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05" windowWidth="21075" windowHeight="9975" activeTab="2"/>
  </bookViews>
  <sheets>
    <sheet name="WCC Portfolio" sheetId="7" r:id="rId1"/>
    <sheet name="Buys" sheetId="6" r:id="rId2"/>
    <sheet name="Decider" sheetId="2" r:id="rId3"/>
    <sheet name="2013" sheetId="4" r:id="rId4"/>
    <sheet name="Combos" sheetId="5" r:id="rId5"/>
    <sheet name="testOutputs" sheetId="1" r:id="rId6"/>
  </sheets>
  <definedNames>
    <definedName name="_xlnm._FilterDatabase" localSheetId="3" hidden="1">'2013'!#REF!</definedName>
    <definedName name="CIQWBGuid" hidden="1">"d7f9e41d-3335-4940-a255-64c063b6bf9e"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QUIRED_BY_REPORTING_BANK_FDIC" hidden="1">"c6535"</definedName>
    <definedName name="IQ_ADDIN" hidden="1">"AUTO"</definedName>
    <definedName name="IQ_ADDITIONAL_NON_INT_INC_FDIC" hidden="1">"c6574"</definedName>
    <definedName name="IQ_ADJUSTABLE_RATE_LOANS_FDIC" hidden="1">"c6375"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MENDED_BALANCE_PREVIOUS_YR_FDIC" hidden="1">"c6499"</definedName>
    <definedName name="IQ_AMORT_EXPENSE_FDIC" hidden="1">"c6677"</definedName>
    <definedName name="IQ_AMORTIZED_COST_FDIC" hidden="1">"c6426"</definedName>
    <definedName name="IQ_ASSET_BACKED_FDIC" hidden="1">"c6301"</definedName>
    <definedName name="IQ_ASSETS_HELD_FDIC" hidden="1">"c6305"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ROKERED_DEPOSITS_FDIC" hidden="1">"c6486"</definedName>
    <definedName name="IQ_CASH_DIVIDENDS_NET_INCOME_FDIC" hidden="1">"c6738"</definedName>
    <definedName name="IQ_CASH_IN_PROCESS_FDIC" hidden="1">"c6386"</definedName>
    <definedName name="IQ_CCE_FDIC" hidden="1">"c6296"</definedName>
    <definedName name="IQ_CH" hidden="1">110000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MO_FDIC" hidden="1">"c6406"</definedName>
    <definedName name="IQ_COLLECTION_DOMESTIC_FDIC" hidden="1">"c6387"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RE_CONSTRUCTION_LAND_DEV_FDIC" hidden="1">"c6526"</definedName>
    <definedName name="IQ_COMMERCIAL_RE_LOANS_FDIC" hidden="1">"c6312"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_FDIC" hidden="1">"c6350"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TRACTS_OTHER_COMMODITIES_EQUITIES_FDIC" hidden="1">"c6522"</definedName>
    <definedName name="IQ_CONVEYED_TO_OTHERS_FDIC" hidden="1">"c6534"</definedName>
    <definedName name="IQ_CORE_CAPITAL_RATIO_FDIC" hidden="1">"c6745"</definedName>
    <definedName name="IQ_COST_OF_FUNDING_ASSETS_FDIC" hidden="1">"c6725"</definedName>
    <definedName name="IQ_CQ" hidden="1">5000</definedName>
    <definedName name="IQ_CREDIT_CARD_CHARGE_OFFS_FDIC" hidden="1">"c6652"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PROVISION_NET_CHARGE_OFFS_FDIC" hidden="1">"c6734"</definedName>
    <definedName name="IQ_CURRENCY_COIN_DOMESTIC_FDIC" hidden="1">"c6388"</definedName>
    <definedName name="IQ_CY" hidden="1">10000</definedName>
    <definedName name="IQ_DAILY" hidden="1">500000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HELD_DOMESTIC_FDIC" hidden="1">"c6340"</definedName>
    <definedName name="IQ_DEPOSITS_HELD_FOREIGN_FDIC" hidden="1">"c6341"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RIVATIVES_FDIC" hidden="1">"c6523"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NTM" hidden="1">700000</definedName>
    <definedName name="IQ_EARNING_ASSETS_FDIC" hidden="1">"c6360"</definedName>
    <definedName name="IQ_EARNING_ASSETS_YIELD_FDIC" hidden="1">"c6724"</definedName>
    <definedName name="IQ_EARNINGS_COVERAGE_NET_CHARGE_OFFS_FDIC" hidden="1">"c6735"</definedName>
    <definedName name="IQ_EFFICIENCY_RATIO_FDIC" hidden="1">"c6736"</definedName>
    <definedName name="IQ_EQUITY_CAPITAL_ASSETS_FDIC" hidden="1">"c6744"</definedName>
    <definedName name="IQ_EQUITY_FDIC" hidden="1">"c6353"</definedName>
    <definedName name="IQ_EQUITY_SECURITIES_FDIC" hidden="1">"c6304"</definedName>
    <definedName name="IQ_EQUITY_SECURITY_EXPOSURES_FDIC" hidden="1">"c6664"</definedName>
    <definedName name="IQ_ESTIMATED_ASSESSABLE_DEPOSITS_FDIC" hidden="1">"c6490"</definedName>
    <definedName name="IQ_ESTIMATED_INSURED_DEPOSITS_FDIC" hidden="1">"c6491"</definedName>
    <definedName name="IQ_EXPENSE_CODE_" hidden="1">998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ED_FUNDS_PURCHASED_FDIC" hidden="1">"c6343"</definedName>
    <definedName name="IQ_FED_FUNDS_SOLD_FDIC" hidden="1">"c6307"</definedName>
    <definedName name="IQ_FH" hidden="1">100000</definedName>
    <definedName name="IQ_FHLB_ADVANCES_FDIC" hidden="1">"c6366"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N_DIV_CURRENT_PORT_DEBT_TOTAL" hidden="1">"c5524"</definedName>
    <definedName name="IQ_FIN_DIV_CURRENT_PORT_LEASES_TOTAL" hidden="1">"c5523"</definedName>
    <definedName name="IQ_FIN_DIV_DEBT_LT_TOTAL" hidden="1">"c5526"</definedName>
    <definedName name="IQ_FIN_DIV_LEASES_LT_TOTAL" hidden="1">"c5525"</definedName>
    <definedName name="IQ_FIN_DIV_NOTES_PAY_TOTAL" hidden="1">"c5522"</definedName>
    <definedName name="IQ_FIVE_YEAR_FIXED_AND_FLOATING_RATE_FDIC" hidden="1">"c6422"</definedName>
    <definedName name="IQ_FIVE_YEAR_MORTGAGE_PASS_THROUGHS_FDIC" hidden="1">"c6414"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OSITS_NONTRANSACTION_ACCOUNTS_FDIC" hidden="1">"c6549"</definedName>
    <definedName name="IQ_FOREIGN_DEPOSITS_TRANSACTION_ACCOUNTS_FDIC" hidden="1">"c6541"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Q" hidden="1">500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_CONTRACTS_FDIC" hidden="1">"c6517"</definedName>
    <definedName name="IQ_FX_CONTRACTS_SPOT_FDIC" hidden="1">"c6356"</definedName>
    <definedName name="IQ_FY" hidden="1">1000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HELD_MATURITY_FDIC" hidden="1">"c6408"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SIDER_LOANS_FDIC" hidden="1">"c6365"</definedName>
    <definedName name="IQ_INSTITUTIONS_EARNINGS_GAINS_FDIC" hidden="1">"c6723"</definedName>
    <definedName name="IQ_INSURANCE_COMMISSION_FEES_FDIC" hidden="1">"c6670"</definedName>
    <definedName name="IQ_INSURANCE_UNDERWRITING_INCOME_FDIC" hidden="1">"c6671"</definedName>
    <definedName name="IQ_INT_DEMAND_NOTES_FDIC" hidden="1">"c6567"</definedName>
    <definedName name="IQ_INT_DOMESTIC_DEPOSITS_FDIC" hidden="1">"c6564"</definedName>
    <definedName name="IQ_INT_EXP_TOTAL_FDIC" hidden="1">"c6569"</definedName>
    <definedName name="IQ_INT_FED_FUNDS_FDIC" hidden="1">"c6566"</definedName>
    <definedName name="IQ_INT_FOREIGN_DEPOSITS_FDIC" hidden="1">"c6565"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OREIGN_LOANS_FDIC" hidden="1">"c6556"</definedName>
    <definedName name="IQ_INT_INC_LEASE_RECEIVABLES_FDIC" hidden="1">"c6557"</definedName>
    <definedName name="IQ_INT_INC_OTHER_FDIC" hidden="1">"c6562"</definedName>
    <definedName name="IQ_INT_INC_SECURITIES_FDIC" hidden="1">"c6559"</definedName>
    <definedName name="IQ_INT_INC_TOTAL_FDIC" hidden="1">"c6563"</definedName>
    <definedName name="IQ_INT_INC_TRADING_ACCOUNTS_FDIC" hidden="1">"c6560"</definedName>
    <definedName name="IQ_INT_SUB_NOTES_FDIC" hidden="1">"c6568"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RATE_CONTRACTS_FDIC" hidden="1">"c6512"</definedName>
    <definedName name="IQ_INTEREST_RATE_EXPOSURES_FDIC" hidden="1">"c6662"</definedName>
    <definedName name="IQ_INVESTMENT_BANKING_OTHER_FEES_FDIC" hidden="1">"c6666"</definedName>
    <definedName name="IQ_IRA_KEOGH_ACCOUNTS_FDIC" hidden="1">"c6496"</definedName>
    <definedName name="IQ_ISSUED_GUARANTEED_US_FDIC" hidden="1">"c6404"</definedName>
    <definedName name="IQ_LATESTK" hidden="1">1000</definedName>
    <definedName name="IQ_LATESTQ" hidden="1">500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IFE_INSURANCE_ASSETS_FDIC" hidden="1">"c6372"</definedName>
    <definedName name="IQ_LOAN_COMMITMENTS_REVOLVING_FDIC" hidden="1">"c6524"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S_AND_LEASES_HELD_FDIC" hidden="1">"c6367"</definedName>
    <definedName name="IQ_LOANS_DEPOSITORY_INSTITUTIONS_FDIC" hidden="1">"c6382"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SS_ALLOWANCE_LOANS_FDIC" hidden="1">"c6739"</definedName>
    <definedName name="IQ_LTM" hidden="1">2000</definedName>
    <definedName name="IQ_LTMMONTH" hidden="1">120000</definedName>
    <definedName name="IQ_MATURITY_ONE_YEAR_LESS_FDIC" hidden="1">"c6425"</definedName>
    <definedName name="IQ_MONEY_MARKET_DEPOSIT_ACCOUNTS_FDIC" hidden="1">"c6553"</definedName>
    <definedName name="IQ_MONTH" hidden="1">15000</definedName>
    <definedName name="IQ_MORTGAGE_BACKED_SECURITIES_FDIC" hidden="1">"c6402"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localSheetId="3" hidden="1">40976.9751736111</definedName>
    <definedName name="IQ_NAMES_REVISION_DATE_" hidden="1">41307.8244907407</definedName>
    <definedName name="IQ_NET_CHARGE_OFFS_FDIC" hidden="1">"c6641"</definedName>
    <definedName name="IQ_NET_CHARGE_OFFS_LOANS_FDIC" hidden="1">"c6751"</definedName>
    <definedName name="IQ_NET_INCOME_FDIC" hidden="1">"c6587"</definedName>
    <definedName name="IQ_NET_INT_INC_BNK_FDIC" hidden="1">"c6570"</definedName>
    <definedName name="IQ_NET_INTEREST_MARGIN_FDIC" hidden="1">"c6726"</definedName>
    <definedName name="IQ_NET_LOANS_LEASES_CORE_DEPOSITS_FDIC" hidden="1">"c6743"</definedName>
    <definedName name="IQ_NET_LOANS_LEASES_DEPOSITS_FDIC" hidden="1">"c6742"</definedName>
    <definedName name="IQ_NET_OPERATING_INCOME_ASSETS_FDIC" hidden="1">"c6729"</definedName>
    <definedName name="IQ_NET_SECURITIZATION_INCOME_FDIC" hidden="1">"c6669"</definedName>
    <definedName name="IQ_NET_SERVICING_FEES_FDIC" hidden="1">"c6668"</definedName>
    <definedName name="IQ_NON_INT_EXP_FDIC" hidden="1">"c6579"</definedName>
    <definedName name="IQ_NON_INT_INC_FDIC" hidden="1">"c6575"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TRANSACTION_ACCOUNTS_FDIC" hidden="1">"c6552"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TM" hidden="1">6000</definedName>
    <definedName name="IQ_NUMBER_DEPOSITS_LESS_THAN_100K_FDIC" hidden="1">"c6495"</definedName>
    <definedName name="IQ_NUMBER_DEPOSITS_MORE_THAN_100K_FDIC" hidden="1">"c6493"</definedName>
    <definedName name="IQ_OBLIGATIONS_OF_STATES_TOTAL_LOANS_FOREIGN_FDIC" hidden="1">"c6447"</definedName>
    <definedName name="IQ_OBLIGATIONS_STATES_FDIC" hidden="1">"c6431"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SSETS_FDIC" hidden="1">"c6338"</definedName>
    <definedName name="IQ_OTHER_BORROWED_FUNDS_FDIC" hidden="1">"c6345"</definedName>
    <definedName name="IQ_OTHER_COMPREHENSIVE_INCOME_FDIC" hidden="1">"c6503"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INSURANCE_FEES_FDIC" hidden="1">"c6672"</definedName>
    <definedName name="IQ_OTHER_INTANGIBLE_FDIC" hidden="1">"c6337"</definedName>
    <definedName name="IQ_OTHER_LIABILITIES_FDIC" hidden="1">"c6347"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NON_INT_EXP_FDIC" hidden="1">"c6578"</definedName>
    <definedName name="IQ_OTHER_NON_INT_EXPENSE_FDIC" hidden="1">"c6679"</definedName>
    <definedName name="IQ_OTHER_NON_INT_INC_FDIC" hidden="1">"c6676"</definedName>
    <definedName name="IQ_OTHER_OFF_BS_LIAB_FDIC" hidden="1">"c6533"</definedName>
    <definedName name="IQ_OTHER_RE_OWNED_FDIC" hidden="1">"c6330"</definedName>
    <definedName name="IQ_OTHER_SAVINGS_DEPOSITS_FDIC" hidden="1">"c6554"</definedName>
    <definedName name="IQ_OTHER_TRANSACTIONS_FDIC" hidden="1">"c6504"</definedName>
    <definedName name="IQ_OTHER_UNUSED_COMMITMENTS_FDIC" hidden="1">"c6530"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ERCENT_INSURED_FDIC" hidden="1">"c6374"</definedName>
    <definedName name="IQ_PLEDGED_SECURITIES_FDIC" hidden="1">"c6401"</definedName>
    <definedName name="IQ_PRE_TAX_INCOME_FDIC" hidden="1">"c6581"</definedName>
    <definedName name="IQ_PREFERRED_FDIC" hidden="1">"c6349"</definedName>
    <definedName name="IQ_PREMISES_EQUIPMENT_FDIC" hidden="1">"c6577"</definedName>
    <definedName name="IQ_PRETAX_RETURN_ASSETS_FDIC" hidden="1">"c6731"</definedName>
    <definedName name="IQ_PRIVATELY_ISSUED_MORTGAGE_BACKED_SECURITIES_FDIC" hidden="1">"c6407"</definedName>
    <definedName name="IQ_PRIVATELY_ISSUED_MORTGAGE_PASS_THROUGHS_FDIC" hidden="1">"c6405"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QTD" hidden="1">750000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LATED_PLANS_FDIC" hidden="1">"c6320"</definedName>
    <definedName name="IQ_RESTATEMENTS_NET_FDIC" hidden="1">"c6500"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DEPOSITS_FDIC" hidden="1">"c6488"</definedName>
    <definedName name="IQ_RETAINED_EARNINGS_AVERAGE_EQUITY_FDIC" hidden="1">"c6733"</definedName>
    <definedName name="IQ_RETURN_ASSETS_FDIC" hidden="1">"c6730"</definedName>
    <definedName name="IQ_RETURN_EQUITY_FDIC" hidden="1">"c6732"</definedName>
    <definedName name="IQ_REVALUATION_GAINS_FDIC" hidden="1">"c6428"</definedName>
    <definedName name="IQ_REVALUATION_LOSSES_FDIC" hidden="1">"c6429"</definedName>
    <definedName name="IQ_RISK_WEIGHTED_ASSETS_FDIC" hidden="1">"c6370"</definedName>
    <definedName name="IQ_SALARY_FDIC" hidden="1">"c6576"</definedName>
    <definedName name="IQ_SALE_CONVERSION_RETIREMENT_STOCK_FDIC" hidden="1">"c6661"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RVICE_CHARGES_FDIC" hidden="1">"c6572"</definedName>
    <definedName name="IQ_SHAREOUTSTANDING" hidden="1">"c1347"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UB_DEBT_FDIC" hidden="1">"c6346"</definedName>
    <definedName name="IQ_SURPLUS_FDIC" hidden="1">"c6351"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FDIC" hidden="1">"c6369"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AL_ASSETS_FDIC" hidden="1">"c6339"</definedName>
    <definedName name="IQ_TOTAL_CHARGE_OFFS_FDIC" hidden="1">"c6603"</definedName>
    <definedName name="IQ_TOTAL_DEBT_SECURITIES_FDIC" hidden="1">"c6410"</definedName>
    <definedName name="IQ_TOTAL_DEPOSITS_FDIC" hidden="1">"c6342"</definedName>
    <definedName name="IQ_TOTAL_EMPLOYEES_FDIC" hidden="1">"c6355"</definedName>
    <definedName name="IQ_TOTAL_LIAB_EQUITY_FDIC" hidden="1">"c6354"</definedName>
    <definedName name="IQ_TOTAL_LIABILITIES_FDIC" hidden="1">"c6348"</definedName>
    <definedName name="IQ_TOTAL_RECOVERIES_FDIC" hidden="1">"c6622"</definedName>
    <definedName name="IQ_TOTAL_REV_BNK_FDIC" hidden="1">"c6786"</definedName>
    <definedName name="IQ_TOTAL_RISK_BASED_CAPITAL_RATIO_FDIC" hidden="1">"c6747"</definedName>
    <definedName name="IQ_TOTAL_SECURITIES_FDIC" hidden="1">"c6306"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RADING_ACCOUNT_GAINS_FEES_FDIC" hidden="1">"c6573"</definedName>
    <definedName name="IQ_TRADING_ASSETS_FDIC" hidden="1">"c6328"</definedName>
    <definedName name="IQ_TRADING_LIABILITIES_FDIC" hidden="1">"c6344"</definedName>
    <definedName name="IQ_TRANSACTION_ACCOUNTS_FDIC" hidden="1">"c6544"</definedName>
    <definedName name="IQ_TREASURY_STOCK_TRANSACTIONS_FDIC" hidden="1">"c6501"</definedName>
    <definedName name="IQ_TWELVE_MONTHS_FIXED_AND_FLOATING_FDIC" hidden="1">"c6420"</definedName>
    <definedName name="IQ_TWELVE_MONTHS_MORTGAGE_PASS_THROUGHS_FDIC" hidden="1">"c6412"</definedName>
    <definedName name="IQ_UNDIVIDED_PROFITS_FDIC" hidden="1">"c6352"</definedName>
    <definedName name="IQ_UNEARNED_INCOME_FDIC" hidden="1">"c6324"</definedName>
    <definedName name="IQ_UNEARNED_INCOME_FOREIGN_FDIC" hidden="1">"c6385"</definedName>
    <definedName name="IQ_UNPROFITABLE_INSTITUTIONS_FDIC" hidden="1">"c6722"</definedName>
    <definedName name="IQ_UNUSED_LOAN_COMMITMENTS_FDIC" hidden="1">"c6368"</definedName>
    <definedName name="IQ_US_BRANCHES_FOREIGN_BANK_LOANS_FDIC" hidden="1">"c6435"</definedName>
    <definedName name="IQ_US_BRANCHES_FOREIGN_BANKS_FDIC" hidden="1">"c6390"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VALUATION_ALLOWANCES_FDIC" hidden="1">"c6400"</definedName>
    <definedName name="IQ_VC_REVENUE_FDIC" hidden="1">"c6667"</definedName>
    <definedName name="IQ_VOLATILE_LIABILITIES_FDIC" hidden="1">"c6364"</definedName>
    <definedName name="IQ_WEEK" hidden="1">50000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YTD" hidden="1">3000</definedName>
    <definedName name="IQ_YTDMONTH" hidden="1">130000</definedName>
    <definedName name="_xlnm.Print_Area" localSheetId="3">'2013'!$B$1:$N$71</definedName>
  </definedNames>
  <calcPr calcId="114210" calcMode="autoNoTable" iterate="1"/>
</workbook>
</file>

<file path=xl/calcChain.xml><?xml version="1.0" encoding="utf-8"?>
<calcChain xmlns="http://schemas.openxmlformats.org/spreadsheetml/2006/main">
  <c r="R16" i="2"/>
  <c r="R15"/>
  <c r="Q16"/>
  <c r="Q15"/>
  <c r="P16"/>
  <c r="P15"/>
  <c r="P14"/>
  <c r="C16" i="7"/>
  <c r="C22"/>
  <c r="E5"/>
  <c r="F5"/>
  <c r="E6"/>
  <c r="F6"/>
  <c r="E7"/>
  <c r="F7"/>
  <c r="E8"/>
  <c r="F8"/>
  <c r="E9"/>
  <c r="F9"/>
  <c r="E10"/>
  <c r="F10"/>
  <c r="E11"/>
  <c r="F11"/>
  <c r="E12"/>
  <c r="F12"/>
  <c r="E13"/>
  <c r="F13"/>
  <c r="E14"/>
  <c r="F14"/>
  <c r="E15"/>
  <c r="F15"/>
  <c r="E4"/>
  <c r="F4"/>
  <c r="D5"/>
  <c r="D6"/>
  <c r="D7"/>
  <c r="D8"/>
  <c r="D9"/>
  <c r="D10"/>
  <c r="D11"/>
  <c r="D12"/>
  <c r="D13"/>
  <c r="D14"/>
  <c r="D15"/>
  <c r="D4"/>
  <c r="C31"/>
  <c r="D31"/>
  <c r="E31"/>
  <c r="F31"/>
  <c r="G31"/>
  <c r="H31"/>
  <c r="I31"/>
  <c r="J31"/>
  <c r="K31"/>
  <c r="L31"/>
  <c r="M31"/>
  <c r="N31"/>
  <c r="C32"/>
  <c r="D32"/>
  <c r="E32"/>
  <c r="F32"/>
  <c r="G32"/>
  <c r="H32"/>
  <c r="I32"/>
  <c r="J32"/>
  <c r="K32"/>
  <c r="L32"/>
  <c r="M32"/>
  <c r="N32"/>
  <c r="C33"/>
  <c r="D33"/>
  <c r="E33"/>
  <c r="F33"/>
  <c r="G33"/>
  <c r="H33"/>
  <c r="I33"/>
  <c r="J33"/>
  <c r="K33"/>
  <c r="L33"/>
  <c r="M33"/>
  <c r="N33"/>
  <c r="C34"/>
  <c r="D34"/>
  <c r="E34"/>
  <c r="F34"/>
  <c r="G34"/>
  <c r="H34"/>
  <c r="I34"/>
  <c r="J34"/>
  <c r="K34"/>
  <c r="L34"/>
  <c r="M34"/>
  <c r="N34"/>
  <c r="C35"/>
  <c r="D35"/>
  <c r="E35"/>
  <c r="F35"/>
  <c r="G35"/>
  <c r="H35"/>
  <c r="I35"/>
  <c r="J35"/>
  <c r="K35"/>
  <c r="L35"/>
  <c r="M35"/>
  <c r="N35"/>
  <c r="C36"/>
  <c r="D36"/>
  <c r="E36"/>
  <c r="F36"/>
  <c r="G36"/>
  <c r="H36"/>
  <c r="I36"/>
  <c r="J36"/>
  <c r="K36"/>
  <c r="L36"/>
  <c r="M36"/>
  <c r="N36"/>
  <c r="C37"/>
  <c r="D37"/>
  <c r="E37"/>
  <c r="F37"/>
  <c r="G37"/>
  <c r="H37"/>
  <c r="I37"/>
  <c r="J37"/>
  <c r="K37"/>
  <c r="L37"/>
  <c r="M37"/>
  <c r="N37"/>
  <c r="C38"/>
  <c r="D38"/>
  <c r="E38"/>
  <c r="F38"/>
  <c r="G38"/>
  <c r="H38"/>
  <c r="I38"/>
  <c r="J38"/>
  <c r="K38"/>
  <c r="L38"/>
  <c r="M38"/>
  <c r="N38"/>
  <c r="C39"/>
  <c r="D39"/>
  <c r="E39"/>
  <c r="F39"/>
  <c r="G39"/>
  <c r="H39"/>
  <c r="I39"/>
  <c r="J39"/>
  <c r="K39"/>
  <c r="L39"/>
  <c r="M39"/>
  <c r="N39"/>
  <c r="C40"/>
  <c r="D40"/>
  <c r="E40"/>
  <c r="F40"/>
  <c r="G40"/>
  <c r="H40"/>
  <c r="I40"/>
  <c r="J40"/>
  <c r="K40"/>
  <c r="L40"/>
  <c r="M40"/>
  <c r="N40"/>
  <c r="C41"/>
  <c r="D41"/>
  <c r="E41"/>
  <c r="F41"/>
  <c r="G41"/>
  <c r="H41"/>
  <c r="I41"/>
  <c r="J41"/>
  <c r="K41"/>
  <c r="L41"/>
  <c r="M41"/>
  <c r="N41"/>
  <c r="D30"/>
  <c r="E30"/>
  <c r="F30"/>
  <c r="G30"/>
  <c r="H30"/>
  <c r="I30"/>
  <c r="J30"/>
  <c r="K30"/>
  <c r="L30"/>
  <c r="M30"/>
  <c r="N30"/>
  <c r="C30"/>
  <c r="F16"/>
  <c r="C33" i="6"/>
  <c r="C37"/>
  <c r="D33"/>
  <c r="C36"/>
  <c r="D32"/>
  <c r="C32"/>
  <c r="C35"/>
  <c r="C13"/>
  <c r="C9"/>
  <c r="C22"/>
  <c r="D22"/>
  <c r="E22"/>
  <c r="F22"/>
  <c r="G22"/>
  <c r="H22"/>
  <c r="I22"/>
  <c r="J22"/>
  <c r="C23"/>
  <c r="D23"/>
  <c r="E23"/>
  <c r="F23"/>
  <c r="G23"/>
  <c r="H23"/>
  <c r="I23"/>
  <c r="J23"/>
  <c r="C24"/>
  <c r="D24"/>
  <c r="E24"/>
  <c r="F24"/>
  <c r="G24"/>
  <c r="H24"/>
  <c r="I24"/>
  <c r="J24"/>
  <c r="C25"/>
  <c r="D25"/>
  <c r="E25"/>
  <c r="F25"/>
  <c r="G25"/>
  <c r="H25"/>
  <c r="I25"/>
  <c r="J25"/>
  <c r="C26"/>
  <c r="D26"/>
  <c r="E26"/>
  <c r="F26"/>
  <c r="G26"/>
  <c r="H26"/>
  <c r="I26"/>
  <c r="J26"/>
  <c r="C27"/>
  <c r="D27"/>
  <c r="E27"/>
  <c r="F27"/>
  <c r="G27"/>
  <c r="H27"/>
  <c r="I27"/>
  <c r="J27"/>
  <c r="C28"/>
  <c r="D28"/>
  <c r="E28"/>
  <c r="F28"/>
  <c r="G28"/>
  <c r="H28"/>
  <c r="I28"/>
  <c r="J28"/>
  <c r="D21"/>
  <c r="E21"/>
  <c r="F21"/>
  <c r="G21"/>
  <c r="H21"/>
  <c r="I21"/>
  <c r="J21"/>
  <c r="C21"/>
  <c r="D1" i="2"/>
  <c r="G51"/>
  <c r="J51"/>
  <c r="H42" i="5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I41"/>
  <c r="J41"/>
  <c r="K41"/>
  <c r="L41"/>
  <c r="H41"/>
  <c r="F45"/>
  <c r="G45"/>
  <c r="E45"/>
  <c r="F44"/>
  <c r="G44"/>
  <c r="E44"/>
  <c r="F43"/>
  <c r="G43"/>
  <c r="E43"/>
  <c r="F42"/>
  <c r="G42"/>
  <c r="E42"/>
  <c r="F41"/>
  <c r="G41"/>
  <c r="E41"/>
  <c r="H35"/>
  <c r="I35"/>
  <c r="I34"/>
  <c r="H34"/>
  <c r="F35"/>
  <c r="G35"/>
  <c r="E35"/>
  <c r="F34"/>
  <c r="G34"/>
  <c r="E3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I24"/>
  <c r="J24"/>
  <c r="K24"/>
  <c r="L24"/>
  <c r="H24"/>
  <c r="H16"/>
  <c r="I16"/>
  <c r="J16"/>
  <c r="K16"/>
  <c r="H17"/>
  <c r="I17"/>
  <c r="J17"/>
  <c r="K17"/>
  <c r="H18"/>
  <c r="I18"/>
  <c r="J18"/>
  <c r="K18"/>
  <c r="I15"/>
  <c r="J15"/>
  <c r="K15"/>
  <c r="H15"/>
  <c r="F28"/>
  <c r="G28"/>
  <c r="E28"/>
  <c r="F27"/>
  <c r="G27"/>
  <c r="E27"/>
  <c r="F26"/>
  <c r="G26"/>
  <c r="E26"/>
  <c r="F25"/>
  <c r="G25"/>
  <c r="E25"/>
  <c r="F24"/>
  <c r="G24"/>
  <c r="E24"/>
  <c r="F18"/>
  <c r="G18"/>
  <c r="E18"/>
  <c r="F17"/>
  <c r="G17"/>
  <c r="E17"/>
  <c r="F16"/>
  <c r="G16"/>
  <c r="E16"/>
  <c r="F15"/>
  <c r="G15"/>
  <c r="E15"/>
  <c r="H5"/>
  <c r="I5"/>
  <c r="J5"/>
  <c r="K5"/>
  <c r="L5"/>
  <c r="H6"/>
  <c r="I6"/>
  <c r="J6"/>
  <c r="K6"/>
  <c r="L6"/>
  <c r="H7"/>
  <c r="I7"/>
  <c r="J7"/>
  <c r="K7"/>
  <c r="L7"/>
  <c r="H8"/>
  <c r="I8"/>
  <c r="J8"/>
  <c r="K8"/>
  <c r="L8"/>
  <c r="I4"/>
  <c r="J4"/>
  <c r="K4"/>
  <c r="L4"/>
  <c r="H4"/>
  <c r="F5"/>
  <c r="G5"/>
  <c r="F6"/>
  <c r="G6"/>
  <c r="F7"/>
  <c r="G7"/>
  <c r="F8"/>
  <c r="G8"/>
  <c r="F4"/>
  <c r="G4"/>
  <c r="E5"/>
  <c r="E6"/>
  <c r="E7"/>
  <c r="E8"/>
  <c r="E4"/>
  <c r="D62" i="2"/>
  <c r="F62"/>
  <c r="D61"/>
  <c r="F61"/>
  <c r="D60"/>
  <c r="F60"/>
  <c r="D59"/>
  <c r="F59"/>
  <c r="D58"/>
  <c r="F58"/>
  <c r="D57"/>
  <c r="F57"/>
  <c r="D56"/>
  <c r="F56"/>
  <c r="D55"/>
  <c r="F55"/>
  <c r="D54"/>
  <c r="F54"/>
  <c r="D53"/>
  <c r="F53"/>
  <c r="D52"/>
  <c r="F52"/>
  <c r="F51"/>
  <c r="D47"/>
  <c r="F47"/>
  <c r="D46"/>
  <c r="F46"/>
  <c r="D45"/>
  <c r="F45"/>
  <c r="D44"/>
  <c r="F44"/>
  <c r="D43"/>
  <c r="F43"/>
  <c r="D42"/>
  <c r="F42"/>
  <c r="D41"/>
  <c r="F41"/>
  <c r="D40"/>
  <c r="F40"/>
  <c r="D39"/>
  <c r="F39"/>
  <c r="D38"/>
  <c r="F38"/>
  <c r="D37"/>
  <c r="D36"/>
  <c r="F36"/>
  <c r="D32"/>
  <c r="F32"/>
  <c r="D31"/>
  <c r="F31"/>
  <c r="D30"/>
  <c r="F30"/>
  <c r="D29"/>
  <c r="F29"/>
  <c r="D28"/>
  <c r="F28"/>
  <c r="D27"/>
  <c r="F27"/>
  <c r="D26"/>
  <c r="F26"/>
  <c r="D25"/>
  <c r="F25"/>
  <c r="D24"/>
  <c r="F24"/>
  <c r="D23"/>
  <c r="F23"/>
  <c r="D22"/>
  <c r="F22"/>
  <c r="D21"/>
  <c r="F21"/>
  <c r="D7"/>
  <c r="F7"/>
  <c r="D8"/>
  <c r="F8"/>
  <c r="D9"/>
  <c r="F9"/>
  <c r="D10"/>
  <c r="F10"/>
  <c r="D11"/>
  <c r="F11"/>
  <c r="D12"/>
  <c r="F12"/>
  <c r="D13"/>
  <c r="F13"/>
  <c r="D14"/>
  <c r="F14"/>
  <c r="D15"/>
  <c r="F15"/>
  <c r="D16"/>
  <c r="F16"/>
  <c r="D17"/>
  <c r="F17"/>
  <c r="D6"/>
  <c r="F6"/>
  <c r="F5" i="4"/>
  <c r="G5"/>
  <c r="H5"/>
  <c r="I5"/>
  <c r="J5"/>
  <c r="K5"/>
  <c r="E25"/>
  <c r="F25"/>
  <c r="G25"/>
  <c r="H25"/>
  <c r="I25"/>
  <c r="J25"/>
  <c r="K25"/>
  <c r="E40"/>
  <c r="F40"/>
  <c r="G40"/>
  <c r="H40"/>
  <c r="I40"/>
  <c r="J40"/>
  <c r="K40"/>
  <c r="E55"/>
  <c r="F55"/>
  <c r="G55"/>
  <c r="H55"/>
  <c r="I55"/>
  <c r="J55"/>
  <c r="K55"/>
  <c r="E70"/>
  <c r="F70"/>
  <c r="G70"/>
  <c r="H70"/>
  <c r="I70"/>
  <c r="J70"/>
  <c r="K70"/>
  <c r="E71"/>
  <c r="G36" i="5"/>
  <c r="F36"/>
  <c r="G37" i="2"/>
  <c r="J37"/>
  <c r="C38" i="6"/>
  <c r="C39"/>
  <c r="G29" i="5"/>
  <c r="F29"/>
  <c r="G35" i="2"/>
  <c r="J35"/>
  <c r="E36" i="5"/>
  <c r="F37" i="2"/>
  <c r="I37"/>
  <c r="E19" i="5"/>
  <c r="F20" i="2"/>
  <c r="I20"/>
  <c r="E29" i="5"/>
  <c r="F35" i="2"/>
  <c r="N35"/>
  <c r="G46" i="5"/>
  <c r="F46"/>
  <c r="G50" i="2"/>
  <c r="J50"/>
  <c r="G15"/>
  <c r="J15"/>
  <c r="G11"/>
  <c r="J11"/>
  <c r="G7"/>
  <c r="J7"/>
  <c r="G24"/>
  <c r="J24"/>
  <c r="G28"/>
  <c r="J28"/>
  <c r="G32"/>
  <c r="J32"/>
  <c r="G40"/>
  <c r="J40"/>
  <c r="G44"/>
  <c r="J44"/>
  <c r="G55"/>
  <c r="J55"/>
  <c r="G59"/>
  <c r="J59"/>
  <c r="G52"/>
  <c r="J52"/>
  <c r="E9" i="5"/>
  <c r="F5" i="2"/>
  <c r="N5"/>
  <c r="E46" i="5"/>
  <c r="F50" i="2"/>
  <c r="N50"/>
  <c r="G6"/>
  <c r="J6"/>
  <c r="G14"/>
  <c r="J14"/>
  <c r="G10"/>
  <c r="J10"/>
  <c r="G21"/>
  <c r="J21"/>
  <c r="G25"/>
  <c r="J25"/>
  <c r="G29"/>
  <c r="J29"/>
  <c r="G36"/>
  <c r="J36"/>
  <c r="G41"/>
  <c r="J41"/>
  <c r="G45"/>
  <c r="J45"/>
  <c r="G56"/>
  <c r="J56"/>
  <c r="G60"/>
  <c r="J60"/>
  <c r="G17"/>
  <c r="J17"/>
  <c r="G13"/>
  <c r="J13"/>
  <c r="G9"/>
  <c r="J9"/>
  <c r="G22"/>
  <c r="J22"/>
  <c r="G26"/>
  <c r="J26"/>
  <c r="G30"/>
  <c r="J30"/>
  <c r="G38"/>
  <c r="J38"/>
  <c r="G42"/>
  <c r="J42"/>
  <c r="G46"/>
  <c r="J46"/>
  <c r="G53"/>
  <c r="J53"/>
  <c r="G57"/>
  <c r="J57"/>
  <c r="G61"/>
  <c r="J61"/>
  <c r="G9" i="6"/>
  <c r="F9"/>
  <c r="J9"/>
  <c r="J10"/>
  <c r="G9" i="5"/>
  <c r="F9"/>
  <c r="G5" i="2"/>
  <c r="F5" i="6"/>
  <c r="G16" i="2"/>
  <c r="J16"/>
  <c r="G12"/>
  <c r="J12"/>
  <c r="G8"/>
  <c r="J8"/>
  <c r="G23"/>
  <c r="J23"/>
  <c r="G27"/>
  <c r="J27"/>
  <c r="G31"/>
  <c r="J31"/>
  <c r="G39"/>
  <c r="J39"/>
  <c r="G43"/>
  <c r="J43"/>
  <c r="G47"/>
  <c r="J47"/>
  <c r="G54"/>
  <c r="J54"/>
  <c r="G58"/>
  <c r="J58"/>
  <c r="G62"/>
  <c r="J62"/>
  <c r="N20"/>
  <c r="I35"/>
  <c r="I6"/>
  <c r="N6"/>
  <c r="I17"/>
  <c r="N17"/>
  <c r="I16"/>
  <c r="N16"/>
  <c r="I15"/>
  <c r="N15"/>
  <c r="I14"/>
  <c r="E6" i="6"/>
  <c r="I6"/>
  <c r="N14" i="2"/>
  <c r="I13"/>
  <c r="N13"/>
  <c r="I12"/>
  <c r="N12"/>
  <c r="I11"/>
  <c r="N11"/>
  <c r="I10"/>
  <c r="N10"/>
  <c r="I9"/>
  <c r="N9"/>
  <c r="I8"/>
  <c r="N8"/>
  <c r="I7"/>
  <c r="N7"/>
  <c r="I21"/>
  <c r="N21"/>
  <c r="I22"/>
  <c r="N22"/>
  <c r="I23"/>
  <c r="N23"/>
  <c r="I24"/>
  <c r="N24"/>
  <c r="I25"/>
  <c r="N25"/>
  <c r="I26"/>
  <c r="N26"/>
  <c r="I27"/>
  <c r="N27"/>
  <c r="I28"/>
  <c r="N28"/>
  <c r="I29"/>
  <c r="N29"/>
  <c r="I30"/>
  <c r="E7" i="6"/>
  <c r="I7"/>
  <c r="N30" i="2"/>
  <c r="I31"/>
  <c r="N31"/>
  <c r="I32"/>
  <c r="N32"/>
  <c r="I36"/>
  <c r="N36"/>
  <c r="I38"/>
  <c r="N38"/>
  <c r="I39"/>
  <c r="N39"/>
  <c r="I40"/>
  <c r="N40"/>
  <c r="I41"/>
  <c r="N41"/>
  <c r="I42"/>
  <c r="N42"/>
  <c r="I43"/>
  <c r="N43"/>
  <c r="I44"/>
  <c r="C42" i="6"/>
  <c r="D42"/>
  <c r="N44" i="2"/>
  <c r="I45"/>
  <c r="N45"/>
  <c r="I46"/>
  <c r="N46"/>
  <c r="I47"/>
  <c r="N47"/>
  <c r="I51"/>
  <c r="N51"/>
  <c r="I52"/>
  <c r="N52"/>
  <c r="I53"/>
  <c r="N53"/>
  <c r="I54"/>
  <c r="N54"/>
  <c r="I55"/>
  <c r="N55"/>
  <c r="I56"/>
  <c r="N56"/>
  <c r="I57"/>
  <c r="E8" i="6"/>
  <c r="I8"/>
  <c r="N57" i="2"/>
  <c r="I58"/>
  <c r="I64"/>
  <c r="C41" i="6"/>
  <c r="D41"/>
  <c r="D43"/>
  <c r="N58" i="2"/>
  <c r="I59"/>
  <c r="N59"/>
  <c r="I60"/>
  <c r="N60"/>
  <c r="I61"/>
  <c r="N61"/>
  <c r="I62"/>
  <c r="N62"/>
  <c r="F6" i="6"/>
  <c r="F7"/>
  <c r="G19" i="5"/>
  <c r="F19"/>
  <c r="G20" i="2"/>
  <c r="J20"/>
  <c r="K4" i="4"/>
  <c r="J4"/>
  <c r="I4"/>
  <c r="H4"/>
  <c r="G4"/>
  <c r="F4"/>
  <c r="E5" i="6"/>
  <c r="N37" i="2"/>
  <c r="J5"/>
  <c r="I50"/>
  <c r="F8" i="6"/>
  <c r="J8"/>
  <c r="I5" i="2"/>
  <c r="G7" i="6"/>
  <c r="J7"/>
  <c r="G6"/>
  <c r="J6"/>
  <c r="G5"/>
  <c r="J5"/>
  <c r="E9"/>
  <c r="I9"/>
  <c r="I10"/>
  <c r="I5"/>
  <c r="F7" i="4"/>
  <c r="G7"/>
  <c r="H7"/>
  <c r="I7"/>
  <c r="J7"/>
  <c r="K7"/>
  <c r="G8" i="6"/>
  <c r="L12" i="4"/>
  <c r="L13"/>
  <c r="L14"/>
  <c r="L15"/>
  <c r="L16"/>
  <c r="L17"/>
  <c r="L18"/>
  <c r="L19"/>
  <c r="L20"/>
  <c r="L21"/>
  <c r="L22"/>
  <c r="L23"/>
  <c r="L24"/>
  <c r="L27"/>
  <c r="L28"/>
  <c r="L29"/>
  <c r="L30"/>
  <c r="L31"/>
  <c r="L32"/>
  <c r="L33"/>
  <c r="L34"/>
  <c r="L35"/>
  <c r="L36"/>
  <c r="L37"/>
  <c r="L38"/>
  <c r="L39"/>
  <c r="L42"/>
  <c r="L43"/>
  <c r="L44"/>
  <c r="L45"/>
  <c r="L46"/>
  <c r="L47"/>
  <c r="L48"/>
  <c r="L49"/>
  <c r="L50"/>
  <c r="L51"/>
  <c r="L52"/>
  <c r="L53"/>
  <c r="L54"/>
  <c r="L57"/>
  <c r="L58"/>
  <c r="L59"/>
  <c r="L60"/>
  <c r="L61"/>
  <c r="L62"/>
  <c r="L63"/>
  <c r="L64"/>
  <c r="L65"/>
  <c r="L66"/>
  <c r="L67"/>
  <c r="L68"/>
  <c r="L69"/>
  <c r="M69"/>
  <c r="N69"/>
  <c r="M68"/>
  <c r="N68"/>
  <c r="M67"/>
  <c r="N67"/>
  <c r="M66"/>
  <c r="N66"/>
  <c r="M65"/>
  <c r="N65"/>
  <c r="M64"/>
  <c r="N64"/>
  <c r="M63"/>
  <c r="N63"/>
  <c r="M62"/>
  <c r="N62"/>
  <c r="M61"/>
  <c r="N61"/>
  <c r="M60"/>
  <c r="N60"/>
  <c r="M59"/>
  <c r="N59"/>
  <c r="M58"/>
  <c r="N58"/>
  <c r="M57"/>
  <c r="N57"/>
  <c r="L70"/>
  <c r="M54"/>
  <c r="N54"/>
  <c r="M53"/>
  <c r="N53"/>
  <c r="M52"/>
  <c r="N52"/>
  <c r="M51"/>
  <c r="N51"/>
  <c r="M50"/>
  <c r="N50"/>
  <c r="M49"/>
  <c r="N49"/>
  <c r="M48"/>
  <c r="N48"/>
  <c r="M47"/>
  <c r="N47"/>
  <c r="M46"/>
  <c r="N46"/>
  <c r="M45"/>
  <c r="N45"/>
  <c r="M44"/>
  <c r="N44"/>
  <c r="M43"/>
  <c r="N43"/>
  <c r="M42"/>
  <c r="N42"/>
  <c r="L55"/>
  <c r="M39"/>
  <c r="N39"/>
  <c r="M38"/>
  <c r="N38"/>
  <c r="M37"/>
  <c r="N37"/>
  <c r="M36"/>
  <c r="N36"/>
  <c r="M35"/>
  <c r="N35"/>
  <c r="M34"/>
  <c r="N34"/>
  <c r="M33"/>
  <c r="N33"/>
  <c r="M32"/>
  <c r="N32"/>
  <c r="M31"/>
  <c r="N31"/>
  <c r="M30"/>
  <c r="N30"/>
  <c r="M29"/>
  <c r="N29"/>
  <c r="M28"/>
  <c r="N28"/>
  <c r="M27"/>
  <c r="N27"/>
  <c r="L40"/>
  <c r="M24"/>
  <c r="N24"/>
  <c r="M23"/>
  <c r="N23"/>
  <c r="M22"/>
  <c r="N22"/>
  <c r="M21"/>
  <c r="N21"/>
  <c r="M20"/>
  <c r="N20"/>
  <c r="M19"/>
  <c r="N19"/>
  <c r="M18"/>
  <c r="N18"/>
  <c r="M17"/>
  <c r="N17"/>
  <c r="M16"/>
  <c r="N16"/>
  <c r="M15"/>
  <c r="N15"/>
  <c r="M14"/>
  <c r="N14"/>
  <c r="M13"/>
  <c r="N13"/>
  <c r="M12"/>
  <c r="N12"/>
  <c r="L25"/>
  <c r="L71"/>
</calcChain>
</file>

<file path=xl/comments1.xml><?xml version="1.0" encoding="utf-8"?>
<comments xmlns="http://schemas.openxmlformats.org/spreadsheetml/2006/main">
  <authors>
    <author>msong</author>
  </authors>
  <commentList>
    <comment ref="C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13. Montana
14. Davidson
15. Pacific
16. LIU Bkn / JMU</t>
        </r>
      </text>
    </comment>
    <comment ref="C2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13. South Dakota State
14. Northwestern State
15. Florida Gulf Coast
16. Western Kentucky</t>
        </r>
      </text>
    </comment>
    <comment ref="C3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13. New Mexico State
14. Valparaiso
15. Albany
16. NC A&amp;T / Liberty</t>
        </r>
      </text>
    </comment>
    <comment ref="C5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13. Boise St. / La Salle
14. Harvard
15. Iona
16. Southern University</t>
        </r>
      </text>
    </comment>
  </commentList>
</comments>
</file>

<file path=xl/comments2.xml><?xml version="1.0" encoding="utf-8"?>
<comments xmlns="http://schemas.openxmlformats.org/spreadsheetml/2006/main">
  <authors>
    <author>msong</author>
  </authors>
  <commentList>
    <comment ref="C1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13. Montana
14. Davidson
15. Pacific
16. LIU Bkn / JMU</t>
        </r>
      </text>
    </comment>
    <comment ref="C2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13. South Dakota State
14. Northwestern State
15. Florida Gulf Coast
16. Western Kentucky</t>
        </r>
      </text>
    </comment>
    <comment ref="C4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13. New Mexico State
14. Valparaiso
15. Albany
16. NC A&amp;T / Liberty</t>
        </r>
      </text>
    </comment>
    <comment ref="C5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13. Boise St. / La Salle
14. Harvard
15. Iona
16. Southern University</t>
        </r>
      </text>
    </comment>
  </commentList>
</comments>
</file>

<file path=xl/sharedStrings.xml><?xml version="1.0" encoding="utf-8"?>
<sst xmlns="http://schemas.openxmlformats.org/spreadsheetml/2006/main" count="488" uniqueCount="134">
  <si>
    <t>Name</t>
  </si>
  <si>
    <t>Mean</t>
  </si>
  <si>
    <t>StandardDeviation</t>
  </si>
  <si>
    <t>Liberty</t>
  </si>
  <si>
    <t>Middle Tenn.</t>
  </si>
  <si>
    <t>La Salle</t>
  </si>
  <si>
    <t>James Madison</t>
  </si>
  <si>
    <t>Colorado</t>
  </si>
  <si>
    <t>Bucknell</t>
  </si>
  <si>
    <t>Temple</t>
  </si>
  <si>
    <t>Marquette</t>
  </si>
  <si>
    <t>Pacific</t>
  </si>
  <si>
    <t>California</t>
  </si>
  <si>
    <t>Montana</t>
  </si>
  <si>
    <t>LIU Brooklyn</t>
  </si>
  <si>
    <t>N.C. A&amp;T</t>
  </si>
  <si>
    <t>Mississippi</t>
  </si>
  <si>
    <t>Boise State</t>
  </si>
  <si>
    <t>Iowa State</t>
  </si>
  <si>
    <t>Arizona</t>
  </si>
  <si>
    <t>Wichita State</t>
  </si>
  <si>
    <t>Iona</t>
  </si>
  <si>
    <t>Harvard</t>
  </si>
  <si>
    <t>Memphis</t>
  </si>
  <si>
    <t>Southern Univ.</t>
  </si>
  <si>
    <t>Akron</t>
  </si>
  <si>
    <t>South Dakota State</t>
  </si>
  <si>
    <t>Oklahoma</t>
  </si>
  <si>
    <t>Minnesota</t>
  </si>
  <si>
    <t>Western Kentucky</t>
  </si>
  <si>
    <t>Northwestern State</t>
  </si>
  <si>
    <t>Florida Gulf Coast</t>
  </si>
  <si>
    <t>North Carolina</t>
  </si>
  <si>
    <t>Albany</t>
  </si>
  <si>
    <t>Valparaiso</t>
  </si>
  <si>
    <t>Creighton</t>
  </si>
  <si>
    <t>Colorado State</t>
  </si>
  <si>
    <t>New Mexico St.</t>
  </si>
  <si>
    <t>Oregon</t>
  </si>
  <si>
    <t>NC State</t>
  </si>
  <si>
    <t>Butler</t>
  </si>
  <si>
    <t>Illinois</t>
  </si>
  <si>
    <t>Syracuse</t>
  </si>
  <si>
    <t>Kansas State</t>
  </si>
  <si>
    <t>Ohio State</t>
  </si>
  <si>
    <t>Pittsburgh</t>
  </si>
  <si>
    <t>Belmont</t>
  </si>
  <si>
    <t>Michigan State</t>
  </si>
  <si>
    <t>VCU</t>
  </si>
  <si>
    <t>San Diego State</t>
  </si>
  <si>
    <t>UCLA</t>
  </si>
  <si>
    <t>Villanova</t>
  </si>
  <si>
    <t>Cincinnati</t>
  </si>
  <si>
    <t>Louisville</t>
  </si>
  <si>
    <t>Saint Louis</t>
  </si>
  <si>
    <t>Miami (FL)</t>
  </si>
  <si>
    <t>Indiana</t>
  </si>
  <si>
    <t>Wisconsin</t>
  </si>
  <si>
    <t>Notre Dame</t>
  </si>
  <si>
    <t>Duke</t>
  </si>
  <si>
    <t>Michigan</t>
  </si>
  <si>
    <t>Georgetown</t>
  </si>
  <si>
    <t>Oklahoma State</t>
  </si>
  <si>
    <t>Davidson</t>
  </si>
  <si>
    <t>St. Mary's (Cal.)</t>
  </si>
  <si>
    <t>New Mexico</t>
  </si>
  <si>
    <t>Florida</t>
  </si>
  <si>
    <t>UNLV</t>
  </si>
  <si>
    <t>Missouri</t>
  </si>
  <si>
    <t>Gonzaga</t>
  </si>
  <si>
    <t>Kansas</t>
  </si>
  <si>
    <t>Total Pool Size</t>
  </si>
  <si>
    <t>Points Paid</t>
  </si>
  <si>
    <t>% of Pot Paid</t>
  </si>
  <si>
    <t>% per Team</t>
  </si>
  <si>
    <t>Points per Team</t>
  </si>
  <si>
    <t>Results</t>
  </si>
  <si>
    <t>Return</t>
  </si>
  <si>
    <t>Owner</t>
  </si>
  <si>
    <t>Amount</t>
  </si>
  <si>
    <t>2nd Round</t>
  </si>
  <si>
    <t>Sweet 16</t>
  </si>
  <si>
    <t>Elite 8</t>
  </si>
  <si>
    <t>Final Four</t>
  </si>
  <si>
    <t>Semifinals</t>
  </si>
  <si>
    <t>Champ</t>
  </si>
  <si>
    <t>Points Won</t>
  </si>
  <si>
    <t>%</t>
  </si>
  <si>
    <t>Points</t>
  </si>
  <si>
    <t>EAST</t>
  </si>
  <si>
    <t>Dogs (13-14-15-16)</t>
  </si>
  <si>
    <t>SOUTH</t>
  </si>
  <si>
    <t>MIDWEST</t>
  </si>
  <si>
    <t>Mid Tenn / St. Mary's</t>
  </si>
  <si>
    <t>WEST</t>
  </si>
  <si>
    <t>Ole Miss</t>
  </si>
  <si>
    <t>GHL Name</t>
  </si>
  <si>
    <t>My Name</t>
  </si>
  <si>
    <t>St. Dev</t>
  </si>
  <si>
    <t>Covariances</t>
  </si>
  <si>
    <t>East Dogs</t>
  </si>
  <si>
    <t>Variance</t>
  </si>
  <si>
    <t>South Dogs</t>
  </si>
  <si>
    <t>Midwest Dogs</t>
  </si>
  <si>
    <t>Team</t>
  </si>
  <si>
    <t>Price</t>
  </si>
  <si>
    <t>Anticipated Pot</t>
  </si>
  <si>
    <t>Percentage</t>
  </si>
  <si>
    <t>Paid</t>
  </si>
  <si>
    <t>Implied Pot</t>
  </si>
  <si>
    <t>West Dogs</t>
  </si>
  <si>
    <t>Me</t>
  </si>
  <si>
    <t>WCC</t>
  </si>
  <si>
    <t>Foster</t>
  </si>
  <si>
    <t>Kruger</t>
  </si>
  <si>
    <t>Gerson</t>
  </si>
  <si>
    <t>Song</t>
  </si>
  <si>
    <t>Scott</t>
  </si>
  <si>
    <t>Rajiv</t>
  </si>
  <si>
    <t>Wolf</t>
  </si>
  <si>
    <t>Goldstein</t>
  </si>
  <si>
    <t>Kevin</t>
  </si>
  <si>
    <t>Jerrod</t>
  </si>
  <si>
    <t>Yi</t>
  </si>
  <si>
    <t>Goldston</t>
  </si>
  <si>
    <t>Total</t>
  </si>
  <si>
    <t>Expectation</t>
  </si>
  <si>
    <t>Std Dev</t>
  </si>
  <si>
    <t>Total Pot Size</t>
  </si>
  <si>
    <t>Wisc</t>
  </si>
  <si>
    <t>SLU</t>
  </si>
  <si>
    <t>Amount Paid</t>
  </si>
  <si>
    <t>St. Dev.</t>
  </si>
  <si>
    <t>Cuse</t>
  </si>
</sst>
</file>

<file path=xl/styles.xml><?xml version="1.0" encoding="utf-8"?>
<styleSheet xmlns="http://schemas.openxmlformats.org/spreadsheetml/2006/main">
  <numFmts count="12">
    <numFmt numFmtId="44" formatCode="_(&quot;$&quot;* #,##0.00_);_(&quot;$&quot;* \(#,##0.00\);_(&quot;$&quot;* &quot;-&quot;??_);_(@_)"/>
    <numFmt numFmtId="164" formatCode="#,##0.0_);\(#,##0.0\)"/>
    <numFmt numFmtId="165" formatCode="0.000%"/>
    <numFmt numFmtId="166" formatCode="&quot;$&quot;#,##0.0_);\(&quot;$&quot;#,##0.0\)"/>
    <numFmt numFmtId="167" formatCode="#,##0_);\(#,##0\);&quot;-&quot;_);@_)"/>
    <numFmt numFmtId="168" formatCode="#,##0.0_);\(#,##0.0\);&quot;-&quot;_);@_)"/>
    <numFmt numFmtId="169" formatCode="0.0%_);[Red]\(0.0%\)"/>
    <numFmt numFmtId="170" formatCode="#,##0.0%_);\(#,##0.0%\)"/>
    <numFmt numFmtId="171" formatCode="0.0%_);\(0.0%\);0.0%_);@_)"/>
    <numFmt numFmtId="172" formatCode="&quot;$&quot;#,##0.00_);[Red]\(&quot;$&quot;#,##0.00\);&quot;$&quot;#,##0.00_);_(@_)"/>
    <numFmt numFmtId="173" formatCode="0.000000000000000000%"/>
    <numFmt numFmtId="174" formatCode="#,##0%_);\(#,##0%\)"/>
  </numFmts>
  <fonts count="4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i/>
      <sz val="10"/>
      <name val="Arial"/>
      <family val="2"/>
    </font>
    <font>
      <sz val="10"/>
      <color indexed="12"/>
      <name val="Arial"/>
      <family val="2"/>
    </font>
    <font>
      <b/>
      <sz val="10"/>
      <color indexed="63"/>
      <name val="Arial"/>
      <family val="2"/>
    </font>
    <font>
      <sz val="10"/>
      <color indexed="10"/>
      <name val="Arial"/>
      <family val="2"/>
    </font>
    <font>
      <b/>
      <u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sz val="11"/>
      <color indexed="12"/>
      <name val="Calibri"/>
      <family val="2"/>
    </font>
    <font>
      <sz val="11"/>
      <color indexed="30"/>
      <name val="Calibri"/>
      <family val="2"/>
    </font>
    <font>
      <sz val="11"/>
      <color indexed="17"/>
      <name val="Calibri"/>
      <family val="2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sz val="10"/>
      <color indexed="17"/>
      <name val="Arial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3"/>
      </left>
      <right/>
      <top style="medium">
        <color indexed="63"/>
      </top>
      <bottom/>
      <diagonal/>
    </border>
    <border>
      <left/>
      <right/>
      <top style="medium">
        <color indexed="63"/>
      </top>
      <bottom/>
      <diagonal/>
    </border>
    <border>
      <left/>
      <right style="medium">
        <color indexed="63"/>
      </right>
      <top style="medium">
        <color indexed="63"/>
      </top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6" fillId="31" borderId="0" applyNumberFormat="0" applyBorder="0" applyAlignment="0" applyProtection="0"/>
    <xf numFmtId="0" fontId="27" fillId="32" borderId="21" applyNumberFormat="0" applyAlignment="0" applyProtection="0"/>
    <xf numFmtId="0" fontId="28" fillId="33" borderId="22" applyNumberFormat="0" applyAlignment="0" applyProtection="0"/>
    <xf numFmtId="44" fontId="5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34" borderId="0" applyNumberFormat="0" applyBorder="0" applyAlignment="0" applyProtection="0"/>
    <xf numFmtId="0" fontId="31" fillId="0" borderId="23" applyNumberFormat="0" applyFill="0" applyAlignment="0" applyProtection="0"/>
    <xf numFmtId="0" fontId="32" fillId="0" borderId="24" applyNumberFormat="0" applyFill="0" applyAlignment="0" applyProtection="0"/>
    <xf numFmtId="0" fontId="33" fillId="0" borderId="25" applyNumberFormat="0" applyFill="0" applyAlignment="0" applyProtection="0"/>
    <xf numFmtId="0" fontId="33" fillId="0" borderId="0" applyNumberFormat="0" applyFill="0" applyBorder="0" applyAlignment="0" applyProtection="0"/>
    <xf numFmtId="0" fontId="34" fillId="35" borderId="21" applyNumberFormat="0" applyAlignment="0" applyProtection="0"/>
    <xf numFmtId="0" fontId="35" fillId="0" borderId="26" applyNumberFormat="0" applyFill="0" applyAlignment="0" applyProtection="0"/>
    <xf numFmtId="0" fontId="36" fillId="36" borderId="0" applyNumberFormat="0" applyBorder="0" applyAlignment="0" applyProtection="0"/>
    <xf numFmtId="0" fontId="5" fillId="0" borderId="0"/>
    <xf numFmtId="0" fontId="1" fillId="37" borderId="27" applyNumberFormat="0" applyFont="0" applyAlignment="0" applyProtection="0"/>
    <xf numFmtId="0" fontId="37" fillId="32" borderId="28" applyNumberFormat="0" applyAlignment="0" applyProtection="0"/>
    <xf numFmtId="9" fontId="5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29" applyNumberFormat="0" applyFill="0" applyAlignment="0" applyProtection="0"/>
    <xf numFmtId="0" fontId="40" fillId="0" borderId="0" applyNumberFormat="0" applyFill="0" applyBorder="0" applyAlignment="0" applyProtection="0"/>
  </cellStyleXfs>
  <cellXfs count="103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5" fillId="0" borderId="0" xfId="38"/>
    <xf numFmtId="165" fontId="5" fillId="0" borderId="0" xfId="38" applyNumberFormat="1"/>
    <xf numFmtId="0" fontId="6" fillId="0" borderId="0" xfId="38" applyFont="1" applyBorder="1"/>
    <xf numFmtId="0" fontId="6" fillId="0" borderId="1" xfId="38" applyFont="1" applyFill="1" applyBorder="1"/>
    <xf numFmtId="0" fontId="5" fillId="0" borderId="2" xfId="38" applyFill="1" applyBorder="1"/>
    <xf numFmtId="37" fontId="7" fillId="2" borderId="3" xfId="38" applyNumberFormat="1" applyFont="1" applyFill="1" applyBorder="1"/>
    <xf numFmtId="44" fontId="5" fillId="0" borderId="0" xfId="28" applyBorder="1"/>
    <xf numFmtId="44" fontId="5" fillId="0" borderId="0" xfId="28" applyFont="1" applyBorder="1"/>
    <xf numFmtId="0" fontId="8" fillId="0" borderId="4" xfId="38" applyFont="1" applyFill="1" applyBorder="1"/>
    <xf numFmtId="9" fontId="5" fillId="0" borderId="0" xfId="41"/>
    <xf numFmtId="0" fontId="8" fillId="0" borderId="5" xfId="38" applyFont="1" applyFill="1" applyBorder="1"/>
    <xf numFmtId="0" fontId="8" fillId="0" borderId="6" xfId="38" applyFont="1" applyFill="1" applyBorder="1"/>
    <xf numFmtId="166" fontId="5" fillId="0" borderId="0" xfId="38" applyNumberFormat="1"/>
    <xf numFmtId="0" fontId="6" fillId="0" borderId="0" xfId="38" applyFont="1"/>
    <xf numFmtId="0" fontId="5" fillId="0" borderId="5" xfId="38" applyBorder="1"/>
    <xf numFmtId="0" fontId="5" fillId="0" borderId="0" xfId="38" applyBorder="1"/>
    <xf numFmtId="0" fontId="5" fillId="0" borderId="7" xfId="38" applyBorder="1"/>
    <xf numFmtId="164" fontId="5" fillId="0" borderId="0" xfId="38" applyNumberFormat="1" applyFill="1"/>
    <xf numFmtId="0" fontId="5" fillId="0" borderId="0" xfId="38" applyFill="1" applyAlignment="1">
      <alignment horizontal="centerContinuous"/>
    </xf>
    <xf numFmtId="0" fontId="5" fillId="0" borderId="0" xfId="38" applyFill="1"/>
    <xf numFmtId="0" fontId="9" fillId="0" borderId="5" xfId="38" applyFont="1" applyFill="1" applyBorder="1" applyAlignment="1">
      <alignment horizontal="left"/>
    </xf>
    <xf numFmtId="167" fontId="9" fillId="0" borderId="5" xfId="28" applyNumberFormat="1" applyFont="1" applyFill="1" applyBorder="1"/>
    <xf numFmtId="167" fontId="11" fillId="0" borderId="0" xfId="38" applyNumberFormat="1" applyFont="1" applyFill="1" applyBorder="1"/>
    <xf numFmtId="167" fontId="11" fillId="0" borderId="7" xfId="38" applyNumberFormat="1" applyFont="1" applyFill="1" applyBorder="1"/>
    <xf numFmtId="169" fontId="5" fillId="0" borderId="0" xfId="41" applyNumberFormat="1" applyFill="1" applyBorder="1"/>
    <xf numFmtId="39" fontId="5" fillId="0" borderId="0" xfId="38" applyNumberFormat="1" applyFill="1"/>
    <xf numFmtId="44" fontId="5" fillId="0" borderId="0" xfId="38" applyNumberFormat="1" applyFill="1"/>
    <xf numFmtId="167" fontId="6" fillId="0" borderId="3" xfId="28" applyNumberFormat="1" applyFont="1" applyFill="1" applyBorder="1"/>
    <xf numFmtId="167" fontId="6" fillId="0" borderId="1" xfId="38" applyNumberFormat="1" applyFont="1" applyFill="1" applyBorder="1"/>
    <xf numFmtId="167" fontId="6" fillId="0" borderId="2" xfId="38" applyNumberFormat="1" applyFont="1" applyFill="1" applyBorder="1"/>
    <xf numFmtId="167" fontId="6" fillId="0" borderId="8" xfId="38" applyNumberFormat="1" applyFont="1" applyFill="1" applyBorder="1"/>
    <xf numFmtId="0" fontId="6" fillId="0" borderId="0" xfId="38" applyFont="1" applyFill="1"/>
    <xf numFmtId="0" fontId="5" fillId="0" borderId="5" xfId="38" applyFill="1" applyBorder="1"/>
    <xf numFmtId="0" fontId="5" fillId="0" borderId="0" xfId="38" applyFill="1" applyBorder="1"/>
    <xf numFmtId="0" fontId="5" fillId="0" borderId="7" xfId="38" applyFill="1" applyBorder="1"/>
    <xf numFmtId="44" fontId="5" fillId="0" borderId="0" xfId="28" applyFill="1"/>
    <xf numFmtId="170" fontId="9" fillId="0" borderId="0" xfId="38" applyNumberFormat="1" applyFont="1" applyFill="1"/>
    <xf numFmtId="171" fontId="5" fillId="0" borderId="0" xfId="38" applyNumberFormat="1" applyFill="1"/>
    <xf numFmtId="0" fontId="5" fillId="0" borderId="0" xfId="38" quotePrefix="1" applyFill="1"/>
    <xf numFmtId="0" fontId="12" fillId="0" borderId="0" xfId="38" applyFont="1" applyFill="1"/>
    <xf numFmtId="0" fontId="11" fillId="0" borderId="0" xfId="38" applyFont="1" applyFill="1" applyBorder="1"/>
    <xf numFmtId="0" fontId="11" fillId="0" borderId="7" xfId="38" applyFont="1" applyFill="1" applyBorder="1"/>
    <xf numFmtId="172" fontId="5" fillId="0" borderId="0" xfId="38" applyNumberFormat="1" applyFill="1"/>
    <xf numFmtId="0" fontId="5" fillId="0" borderId="0" xfId="38" applyAlignment="1">
      <alignment horizontal="centerContinuous"/>
    </xf>
    <xf numFmtId="0" fontId="9" fillId="0" borderId="5" xfId="38" applyFont="1" applyBorder="1" applyAlignment="1">
      <alignment horizontal="left"/>
    </xf>
    <xf numFmtId="172" fontId="5" fillId="0" borderId="0" xfId="38" applyNumberFormat="1"/>
    <xf numFmtId="167" fontId="6" fillId="0" borderId="9" xfId="28" applyNumberFormat="1" applyFont="1" applyFill="1" applyBorder="1"/>
    <xf numFmtId="167" fontId="6" fillId="0" borderId="0" xfId="28" applyNumberFormat="1" applyFont="1" applyFill="1" applyBorder="1"/>
    <xf numFmtId="0" fontId="10" fillId="3" borderId="10" xfId="38" applyFont="1" applyFill="1" applyBorder="1" applyAlignment="1">
      <alignment horizontal="centerContinuous" vertical="center"/>
    </xf>
    <xf numFmtId="0" fontId="10" fillId="3" borderId="11" xfId="38" applyFont="1" applyFill="1" applyBorder="1" applyAlignment="1">
      <alignment horizontal="centerContinuous" vertical="center"/>
    </xf>
    <xf numFmtId="0" fontId="10" fillId="3" borderId="12" xfId="38" applyFont="1" applyFill="1" applyBorder="1" applyAlignment="1">
      <alignment horizontal="centerContinuous" vertical="center"/>
    </xf>
    <xf numFmtId="0" fontId="16" fillId="4" borderId="13" xfId="38" applyFont="1" applyFill="1" applyBorder="1" applyAlignment="1">
      <alignment horizontal="center" vertical="center"/>
    </xf>
    <xf numFmtId="164" fontId="5" fillId="5" borderId="14" xfId="38" applyNumberFormat="1" applyFill="1" applyBorder="1"/>
    <xf numFmtId="164" fontId="5" fillId="5" borderId="15" xfId="38" applyNumberFormat="1" applyFill="1" applyBorder="1"/>
    <xf numFmtId="9" fontId="5" fillId="5" borderId="0" xfId="41" applyNumberFormat="1" applyFill="1" applyBorder="1"/>
    <xf numFmtId="9" fontId="5" fillId="5" borderId="7" xfId="41" applyNumberFormat="1" applyFill="1" applyBorder="1"/>
    <xf numFmtId="165" fontId="9" fillId="5" borderId="0" xfId="41" applyNumberFormat="1" applyFont="1" applyFill="1" applyBorder="1"/>
    <xf numFmtId="165" fontId="9" fillId="5" borderId="7" xfId="41" applyNumberFormat="1" applyFont="1" applyFill="1" applyBorder="1"/>
    <xf numFmtId="164" fontId="5" fillId="5" borderId="16" xfId="41" applyNumberFormat="1" applyFill="1" applyBorder="1"/>
    <xf numFmtId="164" fontId="5" fillId="5" borderId="17" xfId="41" applyNumberFormat="1" applyFill="1" applyBorder="1"/>
    <xf numFmtId="168" fontId="5" fillId="5" borderId="4" xfId="28" applyNumberFormat="1" applyFill="1" applyBorder="1"/>
    <xf numFmtId="168" fontId="5" fillId="5" borderId="5" xfId="28" applyNumberFormat="1" applyFill="1" applyBorder="1"/>
    <xf numFmtId="168" fontId="6" fillId="6" borderId="3" xfId="28" applyNumberFormat="1" applyFont="1" applyFill="1" applyBorder="1"/>
    <xf numFmtId="170" fontId="0" fillId="0" borderId="0" xfId="0" applyNumberFormat="1"/>
    <xf numFmtId="0" fontId="0" fillId="0" borderId="0" xfId="0" applyAlignment="1">
      <alignment horizontal="centerContinuous"/>
    </xf>
    <xf numFmtId="0" fontId="4" fillId="4" borderId="0" xfId="0" applyFont="1" applyFill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/>
    <xf numFmtId="173" fontId="0" fillId="0" borderId="0" xfId="0" applyNumberFormat="1"/>
    <xf numFmtId="0" fontId="3" fillId="0" borderId="1" xfId="0" applyFont="1" applyBorder="1"/>
    <xf numFmtId="170" fontId="3" fillId="0" borderId="2" xfId="0" applyNumberFormat="1" applyFont="1" applyBorder="1"/>
    <xf numFmtId="170" fontId="3" fillId="0" borderId="8" xfId="0" applyNumberFormat="1" applyFont="1" applyBorder="1"/>
    <xf numFmtId="0" fontId="3" fillId="0" borderId="0" xfId="0" applyFont="1" applyBorder="1"/>
    <xf numFmtId="170" fontId="3" fillId="0" borderId="0" xfId="0" applyNumberFormat="1" applyFont="1" applyBorder="1"/>
    <xf numFmtId="164" fontId="17" fillId="0" borderId="0" xfId="0" applyNumberFormat="1" applyFont="1"/>
    <xf numFmtId="0" fontId="2" fillId="4" borderId="0" xfId="0" applyFont="1" applyFill="1" applyAlignment="1">
      <alignment horizontal="centerContinuous"/>
    </xf>
    <xf numFmtId="0" fontId="3" fillId="4" borderId="0" xfId="0" applyFont="1" applyFill="1" applyAlignment="1">
      <alignment horizontal="centerContinuous"/>
    </xf>
    <xf numFmtId="0" fontId="3" fillId="3" borderId="0" xfId="0" applyFont="1" applyFill="1" applyAlignment="1">
      <alignment horizontal="centerContinuous"/>
    </xf>
    <xf numFmtId="164" fontId="18" fillId="0" borderId="0" xfId="0" applyNumberFormat="1" applyFont="1"/>
    <xf numFmtId="166" fontId="19" fillId="0" borderId="0" xfId="0" applyNumberFormat="1" applyFont="1"/>
    <xf numFmtId="0" fontId="20" fillId="0" borderId="0" xfId="0" applyFont="1"/>
    <xf numFmtId="0" fontId="15" fillId="3" borderId="18" xfId="0" applyFont="1" applyFill="1" applyBorder="1" applyAlignment="1">
      <alignment horizontal="centerContinuous"/>
    </xf>
    <xf numFmtId="166" fontId="20" fillId="0" borderId="0" xfId="0" applyNumberFormat="1" applyFont="1"/>
    <xf numFmtId="170" fontId="20" fillId="0" borderId="0" xfId="0" applyNumberFormat="1" applyFont="1"/>
    <xf numFmtId="164" fontId="20" fillId="0" borderId="0" xfId="0" applyNumberFormat="1" applyFont="1"/>
    <xf numFmtId="0" fontId="20" fillId="0" borderId="0" xfId="0" applyFont="1" applyFill="1" applyBorder="1"/>
    <xf numFmtId="0" fontId="15" fillId="5" borderId="19" xfId="0" applyFont="1" applyFill="1" applyBorder="1"/>
    <xf numFmtId="166" fontId="15" fillId="5" borderId="14" xfId="0" applyNumberFormat="1" applyFont="1" applyFill="1" applyBorder="1"/>
    <xf numFmtId="0" fontId="20" fillId="5" borderId="14" xfId="0" applyFont="1" applyFill="1" applyBorder="1"/>
    <xf numFmtId="170" fontId="15" fillId="5" borderId="14" xfId="0" applyNumberFormat="1" applyFont="1" applyFill="1" applyBorder="1"/>
    <xf numFmtId="166" fontId="15" fillId="5" borderId="15" xfId="0" applyNumberFormat="1" applyFont="1" applyFill="1" applyBorder="1"/>
    <xf numFmtId="0" fontId="21" fillId="5" borderId="20" xfId="0" applyFont="1" applyFill="1" applyBorder="1"/>
    <xf numFmtId="0" fontId="21" fillId="5" borderId="16" xfId="0" applyFont="1" applyFill="1" applyBorder="1"/>
    <xf numFmtId="170" fontId="21" fillId="5" borderId="16" xfId="0" applyNumberFormat="1" applyFont="1" applyFill="1" applyBorder="1"/>
    <xf numFmtId="167" fontId="9" fillId="0" borderId="0" xfId="28" applyNumberFormat="1" applyFont="1" applyFill="1" applyBorder="1"/>
    <xf numFmtId="0" fontId="20" fillId="0" borderId="0" xfId="0" applyFont="1" applyBorder="1"/>
    <xf numFmtId="37" fontId="22" fillId="0" borderId="0" xfId="0" applyNumberFormat="1" applyFont="1"/>
    <xf numFmtId="167" fontId="20" fillId="0" borderId="14" xfId="0" applyNumberFormat="1" applyFont="1" applyBorder="1"/>
    <xf numFmtId="170" fontId="21" fillId="5" borderId="17" xfId="0" applyNumberFormat="1" applyFont="1" applyFill="1" applyBorder="1"/>
    <xf numFmtId="174" fontId="0" fillId="0" borderId="0" xfId="0" applyNumberFormat="1"/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 2" xfId="28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te" xfId="39" builtinId="10" customBuiltin="1"/>
    <cellStyle name="Output" xfId="40" builtinId="21" customBuiltin="1"/>
    <cellStyle name="Percent 2" xfId="4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GHL Mod">
      <a:dk1>
        <a:sysClr val="windowText" lastClr="000000"/>
      </a:dk1>
      <a:lt1>
        <a:srgbClr val="FFFFFF"/>
      </a:lt1>
      <a:dk2>
        <a:srgbClr val="035C51"/>
      </a:dk2>
      <a:lt2>
        <a:srgbClr val="B6DACB"/>
      </a:lt2>
      <a:accent1>
        <a:srgbClr val="99CCFF"/>
      </a:accent1>
      <a:accent2>
        <a:srgbClr val="FF7D80"/>
      </a:accent2>
      <a:accent3>
        <a:srgbClr val="CDCCFF"/>
      </a:accent3>
      <a:accent4>
        <a:srgbClr val="CDFFFF"/>
      </a:accent4>
      <a:accent5>
        <a:srgbClr val="FFFFCD"/>
      </a:accent5>
      <a:accent6>
        <a:srgbClr val="FFCC99"/>
      </a:accent6>
      <a:hlink>
        <a:srgbClr val="0066CC"/>
      </a:hlink>
      <a:folHlink>
        <a:srgbClr val="808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N41"/>
  <sheetViews>
    <sheetView workbookViewId="0">
      <selection activeCell="E18" sqref="E18"/>
    </sheetView>
  </sheetViews>
  <sheetFormatPr defaultRowHeight="12.75"/>
  <cols>
    <col min="1" max="1" width="9.140625" style="83"/>
    <col min="2" max="2" width="21" style="83" customWidth="1"/>
    <col min="3" max="3" width="11.7109375" style="83" bestFit="1" customWidth="1"/>
    <col min="4" max="4" width="13.7109375" style="83" customWidth="1"/>
    <col min="5" max="5" width="10.85546875" style="83" customWidth="1"/>
    <col min="6" max="6" width="12.42578125" style="83" bestFit="1" customWidth="1"/>
    <col min="7" max="16384" width="9.140625" style="83"/>
  </cols>
  <sheetData>
    <row r="3" spans="2:9">
      <c r="B3" s="98" t="s">
        <v>104</v>
      </c>
      <c r="C3" s="98" t="s">
        <v>131</v>
      </c>
      <c r="D3" s="83" t="s">
        <v>126</v>
      </c>
      <c r="E3" s="83" t="s">
        <v>132</v>
      </c>
      <c r="F3" s="83" t="s">
        <v>101</v>
      </c>
      <c r="H3" s="83" t="s">
        <v>126</v>
      </c>
      <c r="I3" s="83" t="s">
        <v>132</v>
      </c>
    </row>
    <row r="4" spans="2:9">
      <c r="B4" s="88" t="s">
        <v>12</v>
      </c>
      <c r="C4" s="97">
        <v>25</v>
      </c>
      <c r="D4" s="86">
        <f ca="1">VLOOKUP($B4,testOutputs!$A$1:$BS$69,2,)</f>
        <v>1.36369989999999E-2</v>
      </c>
      <c r="E4" s="86">
        <f ca="1">VLOOKUP($B4,testOutputs!$A$1:$BS$69,3,)</f>
        <v>9.8949233748832095E-3</v>
      </c>
      <c r="F4" s="86">
        <f>+E4^2</f>
        <v>9.7909508594810121E-5</v>
      </c>
    </row>
    <row r="5" spans="2:9">
      <c r="B5" s="88" t="s">
        <v>8</v>
      </c>
      <c r="C5" s="97">
        <v>20</v>
      </c>
      <c r="D5" s="86">
        <f ca="1">VLOOKUP($B5,testOutputs!$A$1:$BS$69,2,)</f>
        <v>0</v>
      </c>
      <c r="E5" s="86">
        <f ca="1">VLOOKUP($B5,testOutputs!$A$1:$BS$69,3,)</f>
        <v>0</v>
      </c>
      <c r="F5" s="86">
        <f t="shared" ref="F5:F15" si="0">+E5^2</f>
        <v>0</v>
      </c>
    </row>
    <row r="6" spans="2:9">
      <c r="B6" s="88" t="s">
        <v>56</v>
      </c>
      <c r="C6" s="97">
        <v>300</v>
      </c>
      <c r="D6" s="86">
        <f ca="1">VLOOKUP($B6,testOutputs!$A$1:$BS$69,2,)</f>
        <v>7.7563271000000003E-2</v>
      </c>
      <c r="E6" s="86">
        <f ca="1">VLOOKUP($B6,testOutputs!$A$1:$BS$69,3,)</f>
        <v>8.2214237624017306E-2</v>
      </c>
      <c r="F6" s="86">
        <f t="shared" si="0"/>
        <v>6.7591808680983823E-3</v>
      </c>
    </row>
    <row r="7" spans="2:9">
      <c r="B7" s="88" t="s">
        <v>28</v>
      </c>
      <c r="C7" s="97">
        <v>50</v>
      </c>
      <c r="D7" s="86">
        <f ca="1">VLOOKUP($B7,testOutputs!$A$1:$BS$69,2,)</f>
        <v>1.0294194E-2</v>
      </c>
      <c r="E7" s="86">
        <f ca="1">VLOOKUP($B7,testOutputs!$A$1:$BS$69,3,)</f>
        <v>1.64731072793412E-2</v>
      </c>
      <c r="F7" s="86">
        <f t="shared" si="0"/>
        <v>2.7136326343668403E-4</v>
      </c>
    </row>
    <row r="8" spans="2:9">
      <c r="B8" s="88" t="s">
        <v>49</v>
      </c>
      <c r="C8" s="97">
        <v>70</v>
      </c>
      <c r="D8" s="86">
        <f ca="1">VLOOKUP($B8,testOutputs!$A$1:$BS$69,2,)</f>
        <v>1.0104392E-2</v>
      </c>
      <c r="E8" s="86">
        <f ca="1">VLOOKUP($B8,testOutputs!$A$1:$BS$69,3,)</f>
        <v>1.4223178851859501E-2</v>
      </c>
      <c r="F8" s="86">
        <f t="shared" si="0"/>
        <v>2.0229881665198335E-4</v>
      </c>
    </row>
    <row r="9" spans="2:9">
      <c r="B9" s="88" t="s">
        <v>36</v>
      </c>
      <c r="C9" s="97">
        <v>45</v>
      </c>
      <c r="D9" s="86">
        <f ca="1">VLOOKUP($B9,testOutputs!$A$1:$BS$69,2,)</f>
        <v>1.4004437999999999E-2</v>
      </c>
      <c r="E9" s="86">
        <f ca="1">VLOOKUP($B9,testOutputs!$A$1:$BS$69,3,)</f>
        <v>1.41313237764648E-2</v>
      </c>
      <c r="F9" s="86">
        <f t="shared" si="0"/>
        <v>1.9969431167527938E-4</v>
      </c>
    </row>
    <row r="10" spans="2:9">
      <c r="B10" s="88" t="s">
        <v>59</v>
      </c>
      <c r="C10" s="97">
        <v>235</v>
      </c>
      <c r="D10" s="86">
        <f ca="1">VLOOKUP($B10,testOutputs!$A$1:$BS$69,2,)</f>
        <v>4.2222886999999903E-2</v>
      </c>
      <c r="E10" s="86">
        <f ca="1">VLOOKUP($B10,testOutputs!$A$1:$BS$69,3,)</f>
        <v>5.5076840282726199E-2</v>
      </c>
      <c r="F10" s="86">
        <f t="shared" si="0"/>
        <v>3.0334583355289312E-3</v>
      </c>
    </row>
    <row r="11" spans="2:9">
      <c r="B11" s="88" t="s">
        <v>20</v>
      </c>
      <c r="C11" s="97">
        <v>50</v>
      </c>
      <c r="D11" s="86">
        <f ca="1">VLOOKUP($B11,testOutputs!$A$1:$BS$69,2,)</f>
        <v>1.6782394999999999E-2</v>
      </c>
      <c r="E11" s="86">
        <f ca="1">VLOOKUP($B11,testOutputs!$A$1:$BS$69,3,)</f>
        <v>1.8608463716982999E-2</v>
      </c>
      <c r="F11" s="86">
        <f t="shared" si="0"/>
        <v>3.4627492190627277E-4</v>
      </c>
    </row>
    <row r="12" spans="2:9">
      <c r="B12" s="88" t="s">
        <v>45</v>
      </c>
      <c r="C12" s="97">
        <v>100</v>
      </c>
      <c r="D12" s="86">
        <f ca="1">VLOOKUP($B12,testOutputs!$A$1:$BS$69,2,)</f>
        <v>0</v>
      </c>
      <c r="E12" s="86">
        <f ca="1">VLOOKUP($B12,testOutputs!$A$1:$BS$69,3,)</f>
        <v>0</v>
      </c>
      <c r="F12" s="86">
        <f t="shared" si="0"/>
        <v>0</v>
      </c>
    </row>
    <row r="13" spans="2:9">
      <c r="B13" s="88" t="s">
        <v>58</v>
      </c>
      <c r="C13" s="97">
        <v>70</v>
      </c>
      <c r="D13" s="86">
        <f ca="1">VLOOKUP($B13,testOutputs!$A$1:$BS$69,2,)</f>
        <v>9.2484539999999806E-3</v>
      </c>
      <c r="E13" s="86">
        <f ca="1">VLOOKUP($B13,testOutputs!$A$1:$BS$69,3,)</f>
        <v>1.8882595819229301E-2</v>
      </c>
      <c r="F13" s="86">
        <f t="shared" si="0"/>
        <v>3.5655242487237589E-4</v>
      </c>
    </row>
    <row r="14" spans="2:9">
      <c r="B14" s="88" t="s">
        <v>57</v>
      </c>
      <c r="C14" s="97">
        <v>145</v>
      </c>
      <c r="D14" s="86">
        <f ca="1">VLOOKUP($B14,testOutputs!$A$1:$BS$69,2,)</f>
        <v>2.9366660999999902E-2</v>
      </c>
      <c r="E14" s="86">
        <f ca="1">VLOOKUP($B14,testOutputs!$A$1:$BS$69,3,)</f>
        <v>4.6391855277242697E-2</v>
      </c>
      <c r="F14" s="86">
        <f t="shared" si="0"/>
        <v>2.152204236064631E-3</v>
      </c>
    </row>
    <row r="15" spans="2:9">
      <c r="B15" s="88" t="s">
        <v>44</v>
      </c>
      <c r="C15" s="97">
        <v>310</v>
      </c>
      <c r="D15" s="86">
        <f ca="1">VLOOKUP($B15,testOutputs!$A$1:$BS$69,2,)</f>
        <v>5.0282188000000297E-2</v>
      </c>
      <c r="E15" s="86">
        <f ca="1">VLOOKUP($B15,testOutputs!$A$1:$BS$69,3,)</f>
        <v>6.2562007511358403E-2</v>
      </c>
      <c r="F15" s="86">
        <f t="shared" si="0"/>
        <v>3.9140047838512656E-3</v>
      </c>
    </row>
    <row r="16" spans="2:9">
      <c r="C16" s="100">
        <f>SUM(C4:C15)</f>
        <v>1420</v>
      </c>
      <c r="F16" s="86">
        <f>+SUM(C30:N41)</f>
        <v>1.4626530758524645E-2</v>
      </c>
    </row>
    <row r="22" spans="2:14">
      <c r="B22" s="83" t="s">
        <v>128</v>
      </c>
      <c r="C22" s="99">
        <f ca="1">+'2013'!I2</f>
        <v>5305</v>
      </c>
    </row>
    <row r="29" spans="2:14">
      <c r="C29" s="83" t="s">
        <v>12</v>
      </c>
      <c r="D29" s="83" t="s">
        <v>8</v>
      </c>
      <c r="E29" s="83" t="s">
        <v>56</v>
      </c>
      <c r="F29" s="83" t="s">
        <v>28</v>
      </c>
      <c r="G29" s="83" t="s">
        <v>49</v>
      </c>
      <c r="H29" s="83" t="s">
        <v>36</v>
      </c>
      <c r="I29" s="83" t="s">
        <v>59</v>
      </c>
      <c r="J29" s="83" t="s">
        <v>20</v>
      </c>
      <c r="K29" s="83" t="s">
        <v>45</v>
      </c>
      <c r="L29" s="83" t="s">
        <v>58</v>
      </c>
      <c r="M29" s="83" t="s">
        <v>57</v>
      </c>
      <c r="N29" s="83" t="s">
        <v>44</v>
      </c>
    </row>
    <row r="30" spans="2:14" ht="15">
      <c r="B30" s="88" t="s">
        <v>12</v>
      </c>
      <c r="C30" s="66">
        <f ca="1">INDEX(testOutputs!$A$1:$BS$69,MATCH($B30,testOutputs!$A$1:$A$69,0),MATCH(C$29,testOutputs!$A$1:$BS$1,0))</f>
        <v>9.7909508594810093E-5</v>
      </c>
      <c r="D30" s="66">
        <f ca="1">INDEX(testOutputs!$A$1:$BS$69,MATCH($B30,testOutputs!$A$1:$A$69,0),MATCH(D$29,testOutputs!$A$1:$BS$1,0))</f>
        <v>0</v>
      </c>
      <c r="E30" s="66">
        <f ca="1">INDEX(testOutputs!$A$1:$BS$69,MATCH($B30,testOutputs!$A$1:$A$69,0),MATCH(E$29,testOutputs!$A$1:$BS$1,0))</f>
        <v>-2.79200583496109E-5</v>
      </c>
      <c r="F30" s="66">
        <f ca="1">INDEX(testOutputs!$A$1:$BS$69,MATCH($B30,testOutputs!$A$1:$A$69,0),MATCH(F$29,testOutputs!$A$1:$BS$1,0))</f>
        <v>-1.20703258709187E-6</v>
      </c>
      <c r="G30" s="66">
        <f ca="1">INDEX(testOutputs!$A$1:$BS$69,MATCH($B30,testOutputs!$A$1:$A$69,0),MATCH(G$29,testOutputs!$A$1:$BS$1,0))</f>
        <v>-1.24162916254717E-6</v>
      </c>
      <c r="H30" s="66">
        <f ca="1">INDEX(testOutputs!$A$1:$BS$69,MATCH($B30,testOutputs!$A$1:$A$69,0),MATCH(H$29,testOutputs!$A$1:$BS$1,0))</f>
        <v>1.20887431582992E-6</v>
      </c>
      <c r="I30" s="66">
        <f ca="1">INDEX(testOutputs!$A$1:$BS$69,MATCH($B30,testOutputs!$A$1:$A$69,0),MATCH(I$29,testOutputs!$A$1:$BS$1,0))</f>
        <v>4.0514680506811399E-6</v>
      </c>
      <c r="J30" s="66">
        <f ca="1">INDEX(testOutputs!$A$1:$BS$69,MATCH($B30,testOutputs!$A$1:$A$69,0),MATCH(J$29,testOutputs!$A$1:$BS$1,0))</f>
        <v>1.2957787515035501E-7</v>
      </c>
      <c r="K30" s="66">
        <f ca="1">INDEX(testOutputs!$A$1:$BS$69,MATCH($B30,testOutputs!$A$1:$A$69,0),MATCH(K$29,testOutputs!$A$1:$BS$1,0))</f>
        <v>0</v>
      </c>
      <c r="L30" s="66">
        <f ca="1">INDEX(testOutputs!$A$1:$BS$69,MATCH($B30,testOutputs!$A$1:$A$69,0),MATCH(L$29,testOutputs!$A$1:$BS$1,0))</f>
        <v>1.1486091213478801E-6</v>
      </c>
      <c r="M30" s="66">
        <f ca="1">INDEX(testOutputs!$A$1:$BS$69,MATCH($B30,testOutputs!$A$1:$A$69,0),MATCH(M$29,testOutputs!$A$1:$BS$1,0))</f>
        <v>9.2343371297037103E-7</v>
      </c>
      <c r="N30" s="66">
        <f ca="1">INDEX(testOutputs!$A$1:$BS$69,MATCH($B30,testOutputs!$A$1:$A$69,0),MATCH(N$29,testOutputs!$A$1:$BS$1,0))</f>
        <v>1.89168788497569E-6</v>
      </c>
    </row>
    <row r="31" spans="2:14" ht="15">
      <c r="B31" s="88" t="s">
        <v>8</v>
      </c>
      <c r="C31" s="66">
        <f ca="1">INDEX(testOutputs!$A$1:$BS$69,MATCH($B31,testOutputs!$A$1:$A$69,0),MATCH(C$29,testOutputs!$A$1:$BS$1,0))</f>
        <v>0</v>
      </c>
      <c r="D31" s="66">
        <f ca="1">INDEX(testOutputs!$A$1:$BS$69,MATCH($B31,testOutputs!$A$1:$A$69,0),MATCH(D$29,testOutputs!$A$1:$BS$1,0))</f>
        <v>0</v>
      </c>
      <c r="E31" s="66">
        <f ca="1">INDEX(testOutputs!$A$1:$BS$69,MATCH($B31,testOutputs!$A$1:$A$69,0),MATCH(E$29,testOutputs!$A$1:$BS$1,0))</f>
        <v>0</v>
      </c>
      <c r="F31" s="66">
        <f ca="1">INDEX(testOutputs!$A$1:$BS$69,MATCH($B31,testOutputs!$A$1:$A$69,0),MATCH(F$29,testOutputs!$A$1:$BS$1,0))</f>
        <v>0</v>
      </c>
      <c r="G31" s="66">
        <f ca="1">INDEX(testOutputs!$A$1:$BS$69,MATCH($B31,testOutputs!$A$1:$A$69,0),MATCH(G$29,testOutputs!$A$1:$BS$1,0))</f>
        <v>0</v>
      </c>
      <c r="H31" s="66">
        <f ca="1">INDEX(testOutputs!$A$1:$BS$69,MATCH($B31,testOutputs!$A$1:$A$69,0),MATCH(H$29,testOutputs!$A$1:$BS$1,0))</f>
        <v>0</v>
      </c>
      <c r="I31" s="66">
        <f ca="1">INDEX(testOutputs!$A$1:$BS$69,MATCH($B31,testOutputs!$A$1:$A$69,0),MATCH(I$29,testOutputs!$A$1:$BS$1,0))</f>
        <v>0</v>
      </c>
      <c r="J31" s="66">
        <f ca="1">INDEX(testOutputs!$A$1:$BS$69,MATCH($B31,testOutputs!$A$1:$A$69,0),MATCH(J$29,testOutputs!$A$1:$BS$1,0))</f>
        <v>0</v>
      </c>
      <c r="K31" s="66">
        <f ca="1">INDEX(testOutputs!$A$1:$BS$69,MATCH($B31,testOutputs!$A$1:$A$69,0),MATCH(K$29,testOutputs!$A$1:$BS$1,0))</f>
        <v>0</v>
      </c>
      <c r="L31" s="66">
        <f ca="1">INDEX(testOutputs!$A$1:$BS$69,MATCH($B31,testOutputs!$A$1:$A$69,0),MATCH(L$29,testOutputs!$A$1:$BS$1,0))</f>
        <v>0</v>
      </c>
      <c r="M31" s="66">
        <f ca="1">INDEX(testOutputs!$A$1:$BS$69,MATCH($B31,testOutputs!$A$1:$A$69,0),MATCH(M$29,testOutputs!$A$1:$BS$1,0))</f>
        <v>0</v>
      </c>
      <c r="N31" s="66">
        <f ca="1">INDEX(testOutputs!$A$1:$BS$69,MATCH($B31,testOutputs!$A$1:$A$69,0),MATCH(N$29,testOutputs!$A$1:$BS$1,0))</f>
        <v>0</v>
      </c>
    </row>
    <row r="32" spans="2:14" ht="15">
      <c r="B32" s="88" t="s">
        <v>56</v>
      </c>
      <c r="C32" s="66">
        <f ca="1">INDEX(testOutputs!$A$1:$BS$69,MATCH($B32,testOutputs!$A$1:$A$69,0),MATCH(C$29,testOutputs!$A$1:$BS$1,0))</f>
        <v>-2.79200583496109E-5</v>
      </c>
      <c r="D32" s="66">
        <f ca="1">INDEX(testOutputs!$A$1:$BS$69,MATCH($B32,testOutputs!$A$1:$A$69,0),MATCH(D$29,testOutputs!$A$1:$BS$1,0))</f>
        <v>0</v>
      </c>
      <c r="E32" s="66">
        <f ca="1">INDEX(testOutputs!$A$1:$BS$69,MATCH($B32,testOutputs!$A$1:$A$69,0),MATCH(E$29,testOutputs!$A$1:$BS$1,0))</f>
        <v>6.7591808680983797E-3</v>
      </c>
      <c r="F32" s="66">
        <f ca="1">INDEX(testOutputs!$A$1:$BS$69,MATCH($B32,testOutputs!$A$1:$A$69,0),MATCH(F$29,testOutputs!$A$1:$BS$1,0))</f>
        <v>2.1495962510299602E-6</v>
      </c>
      <c r="G32" s="66">
        <f ca="1">INDEX(testOutputs!$A$1:$BS$69,MATCH($B32,testOutputs!$A$1:$A$69,0),MATCH(G$29,testOutputs!$A$1:$BS$1,0))</f>
        <v>1.69599064244031E-5</v>
      </c>
      <c r="H32" s="66">
        <f ca="1">INDEX(testOutputs!$A$1:$BS$69,MATCH($B32,testOutputs!$A$1:$A$69,0),MATCH(H$29,testOutputs!$A$1:$BS$1,0))</f>
        <v>1.32607064239126E-5</v>
      </c>
      <c r="I32" s="66">
        <f ca="1">INDEX(testOutputs!$A$1:$BS$69,MATCH($B32,testOutputs!$A$1:$A$69,0),MATCH(I$29,testOutputs!$A$1:$BS$1,0))</f>
        <v>-1.2508471746510501E-4</v>
      </c>
      <c r="J32" s="66">
        <f ca="1">INDEX(testOutputs!$A$1:$BS$69,MATCH($B32,testOutputs!$A$1:$A$69,0),MATCH(J$29,testOutputs!$A$1:$BS$1,0))</f>
        <v>-2.2611847948756499E-5</v>
      </c>
      <c r="K32" s="66">
        <f ca="1">INDEX(testOutputs!$A$1:$BS$69,MATCH($B32,testOutputs!$A$1:$A$69,0),MATCH(K$29,testOutputs!$A$1:$BS$1,0))</f>
        <v>0</v>
      </c>
      <c r="L32" s="66">
        <f ca="1">INDEX(testOutputs!$A$1:$BS$69,MATCH($B32,testOutputs!$A$1:$A$69,0),MATCH(L$29,testOutputs!$A$1:$BS$1,0))</f>
        <v>-1.5468026665701699E-5</v>
      </c>
      <c r="M32" s="66">
        <f ca="1">INDEX(testOutputs!$A$1:$BS$69,MATCH($B32,testOutputs!$A$1:$A$69,0),MATCH(M$29,testOutputs!$A$1:$BS$1,0))</f>
        <v>-7.1880679205986101E-5</v>
      </c>
      <c r="N32" s="66">
        <f ca="1">INDEX(testOutputs!$A$1:$BS$69,MATCH($B32,testOutputs!$A$1:$A$69,0),MATCH(N$29,testOutputs!$A$1:$BS$1,0))</f>
        <v>-1.7647934718177199E-4</v>
      </c>
    </row>
    <row r="33" spans="2:14" ht="15">
      <c r="B33" s="88" t="s">
        <v>28</v>
      </c>
      <c r="C33" s="66">
        <f ca="1">INDEX(testOutputs!$A$1:$BS$69,MATCH($B33,testOutputs!$A$1:$A$69,0),MATCH(C$29,testOutputs!$A$1:$BS$1,0))</f>
        <v>-1.20703258709187E-6</v>
      </c>
      <c r="D33" s="66">
        <f ca="1">INDEX(testOutputs!$A$1:$BS$69,MATCH($B33,testOutputs!$A$1:$A$69,0),MATCH(D$29,testOutputs!$A$1:$BS$1,0))</f>
        <v>0</v>
      </c>
      <c r="E33" s="66">
        <f ca="1">INDEX(testOutputs!$A$1:$BS$69,MATCH($B33,testOutputs!$A$1:$A$69,0),MATCH(E$29,testOutputs!$A$1:$BS$1,0))</f>
        <v>2.1495962510299602E-6</v>
      </c>
      <c r="F33" s="66">
        <f ca="1">INDEX(testOutputs!$A$1:$BS$69,MATCH($B33,testOutputs!$A$1:$A$69,0),MATCH(F$29,testOutputs!$A$1:$BS$1,0))</f>
        <v>2.7136326343668598E-4</v>
      </c>
      <c r="G33" s="66">
        <f ca="1">INDEX(testOutputs!$A$1:$BS$69,MATCH($B33,testOutputs!$A$1:$A$69,0),MATCH(G$29,testOutputs!$A$1:$BS$1,0))</f>
        <v>-3.7245102516531398E-7</v>
      </c>
      <c r="H33" s="66">
        <f ca="1">INDEX(testOutputs!$A$1:$BS$69,MATCH($B33,testOutputs!$A$1:$A$69,0),MATCH(H$29,testOutputs!$A$1:$BS$1,0))</f>
        <v>-6.8148687867426602E-8</v>
      </c>
      <c r="I33" s="66">
        <f ca="1">INDEX(testOutputs!$A$1:$BS$69,MATCH($B33,testOutputs!$A$1:$A$69,0),MATCH(I$29,testOutputs!$A$1:$BS$1,0))</f>
        <v>1.9836939312847401E-6</v>
      </c>
      <c r="J33" s="66">
        <f ca="1">INDEX(testOutputs!$A$1:$BS$69,MATCH($B33,testOutputs!$A$1:$A$69,0),MATCH(J$29,testOutputs!$A$1:$BS$1,0))</f>
        <v>-3.0119356578832499E-8</v>
      </c>
      <c r="K33" s="66">
        <f ca="1">INDEX(testOutputs!$A$1:$BS$69,MATCH($B33,testOutputs!$A$1:$A$69,0),MATCH(K$29,testOutputs!$A$1:$BS$1,0))</f>
        <v>0</v>
      </c>
      <c r="L33" s="66">
        <f ca="1">INDEX(testOutputs!$A$1:$BS$69,MATCH($B33,testOutputs!$A$1:$A$69,0),MATCH(L$29,testOutputs!$A$1:$BS$1,0))</f>
        <v>-2.2809455706449101E-6</v>
      </c>
      <c r="M33" s="66">
        <f ca="1">INDEX(testOutputs!$A$1:$BS$69,MATCH($B33,testOutputs!$A$1:$A$69,0),MATCH(M$29,testOutputs!$A$1:$BS$1,0))</f>
        <v>8.7569149288603203E-7</v>
      </c>
      <c r="N33" s="66">
        <f ca="1">INDEX(testOutputs!$A$1:$BS$69,MATCH($B33,testOutputs!$A$1:$A$69,0),MATCH(N$29,testOutputs!$A$1:$BS$1,0))</f>
        <v>-9.0753612126106903E-6</v>
      </c>
    </row>
    <row r="34" spans="2:14" ht="15">
      <c r="B34" s="88" t="s">
        <v>49</v>
      </c>
      <c r="C34" s="66">
        <f ca="1">INDEX(testOutputs!$A$1:$BS$69,MATCH($B34,testOutputs!$A$1:$A$69,0),MATCH(C$29,testOutputs!$A$1:$BS$1,0))</f>
        <v>-1.24162916254717E-6</v>
      </c>
      <c r="D34" s="66">
        <f ca="1">INDEX(testOutputs!$A$1:$BS$69,MATCH($B34,testOutputs!$A$1:$A$69,0),MATCH(D$29,testOutputs!$A$1:$BS$1,0))</f>
        <v>0</v>
      </c>
      <c r="E34" s="66">
        <f ca="1">INDEX(testOutputs!$A$1:$BS$69,MATCH($B34,testOutputs!$A$1:$A$69,0),MATCH(E$29,testOutputs!$A$1:$BS$1,0))</f>
        <v>1.69599064244031E-5</v>
      </c>
      <c r="F34" s="66">
        <f ca="1">INDEX(testOutputs!$A$1:$BS$69,MATCH($B34,testOutputs!$A$1:$A$69,0),MATCH(F$29,testOutputs!$A$1:$BS$1,0))</f>
        <v>-3.7245102516531398E-7</v>
      </c>
      <c r="G34" s="66">
        <f ca="1">INDEX(testOutputs!$A$1:$BS$69,MATCH($B34,testOutputs!$A$1:$A$69,0),MATCH(G$29,testOutputs!$A$1:$BS$1,0))</f>
        <v>2.02298816651983E-4</v>
      </c>
      <c r="H34" s="66">
        <f ca="1">INDEX(testOutputs!$A$1:$BS$69,MATCH($B34,testOutputs!$A$1:$A$69,0),MATCH(H$29,testOutputs!$A$1:$BS$1,0))</f>
        <v>3.43679166744879E-6</v>
      </c>
      <c r="I34" s="66">
        <f ca="1">INDEX(testOutputs!$A$1:$BS$69,MATCH($B34,testOutputs!$A$1:$A$69,0),MATCH(I$29,testOutputs!$A$1:$BS$1,0))</f>
        <v>-4.28870943066823E-6</v>
      </c>
      <c r="J34" s="66">
        <f ca="1">INDEX(testOutputs!$A$1:$BS$69,MATCH($B34,testOutputs!$A$1:$A$69,0),MATCH(J$29,testOutputs!$A$1:$BS$1,0))</f>
        <v>-3.84531044989351E-6</v>
      </c>
      <c r="K34" s="66">
        <f ca="1">INDEX(testOutputs!$A$1:$BS$69,MATCH($B34,testOutputs!$A$1:$A$69,0),MATCH(K$29,testOutputs!$A$1:$BS$1,0))</f>
        <v>0</v>
      </c>
      <c r="L34" s="66">
        <f ca="1">INDEX(testOutputs!$A$1:$BS$69,MATCH($B34,testOutputs!$A$1:$A$69,0),MATCH(L$29,testOutputs!$A$1:$BS$1,0))</f>
        <v>-3.26401944192117E-6</v>
      </c>
      <c r="M34" s="66">
        <f ca="1">INDEX(testOutputs!$A$1:$BS$69,MATCH($B34,testOutputs!$A$1:$A$69,0),MATCH(M$29,testOutputs!$A$1:$BS$1,0))</f>
        <v>3.3256287777460201E-6</v>
      </c>
      <c r="N34" s="66">
        <f ca="1">INDEX(testOutputs!$A$1:$BS$69,MATCH($B34,testOutputs!$A$1:$A$69,0),MATCH(N$29,testOutputs!$A$1:$BS$1,0))</f>
        <v>-8.3403820179066608E-6</v>
      </c>
    </row>
    <row r="35" spans="2:14" ht="15">
      <c r="B35" s="88" t="s">
        <v>36</v>
      </c>
      <c r="C35" s="66">
        <f ca="1">INDEX(testOutputs!$A$1:$BS$69,MATCH($B35,testOutputs!$A$1:$A$69,0),MATCH(C$29,testOutputs!$A$1:$BS$1,0))</f>
        <v>1.20887431582992E-6</v>
      </c>
      <c r="D35" s="66">
        <f ca="1">INDEX(testOutputs!$A$1:$BS$69,MATCH($B35,testOutputs!$A$1:$A$69,0),MATCH(D$29,testOutputs!$A$1:$BS$1,0))</f>
        <v>0</v>
      </c>
      <c r="E35" s="66">
        <f ca="1">INDEX(testOutputs!$A$1:$BS$69,MATCH($B35,testOutputs!$A$1:$A$69,0),MATCH(E$29,testOutputs!$A$1:$BS$1,0))</f>
        <v>1.32607064239126E-5</v>
      </c>
      <c r="F35" s="66">
        <f ca="1">INDEX(testOutputs!$A$1:$BS$69,MATCH($B35,testOutputs!$A$1:$A$69,0),MATCH(F$29,testOutputs!$A$1:$BS$1,0))</f>
        <v>-6.8148687867426602E-8</v>
      </c>
      <c r="G35" s="66">
        <f ca="1">INDEX(testOutputs!$A$1:$BS$69,MATCH($B35,testOutputs!$A$1:$A$69,0),MATCH(G$29,testOutputs!$A$1:$BS$1,0))</f>
        <v>3.43679166744879E-6</v>
      </c>
      <c r="H35" s="66">
        <f ca="1">INDEX(testOutputs!$A$1:$BS$69,MATCH($B35,testOutputs!$A$1:$A$69,0),MATCH(H$29,testOutputs!$A$1:$BS$1,0))</f>
        <v>1.9969431167528E-4</v>
      </c>
      <c r="I35" s="66">
        <f ca="1">INDEX(testOutputs!$A$1:$BS$69,MATCH($B35,testOutputs!$A$1:$A$69,0),MATCH(I$29,testOutputs!$A$1:$BS$1,0))</f>
        <v>2.8903743349226198E-6</v>
      </c>
      <c r="J35" s="66">
        <f ca="1">INDEX(testOutputs!$A$1:$BS$69,MATCH($B35,testOutputs!$A$1:$A$69,0),MATCH(J$29,testOutputs!$A$1:$BS$1,0))</f>
        <v>1.04501694679028E-5</v>
      </c>
      <c r="K35" s="66">
        <f ca="1">INDEX(testOutputs!$A$1:$BS$69,MATCH($B35,testOutputs!$A$1:$A$69,0),MATCH(K$29,testOutputs!$A$1:$BS$1,0))</f>
        <v>0</v>
      </c>
      <c r="L35" s="66">
        <f ca="1">INDEX(testOutputs!$A$1:$BS$69,MATCH($B35,testOutputs!$A$1:$A$69,0),MATCH(L$29,testOutputs!$A$1:$BS$1,0))</f>
        <v>1.54356543767432E-6</v>
      </c>
      <c r="M35" s="66">
        <f ca="1">INDEX(testOutputs!$A$1:$BS$69,MATCH($B35,testOutputs!$A$1:$A$69,0),MATCH(M$29,testOutputs!$A$1:$BS$1,0))</f>
        <v>-1.22338743031447E-6</v>
      </c>
      <c r="N35" s="66">
        <f ca="1">INDEX(testOutputs!$A$1:$BS$69,MATCH($B35,testOutputs!$A$1:$A$69,0),MATCH(N$29,testOutputs!$A$1:$BS$1,0))</f>
        <v>1.2022295519218E-5</v>
      </c>
    </row>
    <row r="36" spans="2:14" ht="15">
      <c r="B36" s="88" t="s">
        <v>59</v>
      </c>
      <c r="C36" s="66">
        <f ca="1">INDEX(testOutputs!$A$1:$BS$69,MATCH($B36,testOutputs!$A$1:$A$69,0),MATCH(C$29,testOutputs!$A$1:$BS$1,0))</f>
        <v>4.0514680506811399E-6</v>
      </c>
      <c r="D36" s="66">
        <f ca="1">INDEX(testOutputs!$A$1:$BS$69,MATCH($B36,testOutputs!$A$1:$A$69,0),MATCH(D$29,testOutputs!$A$1:$BS$1,0))</f>
        <v>0</v>
      </c>
      <c r="E36" s="66">
        <f ca="1">INDEX(testOutputs!$A$1:$BS$69,MATCH($B36,testOutputs!$A$1:$A$69,0),MATCH(E$29,testOutputs!$A$1:$BS$1,0))</f>
        <v>-1.2508471746510501E-4</v>
      </c>
      <c r="F36" s="66">
        <f ca="1">INDEX(testOutputs!$A$1:$BS$69,MATCH($B36,testOutputs!$A$1:$A$69,0),MATCH(F$29,testOutputs!$A$1:$BS$1,0))</f>
        <v>1.9836939312847401E-6</v>
      </c>
      <c r="G36" s="66">
        <f ca="1">INDEX(testOutputs!$A$1:$BS$69,MATCH($B36,testOutputs!$A$1:$A$69,0),MATCH(G$29,testOutputs!$A$1:$BS$1,0))</f>
        <v>-4.28870943066823E-6</v>
      </c>
      <c r="H36" s="66">
        <f ca="1">INDEX(testOutputs!$A$1:$BS$69,MATCH($B36,testOutputs!$A$1:$A$69,0),MATCH(H$29,testOutputs!$A$1:$BS$1,0))</f>
        <v>2.8903743349226198E-6</v>
      </c>
      <c r="I36" s="66">
        <f ca="1">INDEX(testOutputs!$A$1:$BS$69,MATCH($B36,testOutputs!$A$1:$A$69,0),MATCH(I$29,testOutputs!$A$1:$BS$1,0))</f>
        <v>3.0334583355289299E-3</v>
      </c>
      <c r="J36" s="66">
        <f ca="1">INDEX(testOutputs!$A$1:$BS$69,MATCH($B36,testOutputs!$A$1:$A$69,0),MATCH(J$29,testOutputs!$A$1:$BS$1,0))</f>
        <v>-4.5223367579642599E-6</v>
      </c>
      <c r="K36" s="66">
        <f ca="1">INDEX(testOutputs!$A$1:$BS$69,MATCH($B36,testOutputs!$A$1:$A$69,0),MATCH(K$29,testOutputs!$A$1:$BS$1,0))</f>
        <v>0</v>
      </c>
      <c r="L36" s="66">
        <f ca="1">INDEX(testOutputs!$A$1:$BS$69,MATCH($B36,testOutputs!$A$1:$A$69,0),MATCH(L$29,testOutputs!$A$1:$BS$1,0))</f>
        <v>7.0021095942507397E-6</v>
      </c>
      <c r="M36" s="66">
        <f ca="1">INDEX(testOutputs!$A$1:$BS$69,MATCH($B36,testOutputs!$A$1:$A$69,0),MATCH(M$29,testOutputs!$A$1:$BS$1,0))</f>
        <v>-9.1187899920152198E-5</v>
      </c>
      <c r="N36" s="66">
        <f ca="1">INDEX(testOutputs!$A$1:$BS$69,MATCH($B36,testOutputs!$A$1:$A$69,0),MATCH(N$29,testOutputs!$A$1:$BS$1,0))</f>
        <v>-2.1828460685724001E-4</v>
      </c>
    </row>
    <row r="37" spans="2:14" ht="15">
      <c r="B37" s="88" t="s">
        <v>20</v>
      </c>
      <c r="C37" s="66">
        <f ca="1">INDEX(testOutputs!$A$1:$BS$69,MATCH($B37,testOutputs!$A$1:$A$69,0),MATCH(C$29,testOutputs!$A$1:$BS$1,0))</f>
        <v>1.2957787515035501E-7</v>
      </c>
      <c r="D37" s="66">
        <f ca="1">INDEX(testOutputs!$A$1:$BS$69,MATCH($B37,testOutputs!$A$1:$A$69,0),MATCH(D$29,testOutputs!$A$1:$BS$1,0))</f>
        <v>0</v>
      </c>
      <c r="E37" s="66">
        <f ca="1">INDEX(testOutputs!$A$1:$BS$69,MATCH($B37,testOutputs!$A$1:$A$69,0),MATCH(E$29,testOutputs!$A$1:$BS$1,0))</f>
        <v>-2.2611847948756499E-5</v>
      </c>
      <c r="F37" s="66">
        <f ca="1">INDEX(testOutputs!$A$1:$BS$69,MATCH($B37,testOutputs!$A$1:$A$69,0),MATCH(F$29,testOutputs!$A$1:$BS$1,0))</f>
        <v>-3.0119356578832499E-8</v>
      </c>
      <c r="G37" s="66">
        <f ca="1">INDEX(testOutputs!$A$1:$BS$69,MATCH($B37,testOutputs!$A$1:$A$69,0),MATCH(G$29,testOutputs!$A$1:$BS$1,0))</f>
        <v>-3.84531044989351E-6</v>
      </c>
      <c r="H37" s="66">
        <f ca="1">INDEX(testOutputs!$A$1:$BS$69,MATCH($B37,testOutputs!$A$1:$A$69,0),MATCH(H$29,testOutputs!$A$1:$BS$1,0))</f>
        <v>1.04501694679028E-5</v>
      </c>
      <c r="I37" s="66">
        <f ca="1">INDEX(testOutputs!$A$1:$BS$69,MATCH($B37,testOutputs!$A$1:$A$69,0),MATCH(I$29,testOutputs!$A$1:$BS$1,0))</f>
        <v>-4.5223367579642599E-6</v>
      </c>
      <c r="J37" s="66">
        <f ca="1">INDEX(testOutputs!$A$1:$BS$69,MATCH($B37,testOutputs!$A$1:$A$69,0),MATCH(J$29,testOutputs!$A$1:$BS$1,0))</f>
        <v>3.4627492190627299E-4</v>
      </c>
      <c r="K37" s="66">
        <f ca="1">INDEX(testOutputs!$A$1:$BS$69,MATCH($B37,testOutputs!$A$1:$A$69,0),MATCH(K$29,testOutputs!$A$1:$BS$1,0))</f>
        <v>0</v>
      </c>
      <c r="L37" s="66">
        <f ca="1">INDEX(testOutputs!$A$1:$BS$69,MATCH($B37,testOutputs!$A$1:$A$69,0),MATCH(L$29,testOutputs!$A$1:$BS$1,0))</f>
        <v>1.98488019068472E-6</v>
      </c>
      <c r="M37" s="66">
        <f ca="1">INDEX(testOutputs!$A$1:$BS$69,MATCH($B37,testOutputs!$A$1:$A$69,0),MATCH(M$29,testOutputs!$A$1:$BS$1,0))</f>
        <v>-5.3296793762466298E-5</v>
      </c>
      <c r="N37" s="66">
        <f ca="1">INDEX(testOutputs!$A$1:$BS$69,MATCH($B37,testOutputs!$A$1:$A$69,0),MATCH(N$29,testOutputs!$A$1:$BS$1,0))</f>
        <v>-4.3123925272692199E-5</v>
      </c>
    </row>
    <row r="38" spans="2:14" ht="15">
      <c r="B38" s="88" t="s">
        <v>45</v>
      </c>
      <c r="C38" s="66">
        <f ca="1">INDEX(testOutputs!$A$1:$BS$69,MATCH($B38,testOutputs!$A$1:$A$69,0),MATCH(C$29,testOutputs!$A$1:$BS$1,0))</f>
        <v>0</v>
      </c>
      <c r="D38" s="66">
        <f ca="1">INDEX(testOutputs!$A$1:$BS$69,MATCH($B38,testOutputs!$A$1:$A$69,0),MATCH(D$29,testOutputs!$A$1:$BS$1,0))</f>
        <v>0</v>
      </c>
      <c r="E38" s="66">
        <f ca="1">INDEX(testOutputs!$A$1:$BS$69,MATCH($B38,testOutputs!$A$1:$A$69,0),MATCH(E$29,testOutputs!$A$1:$BS$1,0))</f>
        <v>0</v>
      </c>
      <c r="F38" s="66">
        <f ca="1">INDEX(testOutputs!$A$1:$BS$69,MATCH($B38,testOutputs!$A$1:$A$69,0),MATCH(F$29,testOutputs!$A$1:$BS$1,0))</f>
        <v>0</v>
      </c>
      <c r="G38" s="66">
        <f ca="1">INDEX(testOutputs!$A$1:$BS$69,MATCH($B38,testOutputs!$A$1:$A$69,0),MATCH(G$29,testOutputs!$A$1:$BS$1,0))</f>
        <v>0</v>
      </c>
      <c r="H38" s="66">
        <f ca="1">INDEX(testOutputs!$A$1:$BS$69,MATCH($B38,testOutputs!$A$1:$A$69,0),MATCH(H$29,testOutputs!$A$1:$BS$1,0))</f>
        <v>0</v>
      </c>
      <c r="I38" s="66">
        <f ca="1">INDEX(testOutputs!$A$1:$BS$69,MATCH($B38,testOutputs!$A$1:$A$69,0),MATCH(I$29,testOutputs!$A$1:$BS$1,0))</f>
        <v>0</v>
      </c>
      <c r="J38" s="66">
        <f ca="1">INDEX(testOutputs!$A$1:$BS$69,MATCH($B38,testOutputs!$A$1:$A$69,0),MATCH(J$29,testOutputs!$A$1:$BS$1,0))</f>
        <v>0</v>
      </c>
      <c r="K38" s="66">
        <f ca="1">INDEX(testOutputs!$A$1:$BS$69,MATCH($B38,testOutputs!$A$1:$A$69,0),MATCH(K$29,testOutputs!$A$1:$BS$1,0))</f>
        <v>0</v>
      </c>
      <c r="L38" s="66">
        <f ca="1">INDEX(testOutputs!$A$1:$BS$69,MATCH($B38,testOutputs!$A$1:$A$69,0),MATCH(L$29,testOutputs!$A$1:$BS$1,0))</f>
        <v>0</v>
      </c>
      <c r="M38" s="66">
        <f ca="1">INDEX(testOutputs!$A$1:$BS$69,MATCH($B38,testOutputs!$A$1:$A$69,0),MATCH(M$29,testOutputs!$A$1:$BS$1,0))</f>
        <v>0</v>
      </c>
      <c r="N38" s="66">
        <f ca="1">INDEX(testOutputs!$A$1:$BS$69,MATCH($B38,testOutputs!$A$1:$A$69,0),MATCH(N$29,testOutputs!$A$1:$BS$1,0))</f>
        <v>0</v>
      </c>
    </row>
    <row r="39" spans="2:14" ht="15">
      <c r="B39" s="88" t="s">
        <v>58</v>
      </c>
      <c r="C39" s="66">
        <f ca="1">INDEX(testOutputs!$A$1:$BS$69,MATCH($B39,testOutputs!$A$1:$A$69,0),MATCH(C$29,testOutputs!$A$1:$BS$1,0))</f>
        <v>1.1486091213478801E-6</v>
      </c>
      <c r="D39" s="66">
        <f ca="1">INDEX(testOutputs!$A$1:$BS$69,MATCH($B39,testOutputs!$A$1:$A$69,0),MATCH(D$29,testOutputs!$A$1:$BS$1,0))</f>
        <v>0</v>
      </c>
      <c r="E39" s="66">
        <f ca="1">INDEX(testOutputs!$A$1:$BS$69,MATCH($B39,testOutputs!$A$1:$A$69,0),MATCH(E$29,testOutputs!$A$1:$BS$1,0))</f>
        <v>-1.5468026665701699E-5</v>
      </c>
      <c r="F39" s="66">
        <f ca="1">INDEX(testOutputs!$A$1:$BS$69,MATCH($B39,testOutputs!$A$1:$A$69,0),MATCH(F$29,testOutputs!$A$1:$BS$1,0))</f>
        <v>-2.2809455706449101E-6</v>
      </c>
      <c r="G39" s="66">
        <f ca="1">INDEX(testOutputs!$A$1:$BS$69,MATCH($B39,testOutputs!$A$1:$A$69,0),MATCH(G$29,testOutputs!$A$1:$BS$1,0))</f>
        <v>-3.26401944192117E-6</v>
      </c>
      <c r="H39" s="66">
        <f ca="1">INDEX(testOutputs!$A$1:$BS$69,MATCH($B39,testOutputs!$A$1:$A$69,0),MATCH(H$29,testOutputs!$A$1:$BS$1,0))</f>
        <v>1.54356543767432E-6</v>
      </c>
      <c r="I39" s="66">
        <f ca="1">INDEX(testOutputs!$A$1:$BS$69,MATCH($B39,testOutputs!$A$1:$A$69,0),MATCH(I$29,testOutputs!$A$1:$BS$1,0))</f>
        <v>7.0021095942507397E-6</v>
      </c>
      <c r="J39" s="66">
        <f ca="1">INDEX(testOutputs!$A$1:$BS$69,MATCH($B39,testOutputs!$A$1:$A$69,0),MATCH(J$29,testOutputs!$A$1:$BS$1,0))</f>
        <v>1.98488019068472E-6</v>
      </c>
      <c r="K39" s="66">
        <f ca="1">INDEX(testOutputs!$A$1:$BS$69,MATCH($B39,testOutputs!$A$1:$A$69,0),MATCH(K$29,testOutputs!$A$1:$BS$1,0))</f>
        <v>0</v>
      </c>
      <c r="L39" s="66">
        <f ca="1">INDEX(testOutputs!$A$1:$BS$69,MATCH($B39,testOutputs!$A$1:$A$69,0),MATCH(L$29,testOutputs!$A$1:$BS$1,0))</f>
        <v>3.5655242487237702E-4</v>
      </c>
      <c r="M39" s="66">
        <f ca="1">INDEX(testOutputs!$A$1:$BS$69,MATCH($B39,testOutputs!$A$1:$A$69,0),MATCH(M$29,testOutputs!$A$1:$BS$1,0))</f>
        <v>-1.6784141656265901E-5</v>
      </c>
      <c r="N39" s="66">
        <f ca="1">INDEX(testOutputs!$A$1:$BS$69,MATCH($B39,testOutputs!$A$1:$A$69,0),MATCH(N$29,testOutputs!$A$1:$BS$1,0))</f>
        <v>-1.8718302103946599E-4</v>
      </c>
    </row>
    <row r="40" spans="2:14" ht="15">
      <c r="B40" s="88" t="s">
        <v>57</v>
      </c>
      <c r="C40" s="66">
        <f ca="1">INDEX(testOutputs!$A$1:$BS$69,MATCH($B40,testOutputs!$A$1:$A$69,0),MATCH(C$29,testOutputs!$A$1:$BS$1,0))</f>
        <v>9.2343371297037103E-7</v>
      </c>
      <c r="D40" s="66">
        <f ca="1">INDEX(testOutputs!$A$1:$BS$69,MATCH($B40,testOutputs!$A$1:$A$69,0),MATCH(D$29,testOutputs!$A$1:$BS$1,0))</f>
        <v>0</v>
      </c>
      <c r="E40" s="66">
        <f ca="1">INDEX(testOutputs!$A$1:$BS$69,MATCH($B40,testOutputs!$A$1:$A$69,0),MATCH(E$29,testOutputs!$A$1:$BS$1,0))</f>
        <v>-7.1880679205986101E-5</v>
      </c>
      <c r="F40" s="66">
        <f ca="1">INDEX(testOutputs!$A$1:$BS$69,MATCH($B40,testOutputs!$A$1:$A$69,0),MATCH(F$29,testOutputs!$A$1:$BS$1,0))</f>
        <v>8.7569149288603203E-7</v>
      </c>
      <c r="G40" s="66">
        <f ca="1">INDEX(testOutputs!$A$1:$BS$69,MATCH($B40,testOutputs!$A$1:$A$69,0),MATCH(G$29,testOutputs!$A$1:$BS$1,0))</f>
        <v>3.3256287777460201E-6</v>
      </c>
      <c r="H40" s="66">
        <f ca="1">INDEX(testOutputs!$A$1:$BS$69,MATCH($B40,testOutputs!$A$1:$A$69,0),MATCH(H$29,testOutputs!$A$1:$BS$1,0))</f>
        <v>-1.22338743031447E-6</v>
      </c>
      <c r="I40" s="66">
        <f ca="1">INDEX(testOutputs!$A$1:$BS$69,MATCH($B40,testOutputs!$A$1:$A$69,0),MATCH(I$29,testOutputs!$A$1:$BS$1,0))</f>
        <v>-9.1187899920152198E-5</v>
      </c>
      <c r="J40" s="66">
        <f ca="1">INDEX(testOutputs!$A$1:$BS$69,MATCH($B40,testOutputs!$A$1:$A$69,0),MATCH(J$29,testOutputs!$A$1:$BS$1,0))</f>
        <v>-5.3296793762466298E-5</v>
      </c>
      <c r="K40" s="66">
        <f ca="1">INDEX(testOutputs!$A$1:$BS$69,MATCH($B40,testOutputs!$A$1:$A$69,0),MATCH(K$29,testOutputs!$A$1:$BS$1,0))</f>
        <v>0</v>
      </c>
      <c r="L40" s="66">
        <f ca="1">INDEX(testOutputs!$A$1:$BS$69,MATCH($B40,testOutputs!$A$1:$A$69,0),MATCH(L$29,testOutputs!$A$1:$BS$1,0))</f>
        <v>-1.6784141656265901E-5</v>
      </c>
      <c r="M40" s="66">
        <f ca="1">INDEX(testOutputs!$A$1:$BS$69,MATCH($B40,testOutputs!$A$1:$A$69,0),MATCH(M$29,testOutputs!$A$1:$BS$1,0))</f>
        <v>2.1522042360646301E-3</v>
      </c>
      <c r="N40" s="66">
        <f ca="1">INDEX(testOutputs!$A$1:$BS$69,MATCH($B40,testOutputs!$A$1:$A$69,0),MATCH(N$29,testOutputs!$A$1:$BS$1,0))</f>
        <v>-3.5137951809591298E-4</v>
      </c>
    </row>
    <row r="41" spans="2:14" ht="15">
      <c r="B41" s="88" t="s">
        <v>44</v>
      </c>
      <c r="C41" s="66">
        <f ca="1">INDEX(testOutputs!$A$1:$BS$69,MATCH($B41,testOutputs!$A$1:$A$69,0),MATCH(C$29,testOutputs!$A$1:$BS$1,0))</f>
        <v>1.89168788497569E-6</v>
      </c>
      <c r="D41" s="66">
        <f ca="1">INDEX(testOutputs!$A$1:$BS$69,MATCH($B41,testOutputs!$A$1:$A$69,0),MATCH(D$29,testOutputs!$A$1:$BS$1,0))</f>
        <v>0</v>
      </c>
      <c r="E41" s="66">
        <f ca="1">INDEX(testOutputs!$A$1:$BS$69,MATCH($B41,testOutputs!$A$1:$A$69,0),MATCH(E$29,testOutputs!$A$1:$BS$1,0))</f>
        <v>-1.7647934718177199E-4</v>
      </c>
      <c r="F41" s="66">
        <f ca="1">INDEX(testOutputs!$A$1:$BS$69,MATCH($B41,testOutputs!$A$1:$A$69,0),MATCH(F$29,testOutputs!$A$1:$BS$1,0))</f>
        <v>-9.0753612126106903E-6</v>
      </c>
      <c r="G41" s="66">
        <f ca="1">INDEX(testOutputs!$A$1:$BS$69,MATCH($B41,testOutputs!$A$1:$A$69,0),MATCH(G$29,testOutputs!$A$1:$BS$1,0))</f>
        <v>-8.3403820179066608E-6</v>
      </c>
      <c r="H41" s="66">
        <f ca="1">INDEX(testOutputs!$A$1:$BS$69,MATCH($B41,testOutputs!$A$1:$A$69,0),MATCH(H$29,testOutputs!$A$1:$BS$1,0))</f>
        <v>1.2022295519218E-5</v>
      </c>
      <c r="I41" s="66">
        <f ca="1">INDEX(testOutputs!$A$1:$BS$69,MATCH($B41,testOutputs!$A$1:$A$69,0),MATCH(I$29,testOutputs!$A$1:$BS$1,0))</f>
        <v>-2.1828460685724001E-4</v>
      </c>
      <c r="J41" s="66">
        <f ca="1">INDEX(testOutputs!$A$1:$BS$69,MATCH($B41,testOutputs!$A$1:$A$69,0),MATCH(J$29,testOutputs!$A$1:$BS$1,0))</f>
        <v>-4.3123925272692199E-5</v>
      </c>
      <c r="K41" s="66">
        <f ca="1">INDEX(testOutputs!$A$1:$BS$69,MATCH($B41,testOutputs!$A$1:$A$69,0),MATCH(K$29,testOutputs!$A$1:$BS$1,0))</f>
        <v>0</v>
      </c>
      <c r="L41" s="66">
        <f ca="1">INDEX(testOutputs!$A$1:$BS$69,MATCH($B41,testOutputs!$A$1:$A$69,0),MATCH(L$29,testOutputs!$A$1:$BS$1,0))</f>
        <v>-1.8718302103946599E-4</v>
      </c>
      <c r="M41" s="66">
        <f ca="1">INDEX(testOutputs!$A$1:$BS$69,MATCH($B41,testOutputs!$A$1:$A$69,0),MATCH(M$29,testOutputs!$A$1:$BS$1,0))</f>
        <v>-3.5137951809591298E-4</v>
      </c>
      <c r="N41" s="66">
        <f ca="1">INDEX(testOutputs!$A$1:$BS$69,MATCH($B41,testOutputs!$A$1:$A$69,0),MATCH(N$29,testOutputs!$A$1:$BS$1,0))</f>
        <v>3.9140047838512699E-3</v>
      </c>
    </row>
  </sheetData>
  <phoneticPr fontId="2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J43"/>
  <sheetViews>
    <sheetView showGridLines="0" topLeftCell="A2" workbookViewId="0">
      <selection activeCell="I12" sqref="I12"/>
    </sheetView>
  </sheetViews>
  <sheetFormatPr defaultRowHeight="15" outlineLevelCol="1"/>
  <cols>
    <col min="2" max="2" width="17.85546875" customWidth="1"/>
    <col min="3" max="3" width="17.5703125" customWidth="1"/>
    <col min="4" max="4" width="2.5703125" customWidth="1"/>
    <col min="5" max="7" width="17.5703125" hidden="1" customWidth="1" outlineLevel="1"/>
    <col min="8" max="8" width="2.5703125" hidden="1" customWidth="1" outlineLevel="1"/>
    <col min="9" max="9" width="17.5703125" customWidth="1" collapsed="1"/>
    <col min="10" max="11" width="17.5703125" customWidth="1"/>
  </cols>
  <sheetData>
    <row r="3" spans="2:10" ht="15.75" thickBot="1"/>
    <row r="4" spans="2:10" ht="15.75" thickBot="1">
      <c r="B4" s="84" t="s">
        <v>104</v>
      </c>
      <c r="C4" s="84" t="s">
        <v>105</v>
      </c>
      <c r="D4" s="83"/>
      <c r="E4" s="84" t="s">
        <v>126</v>
      </c>
      <c r="F4" s="84" t="s">
        <v>127</v>
      </c>
      <c r="G4" s="84" t="s">
        <v>101</v>
      </c>
      <c r="H4" s="83"/>
      <c r="I4" s="84" t="s">
        <v>126</v>
      </c>
      <c r="J4" s="84" t="s">
        <v>127</v>
      </c>
    </row>
    <row r="5" spans="2:10">
      <c r="B5" s="83" t="s">
        <v>100</v>
      </c>
      <c r="C5" s="85">
        <v>20</v>
      </c>
      <c r="D5" s="83"/>
      <c r="E5" s="86">
        <f ca="1">Decider!F5</f>
        <v>1.121679E-3</v>
      </c>
      <c r="F5" s="86">
        <f ca="1">Decider!G5</f>
        <v>4.0491768292158113E-3</v>
      </c>
      <c r="G5" s="86">
        <f>F5^2</f>
        <v>1.6395832994258211E-5</v>
      </c>
      <c r="H5" s="83"/>
      <c r="I5" s="85">
        <f t="shared" ref="I5:J9" si="0">E5*$C$13</f>
        <v>5.9505070949999999</v>
      </c>
      <c r="J5" s="85">
        <f t="shared" si="0"/>
        <v>21.48088307898988</v>
      </c>
    </row>
    <row r="6" spans="2:10">
      <c r="B6" s="83" t="s">
        <v>42</v>
      </c>
      <c r="C6" s="87">
        <v>80</v>
      </c>
      <c r="D6" s="83"/>
      <c r="E6" s="86">
        <f ca="1">Decider!F14</f>
        <v>4.2434500999999999E-2</v>
      </c>
      <c r="F6" s="86">
        <f ca="1">Decider!G14</f>
        <v>5.3755211633746303E-2</v>
      </c>
      <c r="G6" s="86">
        <f>F6^2</f>
        <v>2.8896227777888538E-3</v>
      </c>
      <c r="H6" s="83"/>
      <c r="I6" s="87">
        <f t="shared" si="0"/>
        <v>225.11502780500001</v>
      </c>
      <c r="J6" s="87">
        <f t="shared" si="0"/>
        <v>285.17139771702415</v>
      </c>
    </row>
    <row r="7" spans="2:10">
      <c r="B7" s="83" t="s">
        <v>66</v>
      </c>
      <c r="C7" s="87">
        <v>200</v>
      </c>
      <c r="D7" s="83"/>
      <c r="E7" s="86">
        <f ca="1">Decider!F30</f>
        <v>7.3388895999999995E-2</v>
      </c>
      <c r="F7" s="86">
        <f ca="1">Decider!G30</f>
        <v>8.0592313532259499E-2</v>
      </c>
      <c r="G7" s="86">
        <f>F7^2</f>
        <v>6.4951210004820176E-3</v>
      </c>
      <c r="H7" s="83"/>
      <c r="I7" s="87">
        <f t="shared" si="0"/>
        <v>389.32809327999996</v>
      </c>
      <c r="J7" s="87">
        <f t="shared" si="0"/>
        <v>427.54222328863665</v>
      </c>
    </row>
    <row r="8" spans="2:10">
      <c r="B8" s="83" t="s">
        <v>19</v>
      </c>
      <c r="C8" s="87">
        <v>70</v>
      </c>
      <c r="D8" s="83"/>
      <c r="E8" s="86">
        <f ca="1">Decider!F57</f>
        <v>3.3683302999999998E-2</v>
      </c>
      <c r="F8" s="86">
        <f ca="1">Decider!G57</f>
        <v>3.5956421211277297E-2</v>
      </c>
      <c r="G8" s="86">
        <f>F8^2</f>
        <v>1.2928642263227918E-3</v>
      </c>
      <c r="H8" s="83"/>
      <c r="I8" s="87">
        <f t="shared" si="0"/>
        <v>178.68992241499998</v>
      </c>
      <c r="J8" s="87">
        <f t="shared" si="0"/>
        <v>190.74881452582605</v>
      </c>
    </row>
    <row r="9" spans="2:10">
      <c r="B9" s="89" t="s">
        <v>125</v>
      </c>
      <c r="C9" s="90">
        <f>SUM(C5:C8)</f>
        <v>370</v>
      </c>
      <c r="D9" s="91"/>
      <c r="E9" s="92">
        <f>SUM(E5:E8)</f>
        <v>0.15062837899999998</v>
      </c>
      <c r="F9" s="92">
        <f>SQRT(G9)</f>
        <v>9.9334643441363432E-2</v>
      </c>
      <c r="G9" s="92">
        <f>SUM(C21:J28)</f>
        <v>9.8673713876228069E-3</v>
      </c>
      <c r="H9" s="91"/>
      <c r="I9" s="90">
        <f t="shared" si="0"/>
        <v>799.08355059499991</v>
      </c>
      <c r="J9" s="93">
        <f t="shared" si="0"/>
        <v>526.97028345643298</v>
      </c>
    </row>
    <row r="10" spans="2:10">
      <c r="B10" s="94" t="s">
        <v>77</v>
      </c>
      <c r="C10" s="95"/>
      <c r="D10" s="95"/>
      <c r="E10" s="95"/>
      <c r="F10" s="95"/>
      <c r="G10" s="95"/>
      <c r="H10" s="95"/>
      <c r="I10" s="96">
        <f>+I9/C9-1</f>
        <v>1.1596852718783781</v>
      </c>
      <c r="J10" s="101">
        <f>+J9/C9</f>
        <v>1.4242440093417108</v>
      </c>
    </row>
    <row r="11" spans="2:10">
      <c r="C11" s="66"/>
    </row>
    <row r="13" spans="2:10">
      <c r="B13" t="s">
        <v>128</v>
      </c>
      <c r="C13" s="82">
        <f ca="1">'2013'!I2</f>
        <v>5305</v>
      </c>
    </row>
    <row r="20" spans="1:10">
      <c r="C20" t="s">
        <v>13</v>
      </c>
      <c r="D20" t="s">
        <v>63</v>
      </c>
      <c r="E20" t="s">
        <v>11</v>
      </c>
      <c r="F20" t="s">
        <v>14</v>
      </c>
      <c r="G20" t="s">
        <v>6</v>
      </c>
      <c r="H20" t="s">
        <v>42</v>
      </c>
      <c r="I20" t="s">
        <v>66</v>
      </c>
      <c r="J20" t="s">
        <v>19</v>
      </c>
    </row>
    <row r="21" spans="1:10">
      <c r="B21" t="s">
        <v>13</v>
      </c>
      <c r="C21" s="66">
        <f ca="1">INDEX(testOutputs!$A$1:$BS$69,MATCH($B21,testOutputs!$A$1:$A$69,0),MATCH(C$20,testOutputs!$A$1:$BS$1,0))</f>
        <v>0</v>
      </c>
      <c r="D21" s="66">
        <f ca="1">INDEX(testOutputs!$A$1:$BS$69,MATCH($B21,testOutputs!$A$1:$A$69,0),MATCH(D$20,testOutputs!$A$1:$BS$1,0))</f>
        <v>0</v>
      </c>
      <c r="E21" s="66">
        <f ca="1">INDEX(testOutputs!$A$1:$BS$69,MATCH($B21,testOutputs!$A$1:$A$69,0),MATCH(E$20,testOutputs!$A$1:$BS$1,0))</f>
        <v>0</v>
      </c>
      <c r="F21" s="66">
        <f ca="1">INDEX(testOutputs!$A$1:$BS$69,MATCH($B21,testOutputs!$A$1:$A$69,0),MATCH(F$20,testOutputs!$A$1:$BS$1,0))</f>
        <v>0</v>
      </c>
      <c r="G21" s="66">
        <f ca="1">INDEX(testOutputs!$A$1:$BS$69,MATCH($B21,testOutputs!$A$1:$A$69,0),MATCH(G$20,testOutputs!$A$1:$BS$1,0))</f>
        <v>0</v>
      </c>
      <c r="H21" s="66">
        <f ca="1">INDEX(testOutputs!$A$1:$BS$69,MATCH($B21,testOutputs!$A$1:$A$69,0),MATCH(H$20,testOutputs!$A$1:$BS$1,0))</f>
        <v>0</v>
      </c>
      <c r="I21" s="66">
        <f ca="1">INDEX(testOutputs!$A$1:$BS$69,MATCH($B21,testOutputs!$A$1:$A$69,0),MATCH(I$20,testOutputs!$A$1:$BS$1,0))</f>
        <v>0</v>
      </c>
      <c r="J21" s="66">
        <f ca="1">INDEX(testOutputs!$A$1:$BS$69,MATCH($B21,testOutputs!$A$1:$A$69,0),MATCH(J$20,testOutputs!$A$1:$BS$1,0))</f>
        <v>0</v>
      </c>
    </row>
    <row r="22" spans="1:10">
      <c r="B22" t="s">
        <v>63</v>
      </c>
      <c r="C22" s="66">
        <f ca="1">INDEX(testOutputs!$A$1:$BS$69,MATCH($B22,testOutputs!$A$1:$A$69,0),MATCH(C$20,testOutputs!$A$1:$BS$1,0))</f>
        <v>0</v>
      </c>
      <c r="D22" s="66">
        <f ca="1">INDEX(testOutputs!$A$1:$BS$69,MATCH($B22,testOutputs!$A$1:$A$69,0),MATCH(D$20,testOutputs!$A$1:$BS$1,0))</f>
        <v>0</v>
      </c>
      <c r="E22" s="66">
        <f ca="1">INDEX(testOutputs!$A$1:$BS$69,MATCH($B22,testOutputs!$A$1:$A$69,0),MATCH(E$20,testOutputs!$A$1:$BS$1,0))</f>
        <v>0</v>
      </c>
      <c r="F22" s="66">
        <f ca="1">INDEX(testOutputs!$A$1:$BS$69,MATCH($B22,testOutputs!$A$1:$A$69,0),MATCH(F$20,testOutputs!$A$1:$BS$1,0))</f>
        <v>0</v>
      </c>
      <c r="G22" s="66">
        <f ca="1">INDEX(testOutputs!$A$1:$BS$69,MATCH($B22,testOutputs!$A$1:$A$69,0),MATCH(G$20,testOutputs!$A$1:$BS$1,0))</f>
        <v>0</v>
      </c>
      <c r="H22" s="66">
        <f ca="1">INDEX(testOutputs!$A$1:$BS$69,MATCH($B22,testOutputs!$A$1:$A$69,0),MATCH(H$20,testOutputs!$A$1:$BS$1,0))</f>
        <v>0</v>
      </c>
      <c r="I22" s="66">
        <f ca="1">INDEX(testOutputs!$A$1:$BS$69,MATCH($B22,testOutputs!$A$1:$A$69,0),MATCH(I$20,testOutputs!$A$1:$BS$1,0))</f>
        <v>0</v>
      </c>
      <c r="J22" s="66">
        <f ca="1">INDEX(testOutputs!$A$1:$BS$69,MATCH($B22,testOutputs!$A$1:$A$69,0),MATCH(J$20,testOutputs!$A$1:$BS$1,0))</f>
        <v>0</v>
      </c>
    </row>
    <row r="23" spans="1:10">
      <c r="B23" t="s">
        <v>11</v>
      </c>
      <c r="C23" s="66">
        <f ca="1">INDEX(testOutputs!$A$1:$BS$69,MATCH($B23,testOutputs!$A$1:$A$69,0),MATCH(C$20,testOutputs!$A$1:$BS$1,0))</f>
        <v>0</v>
      </c>
      <c r="D23" s="66">
        <f ca="1">INDEX(testOutputs!$A$1:$BS$69,MATCH($B23,testOutputs!$A$1:$A$69,0),MATCH(D$20,testOutputs!$A$1:$BS$1,0))</f>
        <v>0</v>
      </c>
      <c r="E23" s="66">
        <f ca="1">INDEX(testOutputs!$A$1:$BS$69,MATCH($B23,testOutputs!$A$1:$A$69,0),MATCH(E$20,testOutputs!$A$1:$BS$1,0))</f>
        <v>1.3908423815017299E-5</v>
      </c>
      <c r="F23" s="66">
        <f ca="1">INDEX(testOutputs!$A$1:$BS$69,MATCH($B23,testOutputs!$A$1:$A$69,0),MATCH(F$20,testOutputs!$A$1:$BS$1,0))</f>
        <v>0</v>
      </c>
      <c r="G23" s="66">
        <f ca="1">INDEX(testOutputs!$A$1:$BS$69,MATCH($B23,testOutputs!$A$1:$A$69,0),MATCH(G$20,testOutputs!$A$1:$BS$1,0))</f>
        <v>-8.2357853325332893E-9</v>
      </c>
      <c r="H23" s="66">
        <f ca="1">INDEX(testOutputs!$A$1:$BS$69,MATCH($B23,testOutputs!$A$1:$A$69,0),MATCH(H$20,testOutputs!$A$1:$BS$1,0))</f>
        <v>8.2091189875097402E-7</v>
      </c>
      <c r="I23" s="66">
        <f ca="1">INDEX(testOutputs!$A$1:$BS$69,MATCH($B23,testOutputs!$A$1:$A$69,0),MATCH(I$20,testOutputs!$A$1:$BS$1,0))</f>
        <v>5.1168203817106505E-7</v>
      </c>
      <c r="J23" s="66">
        <f ca="1">INDEX(testOutputs!$A$1:$BS$69,MATCH($B23,testOutputs!$A$1:$A$69,0),MATCH(J$20,testOutputs!$A$1:$BS$1,0))</f>
        <v>-1.5933876176865199E-6</v>
      </c>
    </row>
    <row r="24" spans="1:10">
      <c r="B24" t="s">
        <v>14</v>
      </c>
      <c r="C24" s="66">
        <f ca="1">INDEX(testOutputs!$A$1:$BS$69,MATCH($B24,testOutputs!$A$1:$A$69,0),MATCH(C$20,testOutputs!$A$1:$BS$1,0))</f>
        <v>0</v>
      </c>
      <c r="D24" s="66">
        <f ca="1">INDEX(testOutputs!$A$1:$BS$69,MATCH($B24,testOutputs!$A$1:$A$69,0),MATCH(D$20,testOutputs!$A$1:$BS$1,0))</f>
        <v>0</v>
      </c>
      <c r="E24" s="66">
        <f ca="1">INDEX(testOutputs!$A$1:$BS$69,MATCH($B24,testOutputs!$A$1:$A$69,0),MATCH(E$20,testOutputs!$A$1:$BS$1,0))</f>
        <v>0</v>
      </c>
      <c r="F24" s="66">
        <f ca="1">INDEX(testOutputs!$A$1:$BS$69,MATCH($B24,testOutputs!$A$1:$A$69,0),MATCH(F$20,testOutputs!$A$1:$BS$1,0))</f>
        <v>0</v>
      </c>
      <c r="G24" s="66">
        <f ca="1">INDEX(testOutputs!$A$1:$BS$69,MATCH($B24,testOutputs!$A$1:$A$69,0),MATCH(G$20,testOutputs!$A$1:$BS$1,0))</f>
        <v>0</v>
      </c>
      <c r="H24" s="66">
        <f ca="1">INDEX(testOutputs!$A$1:$BS$69,MATCH($B24,testOutputs!$A$1:$A$69,0),MATCH(H$20,testOutputs!$A$1:$BS$1,0))</f>
        <v>0</v>
      </c>
      <c r="I24" s="66">
        <f ca="1">INDEX(testOutputs!$A$1:$BS$69,MATCH($B24,testOutputs!$A$1:$A$69,0),MATCH(I$20,testOutputs!$A$1:$BS$1,0))</f>
        <v>0</v>
      </c>
      <c r="J24" s="66">
        <f ca="1">INDEX(testOutputs!$A$1:$BS$69,MATCH($B24,testOutputs!$A$1:$A$69,0),MATCH(J$20,testOutputs!$A$1:$BS$1,0))</f>
        <v>0</v>
      </c>
    </row>
    <row r="25" spans="1:10">
      <c r="B25" t="s">
        <v>6</v>
      </c>
      <c r="C25" s="66">
        <f ca="1">INDEX(testOutputs!$A$1:$BS$69,MATCH($B25,testOutputs!$A$1:$A$69,0),MATCH(C$20,testOutputs!$A$1:$BS$1,0))</f>
        <v>0</v>
      </c>
      <c r="D25" s="66">
        <f ca="1">INDEX(testOutputs!$A$1:$BS$69,MATCH($B25,testOutputs!$A$1:$A$69,0),MATCH(D$20,testOutputs!$A$1:$BS$1,0))</f>
        <v>0</v>
      </c>
      <c r="E25" s="66">
        <f ca="1">INDEX(testOutputs!$A$1:$BS$69,MATCH($B25,testOutputs!$A$1:$A$69,0),MATCH(E$20,testOutputs!$A$1:$BS$1,0))</f>
        <v>-8.2357853325332893E-9</v>
      </c>
      <c r="F25" s="66">
        <f ca="1">INDEX(testOutputs!$A$1:$BS$69,MATCH($B25,testOutputs!$A$1:$A$69,0),MATCH(F$20,testOutputs!$A$1:$BS$1,0))</f>
        <v>0</v>
      </c>
      <c r="G25" s="66">
        <f ca="1">INDEX(testOutputs!$A$1:$BS$69,MATCH($B25,testOutputs!$A$1:$A$69,0),MATCH(G$20,testOutputs!$A$1:$BS$1,0))</f>
        <v>2.5038807499059799E-6</v>
      </c>
      <c r="H25" s="66">
        <f ca="1">INDEX(testOutputs!$A$1:$BS$69,MATCH($B25,testOutputs!$A$1:$A$69,0),MATCH(H$20,testOutputs!$A$1:$BS$1,0))</f>
        <v>2.94044001926541E-6</v>
      </c>
      <c r="I25" s="66">
        <f ca="1">INDEX(testOutputs!$A$1:$BS$69,MATCH($B25,testOutputs!$A$1:$A$69,0),MATCH(I$20,testOutputs!$A$1:$BS$1,0))</f>
        <v>5.4791202485037902E-7</v>
      </c>
      <c r="J25" s="66">
        <f ca="1">INDEX(testOutputs!$A$1:$BS$69,MATCH($B25,testOutputs!$A$1:$A$69,0),MATCH(J$20,testOutputs!$A$1:$BS$1,0))</f>
        <v>-2.80354382249026E-7</v>
      </c>
    </row>
    <row r="26" spans="1:10">
      <c r="B26" t="s">
        <v>42</v>
      </c>
      <c r="C26" s="66">
        <f ca="1">INDEX(testOutputs!$A$1:$BS$69,MATCH($B26,testOutputs!$A$1:$A$69,0),MATCH(C$20,testOutputs!$A$1:$BS$1,0))</f>
        <v>0</v>
      </c>
      <c r="D26" s="66">
        <f ca="1">INDEX(testOutputs!$A$1:$BS$69,MATCH($B26,testOutputs!$A$1:$A$69,0),MATCH(D$20,testOutputs!$A$1:$BS$1,0))</f>
        <v>0</v>
      </c>
      <c r="E26" s="66">
        <f ca="1">INDEX(testOutputs!$A$1:$BS$69,MATCH($B26,testOutputs!$A$1:$A$69,0),MATCH(E$20,testOutputs!$A$1:$BS$1,0))</f>
        <v>8.2091189875097402E-7</v>
      </c>
      <c r="F26" s="66">
        <f ca="1">INDEX(testOutputs!$A$1:$BS$69,MATCH($B26,testOutputs!$A$1:$A$69,0),MATCH(F$20,testOutputs!$A$1:$BS$1,0))</f>
        <v>0</v>
      </c>
      <c r="G26" s="66">
        <f ca="1">INDEX(testOutputs!$A$1:$BS$69,MATCH($B26,testOutputs!$A$1:$A$69,0),MATCH(G$20,testOutputs!$A$1:$BS$1,0))</f>
        <v>2.94044001926541E-6</v>
      </c>
      <c r="H26" s="66">
        <f ca="1">INDEX(testOutputs!$A$1:$BS$69,MATCH($B26,testOutputs!$A$1:$A$69,0),MATCH(H$20,testOutputs!$A$1:$BS$1,0))</f>
        <v>2.8896227777888499E-3</v>
      </c>
      <c r="I26" s="66">
        <f ca="1">INDEX(testOutputs!$A$1:$BS$69,MATCH($B26,testOutputs!$A$1:$A$69,0),MATCH(I$20,testOutputs!$A$1:$BS$1,0))</f>
        <v>-3.98599069977744E-4</v>
      </c>
      <c r="J26" s="66">
        <f ca="1">INDEX(testOutputs!$A$1:$BS$69,MATCH($B26,testOutputs!$A$1:$A$69,0),MATCH(J$20,testOutputs!$A$1:$BS$1,0))</f>
        <v>-7.0809658531265596E-6</v>
      </c>
    </row>
    <row r="27" spans="1:10">
      <c r="B27" t="s">
        <v>66</v>
      </c>
      <c r="C27" s="66">
        <f ca="1">INDEX(testOutputs!$A$1:$BS$69,MATCH($B27,testOutputs!$A$1:$A$69,0),MATCH(C$20,testOutputs!$A$1:$BS$1,0))</f>
        <v>0</v>
      </c>
      <c r="D27" s="66">
        <f ca="1">INDEX(testOutputs!$A$1:$BS$69,MATCH($B27,testOutputs!$A$1:$A$69,0),MATCH(D$20,testOutputs!$A$1:$BS$1,0))</f>
        <v>0</v>
      </c>
      <c r="E27" s="66">
        <f ca="1">INDEX(testOutputs!$A$1:$BS$69,MATCH($B27,testOutputs!$A$1:$A$69,0),MATCH(E$20,testOutputs!$A$1:$BS$1,0))</f>
        <v>5.1168203817106505E-7</v>
      </c>
      <c r="F27" s="66">
        <f ca="1">INDEX(testOutputs!$A$1:$BS$69,MATCH($B27,testOutputs!$A$1:$A$69,0),MATCH(F$20,testOutputs!$A$1:$BS$1,0))</f>
        <v>0</v>
      </c>
      <c r="G27" s="66">
        <f ca="1">INDEX(testOutputs!$A$1:$BS$69,MATCH($B27,testOutputs!$A$1:$A$69,0),MATCH(G$20,testOutputs!$A$1:$BS$1,0))</f>
        <v>5.4791202485037902E-7</v>
      </c>
      <c r="H27" s="66">
        <f ca="1">INDEX(testOutputs!$A$1:$BS$69,MATCH($B27,testOutputs!$A$1:$A$69,0),MATCH(H$20,testOutputs!$A$1:$BS$1,0))</f>
        <v>-3.98599069977744E-4</v>
      </c>
      <c r="I27" s="66">
        <f ca="1">INDEX(testOutputs!$A$1:$BS$69,MATCH($B27,testOutputs!$A$1:$A$69,0),MATCH(I$20,testOutputs!$A$1:$BS$1,0))</f>
        <v>6.4951210004820202E-3</v>
      </c>
      <c r="J27" s="66">
        <f ca="1">INDEX(testOutputs!$A$1:$BS$69,MATCH($B27,testOutputs!$A$1:$A$69,0),MATCH(J$20,testOutputs!$A$1:$BS$1,0))</f>
        <v>-1.0583393132786601E-5</v>
      </c>
    </row>
    <row r="28" spans="1:10">
      <c r="B28" t="s">
        <v>19</v>
      </c>
      <c r="C28" s="66">
        <f ca="1">INDEX(testOutputs!$A$1:$BS$69,MATCH($B28,testOutputs!$A$1:$A$69,0),MATCH(C$20,testOutputs!$A$1:$BS$1,0))</f>
        <v>0</v>
      </c>
      <c r="D28" s="66">
        <f ca="1">INDEX(testOutputs!$A$1:$BS$69,MATCH($B28,testOutputs!$A$1:$A$69,0),MATCH(D$20,testOutputs!$A$1:$BS$1,0))</f>
        <v>0</v>
      </c>
      <c r="E28" s="66">
        <f ca="1">INDEX(testOutputs!$A$1:$BS$69,MATCH($B28,testOutputs!$A$1:$A$69,0),MATCH(E$20,testOutputs!$A$1:$BS$1,0))</f>
        <v>-1.5933876176865199E-6</v>
      </c>
      <c r="F28" s="66">
        <f ca="1">INDEX(testOutputs!$A$1:$BS$69,MATCH($B28,testOutputs!$A$1:$A$69,0),MATCH(F$20,testOutputs!$A$1:$BS$1,0))</f>
        <v>0</v>
      </c>
      <c r="G28" s="66">
        <f ca="1">INDEX(testOutputs!$A$1:$BS$69,MATCH($B28,testOutputs!$A$1:$A$69,0),MATCH(G$20,testOutputs!$A$1:$BS$1,0))</f>
        <v>-2.80354382249026E-7</v>
      </c>
      <c r="H28" s="66">
        <f ca="1">INDEX(testOutputs!$A$1:$BS$69,MATCH($B28,testOutputs!$A$1:$A$69,0),MATCH(H$20,testOutputs!$A$1:$BS$1,0))</f>
        <v>-7.0809658531265596E-6</v>
      </c>
      <c r="I28" s="66">
        <f ca="1">INDEX(testOutputs!$A$1:$BS$69,MATCH($B28,testOutputs!$A$1:$A$69,0),MATCH(I$20,testOutputs!$A$1:$BS$1,0))</f>
        <v>-1.0583393132786601E-5</v>
      </c>
      <c r="J28" s="66">
        <f ca="1">INDEX(testOutputs!$A$1:$BS$69,MATCH($B28,testOutputs!$A$1:$A$69,0),MATCH(J$20,testOutputs!$A$1:$BS$1,0))</f>
        <v>1.2928642263227901E-3</v>
      </c>
    </row>
    <row r="31" spans="1:10">
      <c r="C31" t="s">
        <v>57</v>
      </c>
      <c r="D31" t="s">
        <v>54</v>
      </c>
    </row>
    <row r="32" spans="1:10">
      <c r="A32">
        <v>-0.2</v>
      </c>
      <c r="B32" t="s">
        <v>57</v>
      </c>
      <c r="C32" s="66">
        <f ca="1">INDEX(testOutputs!$A$1:$BS$69,MATCH($B32,testOutputs!$A$1:$A$69,0),MATCH(C$31,testOutputs!$A$1:$BS$1,0))</f>
        <v>2.1522042360646301E-3</v>
      </c>
      <c r="D32" s="66">
        <f ca="1">INDEX(testOutputs!$A$1:$BS$69,MATCH($B32,testOutputs!$A$1:$A$69,0),MATCH(D$31,testOutputs!$A$1:$BS$1,0))</f>
        <v>-2.0352183101485601E-5</v>
      </c>
    </row>
    <row r="33" spans="1:4">
      <c r="A33">
        <v>0.5</v>
      </c>
      <c r="B33" t="s">
        <v>54</v>
      </c>
      <c r="C33" s="66">
        <f ca="1">INDEX(testOutputs!$A$1:$BS$69,MATCH($B33,testOutputs!$A$1:$A$69,0),MATCH(C$31,testOutputs!$A$1:$BS$1,0))</f>
        <v>-2.0352183101485601E-5</v>
      </c>
      <c r="D33" s="66">
        <f ca="1">INDEX(testOutputs!$A$1:$BS$69,MATCH($B33,testOutputs!$A$1:$A$69,0),MATCH(D$31,testOutputs!$A$1:$BS$1,0))</f>
        <v>1.1073489798561599E-3</v>
      </c>
    </row>
    <row r="35" spans="1:4">
      <c r="C35">
        <f>A32^2*C32</f>
        <v>8.6088169442585227E-5</v>
      </c>
    </row>
    <row r="36" spans="1:4">
      <c r="C36">
        <f>A33^2*D33</f>
        <v>2.7683724496403998E-4</v>
      </c>
    </row>
    <row r="37" spans="1:4">
      <c r="C37">
        <f>2*A32*A33*C33</f>
        <v>4.07043662029712E-6</v>
      </c>
    </row>
    <row r="38" spans="1:4">
      <c r="C38">
        <f>SUM(C35:C37)</f>
        <v>3.6699585102692233E-4</v>
      </c>
    </row>
    <row r="39" spans="1:4">
      <c r="C39" s="66">
        <f>SQRT(C38)</f>
        <v>1.9157135773046095E-2</v>
      </c>
    </row>
    <row r="41" spans="1:4">
      <c r="B41" t="s">
        <v>129</v>
      </c>
      <c r="C41" s="66">
        <f ca="1">Decider!F58</f>
        <v>2.9366660999999902E-2</v>
      </c>
      <c r="D41" s="66">
        <f>A32*C41</f>
        <v>-5.8733321999999803E-3</v>
      </c>
    </row>
    <row r="42" spans="1:4">
      <c r="B42" t="s">
        <v>130</v>
      </c>
      <c r="C42" s="66">
        <f ca="1">Decider!F44</f>
        <v>2.6478253E-2</v>
      </c>
      <c r="D42" s="66">
        <f>A33*C42</f>
        <v>1.32391265E-2</v>
      </c>
    </row>
    <row r="43" spans="1:4">
      <c r="D43" s="66">
        <f>SUM(D41:D42)</f>
        <v>7.3657943000000198E-3</v>
      </c>
    </row>
  </sheetData>
  <phoneticPr fontId="2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R64"/>
  <sheetViews>
    <sheetView tabSelected="1" workbookViewId="0">
      <selection activeCell="R15" sqref="R15:R16"/>
    </sheetView>
  </sheetViews>
  <sheetFormatPr defaultRowHeight="15"/>
  <cols>
    <col min="3" max="3" width="25.28515625" customWidth="1"/>
    <col min="4" max="4" width="26.7109375" customWidth="1"/>
    <col min="5" max="5" width="6.85546875" customWidth="1"/>
    <col min="6" max="6" width="8" customWidth="1"/>
    <col min="12" max="12" width="29.5703125" customWidth="1"/>
    <col min="13" max="13" width="14" customWidth="1"/>
    <col min="14" max="14" width="18.42578125" customWidth="1"/>
  </cols>
  <sheetData>
    <row r="1" spans="2:18">
      <c r="C1" t="s">
        <v>106</v>
      </c>
      <c r="D1" s="77">
        <f>SUM(M5:M62)</f>
        <v>5305</v>
      </c>
    </row>
    <row r="3" spans="2:18">
      <c r="F3" s="78" t="s">
        <v>107</v>
      </c>
      <c r="G3" s="79"/>
      <c r="I3" s="78" t="s">
        <v>79</v>
      </c>
      <c r="J3" s="79"/>
      <c r="L3" s="78" t="s">
        <v>108</v>
      </c>
      <c r="M3" s="78"/>
      <c r="N3" s="79"/>
    </row>
    <row r="4" spans="2:18">
      <c r="C4" s="80" t="s">
        <v>96</v>
      </c>
      <c r="D4" s="80" t="s">
        <v>97</v>
      </c>
      <c r="F4" s="80" t="s">
        <v>1</v>
      </c>
      <c r="G4" s="80" t="s">
        <v>98</v>
      </c>
      <c r="I4" s="80" t="s">
        <v>1</v>
      </c>
      <c r="J4" s="80" t="s">
        <v>98</v>
      </c>
      <c r="L4" s="80" t="s">
        <v>78</v>
      </c>
      <c r="M4" s="80" t="s">
        <v>105</v>
      </c>
      <c r="N4" s="80" t="s">
        <v>109</v>
      </c>
    </row>
    <row r="5" spans="2:18">
      <c r="B5" s="21">
        <v>13</v>
      </c>
      <c r="C5" s="22" t="s">
        <v>90</v>
      </c>
      <c r="F5" s="66">
        <f ca="1">Combos!E9</f>
        <v>1.121679E-3</v>
      </c>
      <c r="G5" s="66">
        <f ca="1">Combos!F9</f>
        <v>4.0491768292158113E-3</v>
      </c>
      <c r="I5" s="2">
        <f>F5*$D$1</f>
        <v>5.9505070949999999</v>
      </c>
      <c r="J5" s="2">
        <f>G5*$D$1</f>
        <v>21.48088307898988</v>
      </c>
      <c r="L5" t="s">
        <v>111</v>
      </c>
      <c r="M5" s="81">
        <v>20</v>
      </c>
      <c r="N5" s="2">
        <f>M5/F5</f>
        <v>17830.413157418476</v>
      </c>
    </row>
    <row r="6" spans="2:18">
      <c r="B6" s="21">
        <v>12</v>
      </c>
      <c r="C6" s="22" t="s">
        <v>12</v>
      </c>
      <c r="D6" t="str">
        <f>C6</f>
        <v>California</v>
      </c>
      <c r="F6" s="66">
        <f ca="1">VLOOKUP($D6,testOutputs!$A$1:$BS$69,2,FALSE)</f>
        <v>1.36369989999999E-2</v>
      </c>
      <c r="G6" s="66">
        <f ca="1">VLOOKUP($D6,testOutputs!$A$1:$BS$69,3,FALSE)</f>
        <v>9.8949233748832095E-3</v>
      </c>
      <c r="I6" s="2">
        <f t="shared" ref="I6:I17" si="0">F6*$D$1</f>
        <v>72.344279694999472</v>
      </c>
      <c r="J6" s="2">
        <f t="shared" ref="J6:J17" si="1">G6*$D$1</f>
        <v>52.492568503755429</v>
      </c>
      <c r="L6" t="s">
        <v>112</v>
      </c>
      <c r="M6" s="81">
        <v>25</v>
      </c>
      <c r="N6" s="2">
        <f t="shared" ref="N6:N17" si="2">M6/F6</f>
        <v>1833.2479162021045</v>
      </c>
    </row>
    <row r="7" spans="2:18">
      <c r="B7" s="21">
        <v>11</v>
      </c>
      <c r="C7" s="22" t="s">
        <v>8</v>
      </c>
      <c r="D7" t="str">
        <f t="shared" ref="D7:D17" si="3">C7</f>
        <v>Bucknell</v>
      </c>
      <c r="F7" s="66">
        <f ca="1">VLOOKUP($D7,testOutputs!$A$1:$BS$69,2,FALSE)</f>
        <v>0</v>
      </c>
      <c r="G7" s="66">
        <f ca="1">VLOOKUP($D7,testOutputs!$A$1:$BS$69,3,FALSE)</f>
        <v>0</v>
      </c>
      <c r="I7" s="2">
        <f t="shared" si="0"/>
        <v>0</v>
      </c>
      <c r="J7" s="2">
        <f t="shared" si="1"/>
        <v>0</v>
      </c>
      <c r="L7" t="s">
        <v>112</v>
      </c>
      <c r="M7" s="81">
        <v>20</v>
      </c>
      <c r="N7" s="2" t="e">
        <f t="shared" si="2"/>
        <v>#DIV/0!</v>
      </c>
    </row>
    <row r="8" spans="2:18">
      <c r="B8" s="21">
        <v>10</v>
      </c>
      <c r="C8" s="22" t="s">
        <v>7</v>
      </c>
      <c r="D8" t="str">
        <f t="shared" si="3"/>
        <v>Colorado</v>
      </c>
      <c r="F8" s="66">
        <f ca="1">VLOOKUP($D8,testOutputs!$A$1:$BS$69,2,FALSE)</f>
        <v>7.6245970000000003E-3</v>
      </c>
      <c r="G8" s="66">
        <f ca="1">VLOOKUP($D8,testOutputs!$A$1:$BS$69,3,FALSE)</f>
        <v>1.31263427612192E-2</v>
      </c>
      <c r="I8" s="2">
        <f t="shared" si="0"/>
        <v>40.448487085000004</v>
      </c>
      <c r="J8" s="2">
        <f t="shared" si="1"/>
        <v>69.635248348267851</v>
      </c>
      <c r="L8" t="s">
        <v>113</v>
      </c>
      <c r="M8" s="81">
        <v>20</v>
      </c>
      <c r="N8" s="2">
        <f t="shared" si="2"/>
        <v>2623.0894564001219</v>
      </c>
    </row>
    <row r="9" spans="2:18">
      <c r="B9" s="21">
        <v>9</v>
      </c>
      <c r="C9" s="22" t="s">
        <v>9</v>
      </c>
      <c r="D9" t="str">
        <f t="shared" si="3"/>
        <v>Temple</v>
      </c>
      <c r="F9" s="66">
        <f ca="1">VLOOKUP($D9,testOutputs!$A$1:$BS$69,2,FALSE)</f>
        <v>4.1631889999999899E-3</v>
      </c>
      <c r="G9" s="66">
        <f ca="1">VLOOKUP($D9,testOutputs!$A$1:$BS$69,3,FALSE)</f>
        <v>7.7239427981771998E-3</v>
      </c>
      <c r="I9" s="2">
        <f t="shared" si="0"/>
        <v>22.085717644999946</v>
      </c>
      <c r="J9" s="2">
        <f t="shared" si="1"/>
        <v>40.975516544330048</v>
      </c>
      <c r="L9" t="s">
        <v>114</v>
      </c>
      <c r="M9" s="81">
        <v>20</v>
      </c>
      <c r="N9" s="2">
        <f t="shared" si="2"/>
        <v>4804.0096185880702</v>
      </c>
    </row>
    <row r="10" spans="2:18">
      <c r="B10" s="21">
        <v>8</v>
      </c>
      <c r="C10" s="22" t="s">
        <v>39</v>
      </c>
      <c r="D10" t="str">
        <f t="shared" si="3"/>
        <v>NC State</v>
      </c>
      <c r="F10" s="66">
        <f ca="1">VLOOKUP($D10,testOutputs!$A$1:$BS$69,2,FALSE)</f>
        <v>1.1084803000000001E-2</v>
      </c>
      <c r="G10" s="66">
        <f ca="1">VLOOKUP($D10,testOutputs!$A$1:$BS$69,3,FALSE)</f>
        <v>1.8919857080337499E-2</v>
      </c>
      <c r="I10" s="2">
        <f t="shared" si="0"/>
        <v>58.804879915000001</v>
      </c>
      <c r="J10" s="2">
        <f t="shared" si="1"/>
        <v>100.36984181119043</v>
      </c>
      <c r="L10" t="s">
        <v>115</v>
      </c>
      <c r="M10" s="81">
        <v>35</v>
      </c>
      <c r="N10" s="2">
        <f t="shared" si="2"/>
        <v>3157.4760507696888</v>
      </c>
    </row>
    <row r="11" spans="2:18">
      <c r="B11" s="21">
        <v>7</v>
      </c>
      <c r="C11" s="22" t="s">
        <v>41</v>
      </c>
      <c r="D11" t="str">
        <f t="shared" si="3"/>
        <v>Illinois</v>
      </c>
      <c r="F11" s="66">
        <f ca="1">VLOOKUP($D11,testOutputs!$A$1:$BS$69,2,FALSE)</f>
        <v>1.0206095E-2</v>
      </c>
      <c r="G11" s="66">
        <f ca="1">VLOOKUP($D11,testOutputs!$A$1:$BS$69,3,FALSE)</f>
        <v>1.6349296610280398E-2</v>
      </c>
      <c r="I11" s="2">
        <f t="shared" si="0"/>
        <v>54.143333974999997</v>
      </c>
      <c r="J11" s="2">
        <f t="shared" si="1"/>
        <v>86.733018517537516</v>
      </c>
      <c r="L11" t="s">
        <v>116</v>
      </c>
      <c r="M11" s="81">
        <v>45</v>
      </c>
      <c r="N11" s="2">
        <f t="shared" si="2"/>
        <v>4409.1300345528825</v>
      </c>
    </row>
    <row r="12" spans="2:18">
      <c r="B12" s="21">
        <v>6</v>
      </c>
      <c r="C12" s="22" t="s">
        <v>40</v>
      </c>
      <c r="D12" t="str">
        <f t="shared" si="3"/>
        <v>Butler</v>
      </c>
      <c r="F12" s="66">
        <f ca="1">VLOOKUP($D12,testOutputs!$A$1:$BS$69,2,FALSE)</f>
        <v>1.8631037999999898E-2</v>
      </c>
      <c r="G12" s="66">
        <f ca="1">VLOOKUP($D12,testOutputs!$A$1:$BS$69,3,FALSE)</f>
        <v>1.56255666398342E-2</v>
      </c>
      <c r="I12" s="2">
        <f t="shared" si="0"/>
        <v>98.837656589999455</v>
      </c>
      <c r="J12" s="2">
        <f t="shared" si="1"/>
        <v>82.893631024320428</v>
      </c>
      <c r="L12" t="s">
        <v>117</v>
      </c>
      <c r="M12" s="81">
        <v>55</v>
      </c>
      <c r="N12" s="2">
        <f t="shared" si="2"/>
        <v>2952.0631110301156</v>
      </c>
    </row>
    <row r="13" spans="2:18">
      <c r="B13" s="21">
        <v>5</v>
      </c>
      <c r="C13" s="22" t="s">
        <v>67</v>
      </c>
      <c r="D13" t="str">
        <f t="shared" si="3"/>
        <v>UNLV</v>
      </c>
      <c r="F13" s="66">
        <f ca="1">VLOOKUP($D13,testOutputs!$A$1:$BS$69,2,FALSE)</f>
        <v>0</v>
      </c>
      <c r="G13" s="66">
        <f ca="1">VLOOKUP($D13,testOutputs!$A$1:$BS$69,3,FALSE)</f>
        <v>0</v>
      </c>
      <c r="I13" s="2">
        <f t="shared" si="0"/>
        <v>0</v>
      </c>
      <c r="J13" s="2">
        <f t="shared" si="1"/>
        <v>0</v>
      </c>
      <c r="L13" t="s">
        <v>118</v>
      </c>
      <c r="M13" s="81">
        <v>55</v>
      </c>
      <c r="N13" s="2" t="e">
        <f t="shared" si="2"/>
        <v>#DIV/0!</v>
      </c>
    </row>
    <row r="14" spans="2:18">
      <c r="B14" s="21">
        <v>4</v>
      </c>
      <c r="C14" s="22" t="s">
        <v>42</v>
      </c>
      <c r="D14" t="str">
        <f t="shared" si="3"/>
        <v>Syracuse</v>
      </c>
      <c r="F14" s="66">
        <f ca="1">VLOOKUP($D14,testOutputs!$A$1:$BS$69,2,FALSE)</f>
        <v>4.2434500999999999E-2</v>
      </c>
      <c r="G14" s="66">
        <f ca="1">VLOOKUP($D14,testOutputs!$A$1:$BS$69,3,FALSE)</f>
        <v>5.3755211633746303E-2</v>
      </c>
      <c r="I14" s="2">
        <f t="shared" si="0"/>
        <v>225.11502780500001</v>
      </c>
      <c r="J14" s="2">
        <f t="shared" si="1"/>
        <v>285.17139771702415</v>
      </c>
      <c r="L14" t="s">
        <v>111</v>
      </c>
      <c r="M14" s="81">
        <v>80</v>
      </c>
      <c r="N14" s="2">
        <f t="shared" si="2"/>
        <v>1885.258412724118</v>
      </c>
      <c r="O14" t="s">
        <v>133</v>
      </c>
      <c r="P14" s="2">
        <f>+I14</f>
        <v>225.11502780500001</v>
      </c>
    </row>
    <row r="15" spans="2:18">
      <c r="B15" s="21">
        <v>3</v>
      </c>
      <c r="C15" s="22" t="s">
        <v>10</v>
      </c>
      <c r="D15" t="str">
        <f t="shared" si="3"/>
        <v>Marquette</v>
      </c>
      <c r="F15" s="66">
        <f ca="1">VLOOKUP($D15,testOutputs!$A$1:$BS$69,2,FALSE)</f>
        <v>2.5540712E-2</v>
      </c>
      <c r="G15" s="66">
        <f ca="1">VLOOKUP($D15,testOutputs!$A$1:$BS$69,3,FALSE)</f>
        <v>2.59160611555058E-2</v>
      </c>
      <c r="I15" s="2">
        <f t="shared" si="0"/>
        <v>135.49347716</v>
      </c>
      <c r="J15" s="2">
        <f t="shared" si="1"/>
        <v>137.48470442995827</v>
      </c>
      <c r="L15" t="s">
        <v>116</v>
      </c>
      <c r="M15" s="81">
        <v>85</v>
      </c>
      <c r="N15" s="2">
        <f t="shared" si="2"/>
        <v>3328.0199862869913</v>
      </c>
      <c r="O15" t="s">
        <v>48</v>
      </c>
      <c r="P15" s="2">
        <f>+I28</f>
        <v>113.12567675</v>
      </c>
      <c r="Q15" s="102">
        <f>+P14/P15</f>
        <v>1.9899551920691605</v>
      </c>
      <c r="R15">
        <f>+Q15*1.2</f>
        <v>2.3879462304829926</v>
      </c>
    </row>
    <row r="16" spans="2:18">
      <c r="B16" s="21">
        <v>2</v>
      </c>
      <c r="C16" s="22" t="s">
        <v>55</v>
      </c>
      <c r="D16" t="str">
        <f t="shared" si="3"/>
        <v>Miami (FL)</v>
      </c>
      <c r="F16" s="66">
        <f ca="1">VLOOKUP($D16,testOutputs!$A$1:$BS$69,2,FALSE)</f>
        <v>3.3555115999999698E-2</v>
      </c>
      <c r="G16" s="66">
        <f ca="1">VLOOKUP($D16,testOutputs!$A$1:$BS$69,3,FALSE)</f>
        <v>4.1107802525181897E-2</v>
      </c>
      <c r="I16" s="2">
        <f t="shared" si="0"/>
        <v>178.00989037999838</v>
      </c>
      <c r="J16" s="2">
        <f t="shared" si="1"/>
        <v>218.07689239608996</v>
      </c>
      <c r="L16" t="s">
        <v>115</v>
      </c>
      <c r="M16" s="81">
        <v>200</v>
      </c>
      <c r="N16" s="2">
        <f t="shared" si="2"/>
        <v>5960.3429772080599</v>
      </c>
      <c r="O16" t="s">
        <v>130</v>
      </c>
      <c r="P16" s="2">
        <f>+I44</f>
        <v>140.46713216500001</v>
      </c>
      <c r="Q16" s="102">
        <f>+P14/P16</f>
        <v>1.6026170986431771</v>
      </c>
      <c r="R16">
        <f>+Q16*1.2</f>
        <v>1.9231405183718124</v>
      </c>
    </row>
    <row r="17" spans="2:14">
      <c r="B17" s="21">
        <v>1</v>
      </c>
      <c r="C17" s="22" t="s">
        <v>56</v>
      </c>
      <c r="D17" t="str">
        <f t="shared" si="3"/>
        <v>Indiana</v>
      </c>
      <c r="F17" s="66">
        <f ca="1">VLOOKUP($D17,testOutputs!$A$1:$BS$69,2,FALSE)</f>
        <v>7.7563271000000003E-2</v>
      </c>
      <c r="G17" s="66">
        <f ca="1">VLOOKUP($D17,testOutputs!$A$1:$BS$69,3,FALSE)</f>
        <v>8.2214237624017306E-2</v>
      </c>
      <c r="I17" s="2">
        <f t="shared" si="0"/>
        <v>411.47315265500004</v>
      </c>
      <c r="J17" s="2">
        <f t="shared" si="1"/>
        <v>436.14653059541183</v>
      </c>
      <c r="L17" t="s">
        <v>112</v>
      </c>
      <c r="M17" s="81">
        <v>300</v>
      </c>
      <c r="N17" s="2">
        <f t="shared" si="2"/>
        <v>3867.8100618010294</v>
      </c>
    </row>
    <row r="18" spans="2:14">
      <c r="B18" s="21"/>
      <c r="C18" s="29"/>
      <c r="M18" s="81"/>
    </row>
    <row r="19" spans="2:14">
      <c r="B19" s="21"/>
      <c r="C19" s="34" t="s">
        <v>91</v>
      </c>
      <c r="M19" s="81"/>
    </row>
    <row r="20" spans="2:14">
      <c r="B20" s="21">
        <v>13</v>
      </c>
      <c r="C20" s="22" t="s">
        <v>90</v>
      </c>
      <c r="F20" s="66">
        <f ca="1">Combos!E19</f>
        <v>1.2634749999999989E-3</v>
      </c>
      <c r="G20" s="66">
        <f ca="1">Combos!F19</f>
        <v>4.1368902644958851E-3</v>
      </c>
      <c r="I20" s="2">
        <f>F20*$D$1</f>
        <v>6.7027348749999947</v>
      </c>
      <c r="J20" s="2">
        <f>G20*$D$1</f>
        <v>21.94620285315067</v>
      </c>
      <c r="L20" t="s">
        <v>119</v>
      </c>
      <c r="M20" s="81">
        <v>40</v>
      </c>
      <c r="N20" s="2">
        <f t="shared" ref="N20:N32" si="4">M20/F20</f>
        <v>31658.71900908212</v>
      </c>
    </row>
    <row r="21" spans="2:14">
      <c r="B21" s="21">
        <v>12</v>
      </c>
      <c r="C21" s="22" t="s">
        <v>25</v>
      </c>
      <c r="D21" t="str">
        <f>C21</f>
        <v>Akron</v>
      </c>
      <c r="F21" s="66">
        <f ca="1">VLOOKUP($D21,testOutputs!$A$1:$BS$69,2,FALSE)</f>
        <v>0</v>
      </c>
      <c r="G21" s="66">
        <f ca="1">VLOOKUP($D21,testOutputs!$A$1:$BS$69,3,FALSE)</f>
        <v>0</v>
      </c>
      <c r="I21" s="2">
        <f t="shared" ref="I21:I32" si="5">F21*$D$1</f>
        <v>0</v>
      </c>
      <c r="J21" s="2">
        <f t="shared" ref="J21:J32" si="6">G21*$D$1</f>
        <v>0</v>
      </c>
      <c r="L21" t="s">
        <v>121</v>
      </c>
      <c r="M21" s="81">
        <v>35</v>
      </c>
      <c r="N21" s="2" t="e">
        <f t="shared" si="4"/>
        <v>#DIV/0!</v>
      </c>
    </row>
    <row r="22" spans="2:14">
      <c r="B22" s="21">
        <v>11</v>
      </c>
      <c r="C22" s="22" t="s">
        <v>28</v>
      </c>
      <c r="D22" t="str">
        <f t="shared" ref="D22:D32" si="7">C22</f>
        <v>Minnesota</v>
      </c>
      <c r="F22" s="66">
        <f ca="1">VLOOKUP($D22,testOutputs!$A$1:$BS$69,2,FALSE)</f>
        <v>1.0294194E-2</v>
      </c>
      <c r="G22" s="66">
        <f ca="1">VLOOKUP($D22,testOutputs!$A$1:$BS$69,3,FALSE)</f>
        <v>1.64731072793412E-2</v>
      </c>
      <c r="I22" s="2">
        <f t="shared" si="5"/>
        <v>54.610699169999997</v>
      </c>
      <c r="J22" s="2">
        <f t="shared" si="6"/>
        <v>87.389834116905064</v>
      </c>
      <c r="L22" t="s">
        <v>112</v>
      </c>
      <c r="M22" s="81">
        <v>50</v>
      </c>
      <c r="N22" s="2">
        <f t="shared" si="4"/>
        <v>4857.1068312876168</v>
      </c>
    </row>
    <row r="23" spans="2:14">
      <c r="B23" s="21">
        <v>10</v>
      </c>
      <c r="C23" s="22" t="s">
        <v>27</v>
      </c>
      <c r="D23" t="str">
        <f t="shared" si="7"/>
        <v>Oklahoma</v>
      </c>
      <c r="F23" s="66">
        <f ca="1">VLOOKUP($D23,testOutputs!$A$1:$BS$69,2,FALSE)</f>
        <v>5.8345369999999903E-3</v>
      </c>
      <c r="G23" s="66">
        <f ca="1">VLOOKUP($D23,testOutputs!$A$1:$BS$69,3,FALSE)</f>
        <v>1.0773759728873501E-2</v>
      </c>
      <c r="I23" s="2">
        <f t="shared" si="5"/>
        <v>30.95221878499995</v>
      </c>
      <c r="J23" s="2">
        <f t="shared" si="6"/>
        <v>57.154795361673919</v>
      </c>
      <c r="L23" t="s">
        <v>120</v>
      </c>
      <c r="M23" s="81">
        <v>45</v>
      </c>
      <c r="N23" s="2">
        <f t="shared" si="4"/>
        <v>7712.694254916898</v>
      </c>
    </row>
    <row r="24" spans="2:14">
      <c r="B24" s="21">
        <v>9</v>
      </c>
      <c r="C24" s="41" t="s">
        <v>51</v>
      </c>
      <c r="D24" t="str">
        <f t="shared" si="7"/>
        <v>Villanova</v>
      </c>
      <c r="F24" s="66">
        <f ca="1">VLOOKUP($D24,testOutputs!$A$1:$BS$69,2,FALSE)</f>
        <v>4.4884390000000099E-3</v>
      </c>
      <c r="G24" s="66">
        <f ca="1">VLOOKUP($D24,testOutputs!$A$1:$BS$69,3,FALSE)</f>
        <v>9.5935847366919302E-3</v>
      </c>
      <c r="I24" s="2">
        <f t="shared" si="5"/>
        <v>23.811168895000051</v>
      </c>
      <c r="J24" s="2">
        <f t="shared" si="6"/>
        <v>50.893967028150691</v>
      </c>
      <c r="L24" t="s">
        <v>119</v>
      </c>
      <c r="M24" s="81">
        <v>50</v>
      </c>
      <c r="N24" s="2">
        <f t="shared" si="4"/>
        <v>11139.730316040808</v>
      </c>
    </row>
    <row r="25" spans="2:14">
      <c r="B25" s="21">
        <v>8</v>
      </c>
      <c r="C25" s="22" t="s">
        <v>32</v>
      </c>
      <c r="D25" t="str">
        <f t="shared" si="7"/>
        <v>North Carolina</v>
      </c>
      <c r="F25" s="66">
        <f ca="1">VLOOKUP($D25,testOutputs!$A$1:$BS$69,2,FALSE)</f>
        <v>1.2297304E-2</v>
      </c>
      <c r="G25" s="66">
        <f ca="1">VLOOKUP($D25,testOutputs!$A$1:$BS$69,3,FALSE)</f>
        <v>1.9743950103972799E-2</v>
      </c>
      <c r="I25" s="2">
        <f t="shared" si="5"/>
        <v>65.237197719999998</v>
      </c>
      <c r="J25" s="2">
        <f t="shared" si="6"/>
        <v>104.7416553015757</v>
      </c>
      <c r="L25" t="s">
        <v>118</v>
      </c>
      <c r="M25" s="81">
        <v>60</v>
      </c>
      <c r="N25" s="2">
        <f t="shared" si="4"/>
        <v>4879.1182197333655</v>
      </c>
    </row>
    <row r="26" spans="2:14">
      <c r="B26" s="21">
        <v>7</v>
      </c>
      <c r="C26" s="22" t="s">
        <v>49</v>
      </c>
      <c r="D26" t="str">
        <f t="shared" si="7"/>
        <v>San Diego State</v>
      </c>
      <c r="F26" s="66">
        <f ca="1">VLOOKUP($D26,testOutputs!$A$1:$BS$69,2,FALSE)</f>
        <v>1.0104392E-2</v>
      </c>
      <c r="G26" s="66">
        <f ca="1">VLOOKUP($D26,testOutputs!$A$1:$BS$69,3,FALSE)</f>
        <v>1.4223178851859501E-2</v>
      </c>
      <c r="I26" s="2">
        <f t="shared" si="5"/>
        <v>53.603799559999999</v>
      </c>
      <c r="J26" s="2">
        <f t="shared" si="6"/>
        <v>75.453963809114654</v>
      </c>
      <c r="L26" t="s">
        <v>112</v>
      </c>
      <c r="M26" s="81">
        <v>70</v>
      </c>
      <c r="N26" s="2">
        <f t="shared" si="4"/>
        <v>6927.6805571280292</v>
      </c>
    </row>
    <row r="27" spans="2:14">
      <c r="B27" s="21">
        <v>6</v>
      </c>
      <c r="C27" s="22" t="s">
        <v>50</v>
      </c>
      <c r="D27" t="str">
        <f t="shared" si="7"/>
        <v>UCLA</v>
      </c>
      <c r="F27" s="66">
        <f ca="1">VLOOKUP($D27,testOutputs!$A$1:$BS$69,2,FALSE)</f>
        <v>4.87027899999998E-3</v>
      </c>
      <c r="G27" s="66">
        <f ca="1">VLOOKUP($D27,testOutputs!$A$1:$BS$69,3,FALSE)</f>
        <v>9.2395703470550105E-3</v>
      </c>
      <c r="I27" s="2">
        <f t="shared" si="5"/>
        <v>25.836830094999893</v>
      </c>
      <c r="J27" s="2">
        <f t="shared" si="6"/>
        <v>49.01592069112683</v>
      </c>
      <c r="L27" t="s">
        <v>114</v>
      </c>
      <c r="M27" s="81">
        <v>70</v>
      </c>
      <c r="N27" s="2">
        <f t="shared" si="4"/>
        <v>14372.893216179255</v>
      </c>
    </row>
    <row r="28" spans="2:14">
      <c r="B28" s="21">
        <v>5</v>
      </c>
      <c r="C28" s="22" t="s">
        <v>48</v>
      </c>
      <c r="D28" t="str">
        <f t="shared" si="7"/>
        <v>VCU</v>
      </c>
      <c r="F28" s="66">
        <f ca="1">VLOOKUP($D28,testOutputs!$A$1:$BS$69,2,FALSE)</f>
        <v>2.1324349999999999E-2</v>
      </c>
      <c r="G28" s="66">
        <f ca="1">VLOOKUP($D28,testOutputs!$A$1:$BS$69,3,FALSE)</f>
        <v>2.8525465294974899E-2</v>
      </c>
      <c r="I28" s="2">
        <f t="shared" si="5"/>
        <v>113.12567675</v>
      </c>
      <c r="J28" s="2">
        <f t="shared" si="6"/>
        <v>151.32759338984184</v>
      </c>
      <c r="L28" t="s">
        <v>122</v>
      </c>
      <c r="M28" s="81">
        <v>85</v>
      </c>
      <c r="N28" s="2">
        <f t="shared" si="4"/>
        <v>3986.0535022169493</v>
      </c>
    </row>
    <row r="29" spans="2:14">
      <c r="B29" s="21">
        <v>4</v>
      </c>
      <c r="C29" s="22" t="s">
        <v>60</v>
      </c>
      <c r="D29" t="str">
        <f t="shared" si="7"/>
        <v>Michigan</v>
      </c>
      <c r="F29" s="66">
        <f ca="1">VLOOKUP($D29,testOutputs!$A$1:$BS$69,2,FALSE)</f>
        <v>3.160015E-2</v>
      </c>
      <c r="G29" s="66">
        <f ca="1">VLOOKUP($D29,testOutputs!$A$1:$BS$69,3,FALSE)</f>
        <v>4.1416590883094302E-2</v>
      </c>
      <c r="I29" s="2">
        <f t="shared" si="5"/>
        <v>167.63879575000001</v>
      </c>
      <c r="J29" s="2">
        <f t="shared" si="6"/>
        <v>219.71501463481528</v>
      </c>
      <c r="L29" t="s">
        <v>116</v>
      </c>
      <c r="M29" s="81">
        <v>110</v>
      </c>
      <c r="N29" s="2">
        <f t="shared" si="4"/>
        <v>3480.9961345120196</v>
      </c>
    </row>
    <row r="30" spans="2:14">
      <c r="B30" s="21">
        <v>3</v>
      </c>
      <c r="C30" s="22" t="s">
        <v>66</v>
      </c>
      <c r="D30" t="str">
        <f t="shared" si="7"/>
        <v>Florida</v>
      </c>
      <c r="F30" s="66">
        <f ca="1">VLOOKUP($D30,testOutputs!$A$1:$BS$69,2,FALSE)</f>
        <v>7.3388895999999995E-2</v>
      </c>
      <c r="G30" s="66">
        <f ca="1">VLOOKUP($D30,testOutputs!$A$1:$BS$69,3,FALSE)</f>
        <v>8.0592313532259499E-2</v>
      </c>
      <c r="I30" s="2">
        <f t="shared" si="5"/>
        <v>389.32809327999996</v>
      </c>
      <c r="J30" s="2">
        <f t="shared" si="6"/>
        <v>427.54222328863665</v>
      </c>
      <c r="L30" t="s">
        <v>111</v>
      </c>
      <c r="M30" s="81">
        <v>200</v>
      </c>
      <c r="N30" s="2">
        <f t="shared" si="4"/>
        <v>2725.207911561989</v>
      </c>
    </row>
    <row r="31" spans="2:14">
      <c r="B31" s="21">
        <v>2</v>
      </c>
      <c r="C31" s="22" t="s">
        <v>61</v>
      </c>
      <c r="D31" t="str">
        <f t="shared" si="7"/>
        <v>Georgetown</v>
      </c>
      <c r="F31" s="66">
        <f ca="1">VLOOKUP($D31,testOutputs!$A$1:$BS$69,2,FALSE)</f>
        <v>3.07527259999999E-2</v>
      </c>
      <c r="G31" s="66">
        <f ca="1">VLOOKUP($D31,testOutputs!$A$1:$BS$69,3,FALSE)</f>
        <v>4.1959908476316199E-2</v>
      </c>
      <c r="I31" s="2">
        <f t="shared" si="5"/>
        <v>163.14321142999947</v>
      </c>
      <c r="J31" s="2">
        <f t="shared" si="6"/>
        <v>222.59731446685743</v>
      </c>
      <c r="L31" t="s">
        <v>118</v>
      </c>
      <c r="M31" s="81">
        <v>170</v>
      </c>
      <c r="N31" s="2">
        <f t="shared" si="4"/>
        <v>5527.9652281882445</v>
      </c>
    </row>
    <row r="32" spans="2:14">
      <c r="B32" s="21">
        <v>1</v>
      </c>
      <c r="C32" s="22" t="s">
        <v>70</v>
      </c>
      <c r="D32" t="str">
        <f t="shared" si="7"/>
        <v>Kansas</v>
      </c>
      <c r="F32" s="66">
        <f ca="1">VLOOKUP($D32,testOutputs!$A$1:$BS$69,2,FALSE)</f>
        <v>4.75512580000002E-2</v>
      </c>
      <c r="G32" s="66">
        <f ca="1">VLOOKUP($D32,testOutputs!$A$1:$BS$69,3,FALSE)</f>
        <v>5.9578947395492798E-2</v>
      </c>
      <c r="I32" s="2">
        <f t="shared" si="5"/>
        <v>252.25942369000106</v>
      </c>
      <c r="J32" s="2">
        <f t="shared" si="6"/>
        <v>316.0663159330893</v>
      </c>
      <c r="L32" t="s">
        <v>117</v>
      </c>
      <c r="M32" s="81">
        <v>375</v>
      </c>
      <c r="N32" s="2">
        <f t="shared" si="4"/>
        <v>7886.2266903642894</v>
      </c>
    </row>
    <row r="33" spans="2:14">
      <c r="B33" s="21"/>
      <c r="C33" s="22"/>
      <c r="M33" s="81"/>
    </row>
    <row r="34" spans="2:14">
      <c r="B34" s="21"/>
      <c r="C34" s="34" t="s">
        <v>92</v>
      </c>
      <c r="M34" s="81"/>
    </row>
    <row r="35" spans="2:14">
      <c r="B35" s="21">
        <v>13</v>
      </c>
      <c r="C35" s="22" t="s">
        <v>90</v>
      </c>
      <c r="F35" s="66">
        <f ca="1">Combos!E29</f>
        <v>1.7719799999999899E-4</v>
      </c>
      <c r="G35" s="66">
        <f ca="1">Combos!F29</f>
        <v>1.4347687844884589E-3</v>
      </c>
      <c r="I35" s="2">
        <f>F35*$D$1</f>
        <v>0.9400353899999947</v>
      </c>
      <c r="J35" s="2">
        <f>G35*$D$1</f>
        <v>7.6114484017112742</v>
      </c>
      <c r="L35" t="s">
        <v>119</v>
      </c>
      <c r="M35" s="81">
        <v>40</v>
      </c>
      <c r="N35" s="2">
        <f t="shared" ref="N35:N47" si="8">M35/F35</f>
        <v>225736.18212395301</v>
      </c>
    </row>
    <row r="36" spans="2:14">
      <c r="B36" s="21">
        <v>12</v>
      </c>
      <c r="C36" s="22" t="s">
        <v>38</v>
      </c>
      <c r="D36" t="str">
        <f>C36</f>
        <v>Oregon</v>
      </c>
      <c r="F36" s="66">
        <f ca="1">VLOOKUP($D36,testOutputs!$A$1:$BS$69,2,FALSE)</f>
        <v>1.5636496999999999E-2</v>
      </c>
      <c r="G36" s="66">
        <f ca="1">VLOOKUP($D36,testOutputs!$A$1:$BS$69,3,FALSE)</f>
        <v>1.32371213568946E-2</v>
      </c>
      <c r="I36" s="2">
        <f t="shared" ref="I36:I47" si="9">F36*$D$1</f>
        <v>82.951616584999996</v>
      </c>
      <c r="J36" s="2">
        <f t="shared" ref="J36:J47" si="10">G36*$D$1</f>
        <v>70.222928798325853</v>
      </c>
      <c r="L36" t="s">
        <v>115</v>
      </c>
      <c r="M36" s="81">
        <v>60</v>
      </c>
      <c r="N36" s="2">
        <f t="shared" si="8"/>
        <v>3837.1765747788654</v>
      </c>
    </row>
    <row r="37" spans="2:14">
      <c r="B37" s="21">
        <v>11</v>
      </c>
      <c r="C37" s="22" t="s">
        <v>93</v>
      </c>
      <c r="D37" t="str">
        <f t="shared" ref="D37:D47" si="11">C37</f>
        <v>Mid Tenn / St. Mary's</v>
      </c>
      <c r="F37" s="66">
        <f ca="1">Combos!E36</f>
        <v>0</v>
      </c>
      <c r="G37" s="66">
        <f ca="1">Combos!F36</f>
        <v>0</v>
      </c>
      <c r="I37" s="2">
        <f t="shared" si="9"/>
        <v>0</v>
      </c>
      <c r="J37" s="2">
        <f t="shared" si="10"/>
        <v>0</v>
      </c>
      <c r="L37" t="s">
        <v>118</v>
      </c>
      <c r="M37" s="81">
        <v>35</v>
      </c>
      <c r="N37" s="2" t="e">
        <f t="shared" si="8"/>
        <v>#DIV/0!</v>
      </c>
    </row>
    <row r="38" spans="2:14">
      <c r="B38" s="21">
        <v>10</v>
      </c>
      <c r="C38" s="22" t="s">
        <v>52</v>
      </c>
      <c r="D38" t="str">
        <f t="shared" si="11"/>
        <v>Cincinnati</v>
      </c>
      <c r="F38" s="66">
        <f ca="1">VLOOKUP($D38,testOutputs!$A$1:$BS$69,2,FALSE)</f>
        <v>6.0424969999999904E-3</v>
      </c>
      <c r="G38" s="66">
        <f ca="1">VLOOKUP($D38,testOutputs!$A$1:$BS$69,3,FALSE)</f>
        <v>1.26219490164826E-2</v>
      </c>
      <c r="I38" s="2">
        <f t="shared" si="9"/>
        <v>32.055446584999949</v>
      </c>
      <c r="J38" s="2">
        <f t="shared" si="10"/>
        <v>66.9594395324402</v>
      </c>
      <c r="L38" t="s">
        <v>116</v>
      </c>
      <c r="M38" s="81">
        <v>45</v>
      </c>
      <c r="N38" s="2">
        <f t="shared" si="8"/>
        <v>7447.2523527938984</v>
      </c>
    </row>
    <row r="39" spans="2:14">
      <c r="B39" s="21">
        <v>9</v>
      </c>
      <c r="C39" s="22" t="s">
        <v>68</v>
      </c>
      <c r="D39" t="str">
        <f t="shared" si="11"/>
        <v>Missouri</v>
      </c>
      <c r="F39" s="66">
        <f ca="1">VLOOKUP($D39,testOutputs!$A$1:$BS$69,2,FALSE)</f>
        <v>0</v>
      </c>
      <c r="G39" s="66">
        <f ca="1">VLOOKUP($D39,testOutputs!$A$1:$BS$69,3,FALSE)</f>
        <v>0</v>
      </c>
      <c r="I39" s="2">
        <f t="shared" si="9"/>
        <v>0</v>
      </c>
      <c r="J39" s="2">
        <f t="shared" si="10"/>
        <v>0</v>
      </c>
      <c r="L39" t="s">
        <v>116</v>
      </c>
      <c r="M39" s="81">
        <v>45</v>
      </c>
      <c r="N39" s="2" t="e">
        <f t="shared" si="8"/>
        <v>#DIV/0!</v>
      </c>
    </row>
    <row r="40" spans="2:14">
      <c r="B40" s="21">
        <v>8</v>
      </c>
      <c r="C40" s="22" t="s">
        <v>36</v>
      </c>
      <c r="D40" t="str">
        <f t="shared" si="11"/>
        <v>Colorado State</v>
      </c>
      <c r="F40" s="66">
        <f ca="1">VLOOKUP($D40,testOutputs!$A$1:$BS$69,2,FALSE)</f>
        <v>1.4004437999999999E-2</v>
      </c>
      <c r="G40" s="66">
        <f ca="1">VLOOKUP($D40,testOutputs!$A$1:$BS$69,3,FALSE)</f>
        <v>1.41313237764648E-2</v>
      </c>
      <c r="I40" s="2">
        <f t="shared" si="9"/>
        <v>74.293543589999999</v>
      </c>
      <c r="J40" s="2">
        <f t="shared" si="10"/>
        <v>74.966672634145766</v>
      </c>
      <c r="L40" t="s">
        <v>112</v>
      </c>
      <c r="M40" s="81">
        <v>45</v>
      </c>
      <c r="N40" s="2">
        <f t="shared" si="8"/>
        <v>3213.2671086122846</v>
      </c>
    </row>
    <row r="41" spans="2:14">
      <c r="B41" s="21">
        <v>7</v>
      </c>
      <c r="C41" s="22" t="s">
        <v>35</v>
      </c>
      <c r="D41" t="str">
        <f t="shared" si="11"/>
        <v>Creighton</v>
      </c>
      <c r="F41" s="66">
        <f ca="1">VLOOKUP($D41,testOutputs!$A$1:$BS$69,2,FALSE)</f>
        <v>1.2285667999999901E-2</v>
      </c>
      <c r="G41" s="66">
        <f ca="1">VLOOKUP($D41,testOutputs!$A$1:$BS$69,3,FALSE)</f>
        <v>2.1956672782590999E-2</v>
      </c>
      <c r="I41" s="2">
        <f t="shared" si="9"/>
        <v>65.175468739999474</v>
      </c>
      <c r="J41" s="2">
        <f t="shared" si="10"/>
        <v>116.48014911164525</v>
      </c>
      <c r="L41" t="s">
        <v>118</v>
      </c>
      <c r="M41" s="81">
        <v>55</v>
      </c>
      <c r="N41" s="2">
        <f t="shared" si="8"/>
        <v>4476.7610519835343</v>
      </c>
    </row>
    <row r="42" spans="2:14">
      <c r="B42" s="21">
        <v>6</v>
      </c>
      <c r="C42" s="22" t="s">
        <v>23</v>
      </c>
      <c r="D42" t="str">
        <f t="shared" si="11"/>
        <v>Memphis</v>
      </c>
      <c r="F42" s="66">
        <f ca="1">VLOOKUP($D42,testOutputs!$A$1:$BS$69,2,FALSE)</f>
        <v>1.6243951999999999E-2</v>
      </c>
      <c r="G42" s="66">
        <f ca="1">VLOOKUP($D42,testOutputs!$A$1:$BS$69,3,FALSE)</f>
        <v>1.58755026326769E-2</v>
      </c>
      <c r="I42" s="2">
        <f t="shared" si="9"/>
        <v>86.174165359999989</v>
      </c>
      <c r="J42" s="2">
        <f t="shared" si="10"/>
        <v>84.219541466350961</v>
      </c>
      <c r="L42" t="s">
        <v>119</v>
      </c>
      <c r="M42" s="81">
        <v>55</v>
      </c>
      <c r="N42" s="2">
        <f t="shared" si="8"/>
        <v>3385.8755554067138</v>
      </c>
    </row>
    <row r="43" spans="2:14">
      <c r="B43" s="21">
        <v>5</v>
      </c>
      <c r="C43" s="22" t="s">
        <v>62</v>
      </c>
      <c r="D43" t="str">
        <f t="shared" si="11"/>
        <v>Oklahoma State</v>
      </c>
      <c r="F43" s="66">
        <f ca="1">VLOOKUP($D43,testOutputs!$A$1:$BS$69,2,FALSE)</f>
        <v>0</v>
      </c>
      <c r="G43" s="66">
        <f ca="1">VLOOKUP($D43,testOutputs!$A$1:$BS$69,3,FALSE)</f>
        <v>0</v>
      </c>
      <c r="I43" s="2">
        <f t="shared" si="9"/>
        <v>0</v>
      </c>
      <c r="J43" s="2">
        <f t="shared" si="10"/>
        <v>0</v>
      </c>
      <c r="L43" t="s">
        <v>119</v>
      </c>
      <c r="M43" s="81">
        <v>65</v>
      </c>
      <c r="N43" s="2" t="e">
        <f t="shared" si="8"/>
        <v>#DIV/0!</v>
      </c>
    </row>
    <row r="44" spans="2:14">
      <c r="B44" s="21">
        <v>4</v>
      </c>
      <c r="C44" s="22" t="s">
        <v>54</v>
      </c>
      <c r="D44" t="str">
        <f t="shared" si="11"/>
        <v>Saint Louis</v>
      </c>
      <c r="F44" s="66">
        <f ca="1">VLOOKUP($D44,testOutputs!$A$1:$BS$69,2,FALSE)</f>
        <v>2.6478253E-2</v>
      </c>
      <c r="G44" s="66">
        <f ca="1">VLOOKUP($D44,testOutputs!$A$1:$BS$69,3,FALSE)</f>
        <v>3.3276853514960902E-2</v>
      </c>
      <c r="I44" s="2">
        <f t="shared" si="9"/>
        <v>140.46713216500001</v>
      </c>
      <c r="J44" s="2">
        <f t="shared" si="10"/>
        <v>176.53370789686758</v>
      </c>
      <c r="L44" t="s">
        <v>122</v>
      </c>
      <c r="M44" s="81">
        <v>90</v>
      </c>
      <c r="N44" s="2">
        <f t="shared" si="8"/>
        <v>3399.0157885416384</v>
      </c>
    </row>
    <row r="45" spans="2:14">
      <c r="B45" s="21">
        <v>3</v>
      </c>
      <c r="C45" s="22" t="s">
        <v>47</v>
      </c>
      <c r="D45" t="str">
        <f t="shared" si="11"/>
        <v>Michigan State</v>
      </c>
      <c r="F45" s="66">
        <f ca="1">VLOOKUP($D45,testOutputs!$A$1:$BS$69,2,FALSE)</f>
        <v>3.6099298000000203E-2</v>
      </c>
      <c r="G45" s="66">
        <f ca="1">VLOOKUP($D45,testOutputs!$A$1:$BS$69,3,FALSE)</f>
        <v>4.5397557153075203E-2</v>
      </c>
      <c r="I45" s="2">
        <f t="shared" si="9"/>
        <v>191.50677589000108</v>
      </c>
      <c r="J45" s="2">
        <f t="shared" si="10"/>
        <v>240.83404069706395</v>
      </c>
      <c r="L45" t="s">
        <v>121</v>
      </c>
      <c r="M45" s="81">
        <v>275</v>
      </c>
      <c r="N45" s="2">
        <f t="shared" si="8"/>
        <v>7617.8766689590047</v>
      </c>
    </row>
    <row r="46" spans="2:14">
      <c r="B46" s="21">
        <v>2</v>
      </c>
      <c r="C46" s="22" t="s">
        <v>59</v>
      </c>
      <c r="D46" t="str">
        <f t="shared" si="11"/>
        <v>Duke</v>
      </c>
      <c r="F46" s="66">
        <f ca="1">VLOOKUP($D46,testOutputs!$A$1:$BS$69,2,FALSE)</f>
        <v>4.2222886999999903E-2</v>
      </c>
      <c r="G46" s="66">
        <f ca="1">VLOOKUP($D46,testOutputs!$A$1:$BS$69,3,FALSE)</f>
        <v>5.5076840282726199E-2</v>
      </c>
      <c r="I46" s="2">
        <f t="shared" si="9"/>
        <v>223.99241553499948</v>
      </c>
      <c r="J46" s="2">
        <f t="shared" si="10"/>
        <v>292.18263769986248</v>
      </c>
      <c r="L46" t="s">
        <v>112</v>
      </c>
      <c r="M46" s="81">
        <v>235</v>
      </c>
      <c r="N46" s="2">
        <f t="shared" si="8"/>
        <v>5565.7018431733604</v>
      </c>
    </row>
    <row r="47" spans="2:14">
      <c r="B47" s="21">
        <v>1</v>
      </c>
      <c r="C47" s="22" t="s">
        <v>53</v>
      </c>
      <c r="D47" t="str">
        <f t="shared" si="11"/>
        <v>Louisville</v>
      </c>
      <c r="F47" s="66">
        <f ca="1">VLOOKUP($D47,testOutputs!$A$1:$BS$69,2,FALSE)</f>
        <v>9.6321311999999701E-2</v>
      </c>
      <c r="G47" s="66">
        <f ca="1">VLOOKUP($D47,testOutputs!$A$1:$BS$69,3,FALSE)</f>
        <v>9.1086653421352803E-2</v>
      </c>
      <c r="I47" s="2">
        <f t="shared" si="9"/>
        <v>510.98456015999841</v>
      </c>
      <c r="J47" s="2">
        <f t="shared" si="10"/>
        <v>483.21469640027664</v>
      </c>
      <c r="L47" t="s">
        <v>115</v>
      </c>
      <c r="M47" s="81">
        <v>475</v>
      </c>
      <c r="N47" s="2">
        <f t="shared" si="8"/>
        <v>4931.411233268931</v>
      </c>
    </row>
    <row r="48" spans="2:14">
      <c r="B48" s="21"/>
      <c r="C48" s="22"/>
      <c r="M48" s="81"/>
    </row>
    <row r="49" spans="2:14">
      <c r="B49" s="21"/>
      <c r="C49" s="34" t="s">
        <v>94</v>
      </c>
      <c r="M49" s="81"/>
    </row>
    <row r="50" spans="2:14">
      <c r="B50" s="21">
        <v>13</v>
      </c>
      <c r="C50" s="22" t="s">
        <v>90</v>
      </c>
      <c r="F50" s="66">
        <f ca="1">Combos!E46</f>
        <v>1.7483791999999915E-2</v>
      </c>
      <c r="G50" s="66">
        <f ca="1">Combos!F46</f>
        <v>1.0972649530739016E-2</v>
      </c>
      <c r="I50" s="2">
        <f>F50*$D$1</f>
        <v>92.751516559999544</v>
      </c>
      <c r="J50" s="2">
        <f>G50*$D$1</f>
        <v>58.209905760570479</v>
      </c>
      <c r="L50" t="s">
        <v>123</v>
      </c>
      <c r="M50" s="81">
        <v>40</v>
      </c>
      <c r="N50" s="2">
        <f t="shared" ref="N50:N62" si="12">M50/F50</f>
        <v>2287.8332114680952</v>
      </c>
    </row>
    <row r="51" spans="2:14">
      <c r="B51" s="21">
        <v>12</v>
      </c>
      <c r="C51" s="22" t="s">
        <v>95</v>
      </c>
      <c r="D51" t="s">
        <v>16</v>
      </c>
      <c r="F51" s="66">
        <f ca="1">VLOOKUP($D51,testOutputs!$A$1:$BS$69,2,FALSE)</f>
        <v>5.4582659999999799E-3</v>
      </c>
      <c r="G51" s="66">
        <f ca="1">VLOOKUP($D51,testOutputs!$A$1:$BS$69,3,FALSE)</f>
        <v>1.5018483290175201E-2</v>
      </c>
      <c r="I51" s="2">
        <f t="shared" ref="I51:I62" si="13">F51*$D$1</f>
        <v>28.956101129999894</v>
      </c>
      <c r="J51" s="2">
        <f t="shared" ref="J51:J62" si="14">G51*$D$1</f>
        <v>79.673053854379447</v>
      </c>
      <c r="L51" t="s">
        <v>121</v>
      </c>
      <c r="M51" s="81">
        <v>50</v>
      </c>
      <c r="N51" s="2">
        <f t="shared" si="12"/>
        <v>9160.4183453133628</v>
      </c>
    </row>
    <row r="52" spans="2:14">
      <c r="B52" s="21">
        <v>11</v>
      </c>
      <c r="C52" s="22" t="s">
        <v>46</v>
      </c>
      <c r="D52" t="str">
        <f t="shared" ref="D52:D62" si="15">C52</f>
        <v>Belmont</v>
      </c>
      <c r="F52" s="66">
        <f ca="1">VLOOKUP($D52,testOutputs!$A$1:$BS$69,2,FALSE)</f>
        <v>0</v>
      </c>
      <c r="G52" s="66">
        <f ca="1">VLOOKUP($D52,testOutputs!$A$1:$BS$69,3,FALSE)</f>
        <v>0</v>
      </c>
      <c r="I52" s="2">
        <f t="shared" si="13"/>
        <v>0</v>
      </c>
      <c r="J52" s="2">
        <f t="shared" si="14"/>
        <v>0</v>
      </c>
      <c r="L52" t="s">
        <v>116</v>
      </c>
      <c r="M52" s="81">
        <v>35</v>
      </c>
      <c r="N52" s="2" t="e">
        <f t="shared" si="12"/>
        <v>#DIV/0!</v>
      </c>
    </row>
    <row r="53" spans="2:14">
      <c r="B53" s="21">
        <v>10</v>
      </c>
      <c r="C53" s="22" t="s">
        <v>18</v>
      </c>
      <c r="D53" t="str">
        <f t="shared" si="15"/>
        <v>Iowa State</v>
      </c>
      <c r="F53" s="66">
        <f ca="1">VLOOKUP($D53,testOutputs!$A$1:$BS$69,2,FALSE)</f>
        <v>9.2561980000000002E-3</v>
      </c>
      <c r="G53" s="66">
        <f ca="1">VLOOKUP($D53,testOutputs!$A$1:$BS$69,3,FALSE)</f>
        <v>1.58428884846273E-2</v>
      </c>
      <c r="I53" s="2">
        <f t="shared" si="13"/>
        <v>49.104130390000002</v>
      </c>
      <c r="J53" s="2">
        <f t="shared" si="14"/>
        <v>84.046523410947827</v>
      </c>
      <c r="L53" t="s">
        <v>117</v>
      </c>
      <c r="M53" s="81">
        <v>35</v>
      </c>
      <c r="N53" s="2">
        <f t="shared" si="12"/>
        <v>3781.2501417968801</v>
      </c>
    </row>
    <row r="54" spans="2:14">
      <c r="B54" s="21">
        <v>9</v>
      </c>
      <c r="C54" s="22" t="s">
        <v>20</v>
      </c>
      <c r="D54" t="str">
        <f t="shared" si="15"/>
        <v>Wichita State</v>
      </c>
      <c r="F54" s="66">
        <f ca="1">VLOOKUP($D54,testOutputs!$A$1:$BS$69,2,FALSE)</f>
        <v>1.6782394999999999E-2</v>
      </c>
      <c r="G54" s="66">
        <f ca="1">VLOOKUP($D54,testOutputs!$A$1:$BS$69,3,FALSE)</f>
        <v>1.8608463716982999E-2</v>
      </c>
      <c r="I54" s="2">
        <f t="shared" si="13"/>
        <v>89.030605474999987</v>
      </c>
      <c r="J54" s="2">
        <f t="shared" si="14"/>
        <v>98.717900018594818</v>
      </c>
      <c r="L54" t="s">
        <v>112</v>
      </c>
      <c r="M54" s="81">
        <v>50</v>
      </c>
      <c r="N54" s="2">
        <f t="shared" si="12"/>
        <v>2979.3125474641733</v>
      </c>
    </row>
    <row r="55" spans="2:14">
      <c r="B55" s="21">
        <v>8</v>
      </c>
      <c r="C55" s="22" t="s">
        <v>45</v>
      </c>
      <c r="D55" t="str">
        <f t="shared" si="15"/>
        <v>Pittsburgh</v>
      </c>
      <c r="F55" s="66">
        <f ca="1">VLOOKUP($D55,testOutputs!$A$1:$BS$69,2,FALSE)</f>
        <v>0</v>
      </c>
      <c r="G55" s="66">
        <f ca="1">VLOOKUP($D55,testOutputs!$A$1:$BS$69,3,FALSE)</f>
        <v>0</v>
      </c>
      <c r="I55" s="2">
        <f t="shared" si="13"/>
        <v>0</v>
      </c>
      <c r="J55" s="2">
        <f t="shared" si="14"/>
        <v>0</v>
      </c>
      <c r="L55" t="s">
        <v>112</v>
      </c>
      <c r="M55" s="81">
        <v>100</v>
      </c>
      <c r="N55" s="2" t="e">
        <f t="shared" si="12"/>
        <v>#DIV/0!</v>
      </c>
    </row>
    <row r="56" spans="2:14">
      <c r="B56" s="21">
        <v>7</v>
      </c>
      <c r="C56" s="22" t="s">
        <v>58</v>
      </c>
      <c r="D56" t="str">
        <f t="shared" si="15"/>
        <v>Notre Dame</v>
      </c>
      <c r="F56" s="66">
        <f ca="1">VLOOKUP($D56,testOutputs!$A$1:$BS$69,2,FALSE)</f>
        <v>9.2484539999999806E-3</v>
      </c>
      <c r="G56" s="66">
        <f ca="1">VLOOKUP($D56,testOutputs!$A$1:$BS$69,3,FALSE)</f>
        <v>1.8882595819229301E-2</v>
      </c>
      <c r="I56" s="2">
        <f t="shared" si="13"/>
        <v>49.063048469999899</v>
      </c>
      <c r="J56" s="2">
        <f t="shared" si="14"/>
        <v>100.17217082101145</v>
      </c>
      <c r="L56" t="s">
        <v>112</v>
      </c>
      <c r="M56" s="81">
        <v>70</v>
      </c>
      <c r="N56" s="2">
        <f t="shared" si="12"/>
        <v>7568.8325854245631</v>
      </c>
    </row>
    <row r="57" spans="2:14">
      <c r="B57" s="21">
        <v>6</v>
      </c>
      <c r="C57" s="22" t="s">
        <v>19</v>
      </c>
      <c r="D57" t="str">
        <f t="shared" si="15"/>
        <v>Arizona</v>
      </c>
      <c r="F57" s="66">
        <f ca="1">VLOOKUP($D57,testOutputs!$A$1:$BS$69,2,FALSE)</f>
        <v>3.3683302999999998E-2</v>
      </c>
      <c r="G57" s="66">
        <f ca="1">VLOOKUP($D57,testOutputs!$A$1:$BS$69,3,FALSE)</f>
        <v>3.5956421211277297E-2</v>
      </c>
      <c r="I57" s="2">
        <f t="shared" si="13"/>
        <v>178.68992241499998</v>
      </c>
      <c r="J57" s="2">
        <f t="shared" si="14"/>
        <v>190.74881452582605</v>
      </c>
      <c r="L57" t="s">
        <v>111</v>
      </c>
      <c r="M57" s="81">
        <v>70</v>
      </c>
      <c r="N57" s="2">
        <f t="shared" si="12"/>
        <v>2078.1809907419115</v>
      </c>
    </row>
    <row r="58" spans="2:14">
      <c r="B58" s="46">
        <v>5</v>
      </c>
      <c r="C58" s="22" t="s">
        <v>57</v>
      </c>
      <c r="D58" t="str">
        <f t="shared" si="15"/>
        <v>Wisconsin</v>
      </c>
      <c r="F58" s="66">
        <f ca="1">VLOOKUP($D58,testOutputs!$A$1:$BS$69,2,FALSE)</f>
        <v>2.9366660999999902E-2</v>
      </c>
      <c r="G58" s="66">
        <f ca="1">VLOOKUP($D58,testOutputs!$A$1:$BS$69,3,FALSE)</f>
        <v>4.6391855277242697E-2</v>
      </c>
      <c r="I58" s="2">
        <f t="shared" si="13"/>
        <v>155.79013660499947</v>
      </c>
      <c r="J58" s="2">
        <f t="shared" si="14"/>
        <v>246.10879224577252</v>
      </c>
      <c r="L58" t="s">
        <v>112</v>
      </c>
      <c r="M58" s="81">
        <v>145</v>
      </c>
      <c r="N58" s="2">
        <f t="shared" si="12"/>
        <v>4937.5718948776803</v>
      </c>
    </row>
    <row r="59" spans="2:14">
      <c r="B59" s="46">
        <v>4</v>
      </c>
      <c r="C59" s="22" t="s">
        <v>43</v>
      </c>
      <c r="D59" t="str">
        <f t="shared" si="15"/>
        <v>Kansas State</v>
      </c>
      <c r="F59" s="66">
        <f ca="1">VLOOKUP($D59,testOutputs!$A$1:$BS$69,2,FALSE)</f>
        <v>1.3929138000000001E-2</v>
      </c>
      <c r="G59" s="66">
        <f ca="1">VLOOKUP($D59,testOutputs!$A$1:$BS$69,3,FALSE)</f>
        <v>1.9843913162628801E-2</v>
      </c>
      <c r="I59" s="2">
        <f t="shared" si="13"/>
        <v>73.89407709000001</v>
      </c>
      <c r="J59" s="2">
        <f t="shared" si="14"/>
        <v>105.27195932774579</v>
      </c>
      <c r="L59" t="s">
        <v>123</v>
      </c>
      <c r="M59" s="81">
        <v>120</v>
      </c>
      <c r="N59" s="2">
        <f t="shared" si="12"/>
        <v>8615.0341823018771</v>
      </c>
    </row>
    <row r="60" spans="2:14">
      <c r="B60" s="46">
        <v>3</v>
      </c>
      <c r="C60" s="22" t="s">
        <v>65</v>
      </c>
      <c r="D60" t="str">
        <f t="shared" si="15"/>
        <v>New Mexico</v>
      </c>
      <c r="F60" s="66">
        <f ca="1">VLOOKUP($D60,testOutputs!$A$1:$BS$69,2,FALSE)</f>
        <v>0</v>
      </c>
      <c r="G60" s="66">
        <f ca="1">VLOOKUP($D60,testOutputs!$A$1:$BS$69,3,FALSE)</f>
        <v>0</v>
      </c>
      <c r="I60" s="2">
        <f t="shared" si="13"/>
        <v>0</v>
      </c>
      <c r="J60" s="2">
        <f t="shared" si="14"/>
        <v>0</v>
      </c>
      <c r="L60" t="s">
        <v>115</v>
      </c>
      <c r="M60" s="81">
        <v>140</v>
      </c>
      <c r="N60" s="2" t="e">
        <f t="shared" si="12"/>
        <v>#DIV/0!</v>
      </c>
    </row>
    <row r="61" spans="2:14">
      <c r="B61" s="46">
        <v>2</v>
      </c>
      <c r="C61" s="22" t="s">
        <v>44</v>
      </c>
      <c r="D61" t="str">
        <f t="shared" si="15"/>
        <v>Ohio State</v>
      </c>
      <c r="F61" s="66">
        <f ca="1">VLOOKUP($D61,testOutputs!$A$1:$BS$69,2,FALSE)</f>
        <v>5.0282188000000297E-2</v>
      </c>
      <c r="G61" s="66">
        <f ca="1">VLOOKUP($D61,testOutputs!$A$1:$BS$69,3,FALSE)</f>
        <v>6.2562007511358403E-2</v>
      </c>
      <c r="I61" s="2">
        <f t="shared" si="13"/>
        <v>266.74700734000157</v>
      </c>
      <c r="J61" s="2">
        <f t="shared" si="14"/>
        <v>331.89144984775635</v>
      </c>
      <c r="L61" t="s">
        <v>124</v>
      </c>
      <c r="M61" s="81">
        <v>310</v>
      </c>
      <c r="N61" s="2">
        <f t="shared" si="12"/>
        <v>6165.2050622776833</v>
      </c>
    </row>
    <row r="62" spans="2:14">
      <c r="B62" s="46">
        <v>1</v>
      </c>
      <c r="C62" s="22" t="s">
        <v>69</v>
      </c>
      <c r="D62" t="str">
        <f t="shared" si="15"/>
        <v>Gonzaga</v>
      </c>
      <c r="F62" s="66">
        <f ca="1">VLOOKUP($D62,testOutputs!$A$1:$BS$69,2,FALSE)</f>
        <v>4.9745604999999901E-2</v>
      </c>
      <c r="G62" s="66">
        <f ca="1">VLOOKUP($D62,testOutputs!$A$1:$BS$69,3,FALSE)</f>
        <v>5.9689709271980099E-2</v>
      </c>
      <c r="I62" s="2">
        <f t="shared" si="13"/>
        <v>263.90043452499947</v>
      </c>
      <c r="J62" s="2">
        <f t="shared" si="14"/>
        <v>316.65390768785443</v>
      </c>
      <c r="L62" t="s">
        <v>113</v>
      </c>
      <c r="M62" s="81">
        <v>300</v>
      </c>
      <c r="N62" s="2">
        <f t="shared" si="12"/>
        <v>6030.6835146542207</v>
      </c>
    </row>
    <row r="64" spans="2:14">
      <c r="I64" s="2">
        <f>I58/I44</f>
        <v>1.1090860488416625</v>
      </c>
    </row>
  </sheetData>
  <phoneticPr fontId="23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71"/>
  <sheetViews>
    <sheetView showGridLines="0" view="pageBreakPreview" zoomScale="115" zoomScaleNormal="85" zoomScaleSheetLayoutView="115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C13" sqref="C13"/>
    </sheetView>
  </sheetViews>
  <sheetFormatPr defaultRowHeight="12.75"/>
  <cols>
    <col min="1" max="2" width="9.140625" style="3"/>
    <col min="3" max="3" width="19.7109375" style="3" bestFit="1" customWidth="1"/>
    <col min="4" max="4" width="12.7109375" style="3" customWidth="1"/>
    <col min="5" max="5" width="16" style="3" customWidth="1"/>
    <col min="6" max="12" width="11.7109375" style="3" customWidth="1"/>
    <col min="13" max="14" width="10.7109375" style="3" customWidth="1"/>
    <col min="15" max="17" width="9.140625" style="3"/>
    <col min="18" max="24" width="13.7109375" style="3" customWidth="1"/>
    <col min="25" max="26" width="9.140625" style="3"/>
    <col min="27" max="33" width="13.7109375" style="3" customWidth="1"/>
    <col min="34" max="16384" width="9.140625" style="3"/>
  </cols>
  <sheetData>
    <row r="1" spans="1:14">
      <c r="K1" s="4"/>
    </row>
    <row r="2" spans="1:14">
      <c r="F2" s="5"/>
      <c r="G2" s="6" t="s">
        <v>71</v>
      </c>
      <c r="H2" s="7"/>
      <c r="I2" s="8">
        <v>5305</v>
      </c>
    </row>
    <row r="3" spans="1:14">
      <c r="F3" s="5"/>
      <c r="J3" s="9"/>
    </row>
    <row r="4" spans="1:14">
      <c r="D4" s="10"/>
      <c r="E4" s="11" t="s">
        <v>72</v>
      </c>
      <c r="F4" s="55">
        <f t="shared" ref="F4:K4" si="0">+F5*$I$2</f>
        <v>901.85</v>
      </c>
      <c r="G4" s="55">
        <f t="shared" si="0"/>
        <v>848.80000000000007</v>
      </c>
      <c r="H4" s="55">
        <f t="shared" si="0"/>
        <v>795.75</v>
      </c>
      <c r="I4" s="55">
        <f t="shared" si="0"/>
        <v>742.7</v>
      </c>
      <c r="J4" s="55">
        <f t="shared" si="0"/>
        <v>689.65</v>
      </c>
      <c r="K4" s="56">
        <f t="shared" si="0"/>
        <v>1326.25</v>
      </c>
    </row>
    <row r="5" spans="1:14">
      <c r="D5" s="12"/>
      <c r="E5" s="13" t="s">
        <v>73</v>
      </c>
      <c r="F5" s="57">
        <f>+F6*16</f>
        <v>0.17</v>
      </c>
      <c r="G5" s="57">
        <f>+G6*8</f>
        <v>0.16</v>
      </c>
      <c r="H5" s="57">
        <f>+H6*4</f>
        <v>0.15</v>
      </c>
      <c r="I5" s="57">
        <f>+I6*2</f>
        <v>0.14000000000000001</v>
      </c>
      <c r="J5" s="57">
        <f>+J6*1</f>
        <v>0.13</v>
      </c>
      <c r="K5" s="58">
        <f>+K6*1</f>
        <v>0.25</v>
      </c>
    </row>
    <row r="6" spans="1:14">
      <c r="E6" s="13" t="s">
        <v>74</v>
      </c>
      <c r="F6" s="59">
        <v>1.0625000000000001E-2</v>
      </c>
      <c r="G6" s="59">
        <v>0.02</v>
      </c>
      <c r="H6" s="59">
        <v>3.7499999999999999E-2</v>
      </c>
      <c r="I6" s="59">
        <v>7.0000000000000007E-2</v>
      </c>
      <c r="J6" s="59">
        <v>0.13</v>
      </c>
      <c r="K6" s="60">
        <v>0.25</v>
      </c>
    </row>
    <row r="7" spans="1:14">
      <c r="E7" s="14" t="s">
        <v>75</v>
      </c>
      <c r="F7" s="61">
        <f t="shared" ref="F7:K7" si="1">F6*$I$2</f>
        <v>56.365625000000001</v>
      </c>
      <c r="G7" s="61">
        <f t="shared" si="1"/>
        <v>106.10000000000001</v>
      </c>
      <c r="H7" s="61">
        <f t="shared" si="1"/>
        <v>198.9375</v>
      </c>
      <c r="I7" s="61">
        <f t="shared" si="1"/>
        <v>371.35</v>
      </c>
      <c r="J7" s="61">
        <f t="shared" si="1"/>
        <v>689.65</v>
      </c>
      <c r="K7" s="62">
        <f t="shared" si="1"/>
        <v>1326.25</v>
      </c>
      <c r="L7" s="15"/>
    </row>
    <row r="8" spans="1:14" ht="13.5" thickBot="1"/>
    <row r="9" spans="1:14" ht="15" customHeight="1" thickBot="1">
      <c r="C9" s="16"/>
      <c r="D9" s="51" t="s">
        <v>76</v>
      </c>
      <c r="E9" s="52"/>
      <c r="F9" s="52"/>
      <c r="G9" s="52"/>
      <c r="H9" s="52"/>
      <c r="I9" s="52"/>
      <c r="J9" s="52"/>
      <c r="K9" s="52"/>
      <c r="L9" s="53"/>
      <c r="M9" s="51" t="s">
        <v>77</v>
      </c>
      <c r="N9" s="53"/>
    </row>
    <row r="10" spans="1:14" ht="15" customHeight="1" thickBot="1">
      <c r="D10" s="54" t="s">
        <v>78</v>
      </c>
      <c r="E10" s="54" t="s">
        <v>79</v>
      </c>
      <c r="F10" s="54" t="s">
        <v>80</v>
      </c>
      <c r="G10" s="54" t="s">
        <v>81</v>
      </c>
      <c r="H10" s="54" t="s">
        <v>82</v>
      </c>
      <c r="I10" s="54" t="s">
        <v>83</v>
      </c>
      <c r="J10" s="54" t="s">
        <v>84</v>
      </c>
      <c r="K10" s="54" t="s">
        <v>85</v>
      </c>
      <c r="L10" s="54" t="s">
        <v>86</v>
      </c>
      <c r="M10" s="54" t="s">
        <v>87</v>
      </c>
      <c r="N10" s="54" t="s">
        <v>88</v>
      </c>
    </row>
    <row r="11" spans="1:14">
      <c r="C11" s="16" t="s">
        <v>89</v>
      </c>
      <c r="D11" s="17"/>
      <c r="E11" s="17"/>
      <c r="F11" s="18"/>
      <c r="G11" s="18"/>
      <c r="H11" s="18"/>
      <c r="I11" s="18"/>
      <c r="J11" s="18"/>
      <c r="K11" s="19"/>
    </row>
    <row r="12" spans="1:14" s="22" customFormat="1">
      <c r="A12" s="20"/>
      <c r="B12" s="21">
        <v>13</v>
      </c>
      <c r="C12" s="22" t="s">
        <v>90</v>
      </c>
      <c r="D12" s="23"/>
      <c r="E12" s="24"/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6">
        <v>0</v>
      </c>
      <c r="L12" s="63">
        <f t="shared" ref="L12:L24" si="2">SUMPRODUCT(F12:K12,$F$7:$K$7)</f>
        <v>0</v>
      </c>
      <c r="M12" s="27" t="e">
        <f t="shared" ref="M12:M24" si="3">+L12/E12-1</f>
        <v>#DIV/0!</v>
      </c>
      <c r="N12" s="28">
        <f t="shared" ref="N12:N24" si="4">+L12-E12</f>
        <v>0</v>
      </c>
    </row>
    <row r="13" spans="1:14" s="22" customFormat="1">
      <c r="A13" s="20"/>
      <c r="B13" s="21">
        <v>12</v>
      </c>
      <c r="C13" s="22" t="s">
        <v>12</v>
      </c>
      <c r="D13" s="23"/>
      <c r="E13" s="24"/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6">
        <v>0</v>
      </c>
      <c r="L13" s="64">
        <f t="shared" si="2"/>
        <v>0</v>
      </c>
      <c r="M13" s="27" t="e">
        <f t="shared" si="3"/>
        <v>#DIV/0!</v>
      </c>
      <c r="N13" s="28">
        <f t="shared" si="4"/>
        <v>0</v>
      </c>
    </row>
    <row r="14" spans="1:14" s="22" customFormat="1">
      <c r="A14" s="20"/>
      <c r="B14" s="21">
        <v>11</v>
      </c>
      <c r="C14" s="22" t="s">
        <v>8</v>
      </c>
      <c r="D14" s="23"/>
      <c r="E14" s="24"/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6">
        <v>0</v>
      </c>
      <c r="L14" s="64">
        <f t="shared" si="2"/>
        <v>0</v>
      </c>
      <c r="M14" s="27" t="e">
        <f t="shared" si="3"/>
        <v>#DIV/0!</v>
      </c>
      <c r="N14" s="28">
        <f t="shared" si="4"/>
        <v>0</v>
      </c>
    </row>
    <row r="15" spans="1:14" s="22" customFormat="1">
      <c r="A15" s="20"/>
      <c r="B15" s="21">
        <v>10</v>
      </c>
      <c r="C15" s="22" t="s">
        <v>7</v>
      </c>
      <c r="D15" s="23"/>
      <c r="E15" s="24"/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6">
        <v>0</v>
      </c>
      <c r="L15" s="64">
        <f t="shared" si="2"/>
        <v>0</v>
      </c>
      <c r="M15" s="27" t="e">
        <f t="shared" si="3"/>
        <v>#DIV/0!</v>
      </c>
      <c r="N15" s="28">
        <f t="shared" si="4"/>
        <v>0</v>
      </c>
    </row>
    <row r="16" spans="1:14" s="22" customFormat="1">
      <c r="A16" s="20"/>
      <c r="B16" s="21">
        <v>9</v>
      </c>
      <c r="C16" s="22" t="s">
        <v>9</v>
      </c>
      <c r="D16" s="23"/>
      <c r="E16" s="24"/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6">
        <v>0</v>
      </c>
      <c r="L16" s="64">
        <f t="shared" si="2"/>
        <v>0</v>
      </c>
      <c r="M16" s="27" t="e">
        <f t="shared" si="3"/>
        <v>#DIV/0!</v>
      </c>
      <c r="N16" s="28">
        <f t="shared" si="4"/>
        <v>0</v>
      </c>
    </row>
    <row r="17" spans="1:14" s="22" customFormat="1">
      <c r="A17" s="20"/>
      <c r="B17" s="21">
        <v>8</v>
      </c>
      <c r="C17" s="22" t="s">
        <v>39</v>
      </c>
      <c r="D17" s="23"/>
      <c r="E17" s="24"/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6">
        <v>0</v>
      </c>
      <c r="L17" s="64">
        <f t="shared" si="2"/>
        <v>0</v>
      </c>
      <c r="M17" s="27" t="e">
        <f t="shared" si="3"/>
        <v>#DIV/0!</v>
      </c>
      <c r="N17" s="28">
        <f t="shared" si="4"/>
        <v>0</v>
      </c>
    </row>
    <row r="18" spans="1:14" s="22" customFormat="1">
      <c r="A18" s="20"/>
      <c r="B18" s="21">
        <v>7</v>
      </c>
      <c r="C18" s="22" t="s">
        <v>41</v>
      </c>
      <c r="D18" s="23"/>
      <c r="E18" s="24"/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6">
        <v>0</v>
      </c>
      <c r="L18" s="64">
        <f t="shared" si="2"/>
        <v>0</v>
      </c>
      <c r="M18" s="27" t="e">
        <f t="shared" si="3"/>
        <v>#DIV/0!</v>
      </c>
      <c r="N18" s="28">
        <f t="shared" si="4"/>
        <v>0</v>
      </c>
    </row>
    <row r="19" spans="1:14" s="22" customFormat="1">
      <c r="A19" s="20"/>
      <c r="B19" s="21">
        <v>6</v>
      </c>
      <c r="C19" s="22" t="s">
        <v>40</v>
      </c>
      <c r="D19" s="23"/>
      <c r="E19" s="24"/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6">
        <v>0</v>
      </c>
      <c r="L19" s="64">
        <f t="shared" si="2"/>
        <v>0</v>
      </c>
      <c r="M19" s="27" t="e">
        <f t="shared" si="3"/>
        <v>#DIV/0!</v>
      </c>
      <c r="N19" s="28">
        <f t="shared" si="4"/>
        <v>0</v>
      </c>
    </row>
    <row r="20" spans="1:14" s="22" customFormat="1">
      <c r="A20" s="20"/>
      <c r="B20" s="21">
        <v>5</v>
      </c>
      <c r="C20" s="22" t="s">
        <v>67</v>
      </c>
      <c r="D20" s="23"/>
      <c r="E20" s="24"/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6">
        <v>0</v>
      </c>
      <c r="L20" s="64">
        <f t="shared" si="2"/>
        <v>0</v>
      </c>
      <c r="M20" s="27" t="e">
        <f t="shared" si="3"/>
        <v>#DIV/0!</v>
      </c>
      <c r="N20" s="28">
        <f t="shared" si="4"/>
        <v>0</v>
      </c>
    </row>
    <row r="21" spans="1:14" s="22" customFormat="1">
      <c r="A21" s="20"/>
      <c r="B21" s="21">
        <v>4</v>
      </c>
      <c r="C21" s="22" t="s">
        <v>42</v>
      </c>
      <c r="D21" s="23"/>
      <c r="E21" s="24"/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6">
        <v>0</v>
      </c>
      <c r="L21" s="64">
        <f t="shared" si="2"/>
        <v>0</v>
      </c>
      <c r="M21" s="27" t="e">
        <f t="shared" si="3"/>
        <v>#DIV/0!</v>
      </c>
      <c r="N21" s="28">
        <f t="shared" si="4"/>
        <v>0</v>
      </c>
    </row>
    <row r="22" spans="1:14" s="22" customFormat="1">
      <c r="A22" s="20"/>
      <c r="B22" s="21">
        <v>3</v>
      </c>
      <c r="C22" s="22" t="s">
        <v>10</v>
      </c>
      <c r="D22" s="23"/>
      <c r="E22" s="24"/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6">
        <v>0</v>
      </c>
      <c r="L22" s="64">
        <f t="shared" si="2"/>
        <v>0</v>
      </c>
      <c r="M22" s="27" t="e">
        <f t="shared" si="3"/>
        <v>#DIV/0!</v>
      </c>
      <c r="N22" s="28">
        <f t="shared" si="4"/>
        <v>0</v>
      </c>
    </row>
    <row r="23" spans="1:14" s="22" customFormat="1">
      <c r="A23" s="20"/>
      <c r="B23" s="21">
        <v>2</v>
      </c>
      <c r="C23" s="22" t="s">
        <v>55</v>
      </c>
      <c r="D23" s="23"/>
      <c r="E23" s="24"/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6">
        <v>0</v>
      </c>
      <c r="L23" s="64">
        <f t="shared" si="2"/>
        <v>0</v>
      </c>
      <c r="M23" s="27" t="e">
        <f t="shared" si="3"/>
        <v>#DIV/0!</v>
      </c>
      <c r="N23" s="28">
        <f t="shared" si="4"/>
        <v>0</v>
      </c>
    </row>
    <row r="24" spans="1:14" s="22" customFormat="1">
      <c r="A24" s="20"/>
      <c r="B24" s="21">
        <v>1</v>
      </c>
      <c r="C24" s="22" t="s">
        <v>56</v>
      </c>
      <c r="D24" s="23"/>
      <c r="E24" s="24"/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6">
        <v>0</v>
      </c>
      <c r="L24" s="64">
        <f t="shared" si="2"/>
        <v>0</v>
      </c>
      <c r="M24" s="27" t="e">
        <f t="shared" si="3"/>
        <v>#DIV/0!</v>
      </c>
      <c r="N24" s="28">
        <f t="shared" si="4"/>
        <v>0</v>
      </c>
    </row>
    <row r="25" spans="1:14" s="22" customFormat="1">
      <c r="A25" s="20"/>
      <c r="B25" s="21"/>
      <c r="C25" s="29"/>
      <c r="D25" s="23"/>
      <c r="E25" s="30">
        <f>+SUM(E12:E24)</f>
        <v>0</v>
      </c>
      <c r="F25" s="31">
        <f t="shared" ref="F25:L25" si="5">SUM(F12:F24)</f>
        <v>0</v>
      </c>
      <c r="G25" s="32">
        <f t="shared" si="5"/>
        <v>0</v>
      </c>
      <c r="H25" s="32">
        <f t="shared" si="5"/>
        <v>0</v>
      </c>
      <c r="I25" s="32">
        <f t="shared" si="5"/>
        <v>0</v>
      </c>
      <c r="J25" s="32">
        <f t="shared" si="5"/>
        <v>0</v>
      </c>
      <c r="K25" s="33">
        <f t="shared" si="5"/>
        <v>0</v>
      </c>
      <c r="L25" s="65">
        <f t="shared" si="5"/>
        <v>0</v>
      </c>
    </row>
    <row r="26" spans="1:14" s="22" customFormat="1">
      <c r="B26" s="21"/>
      <c r="C26" s="34" t="s">
        <v>91</v>
      </c>
      <c r="D26" s="23"/>
      <c r="E26" s="35"/>
      <c r="F26" s="36"/>
      <c r="G26" s="36"/>
      <c r="H26" s="36"/>
      <c r="I26" s="36"/>
      <c r="J26" s="36"/>
      <c r="K26" s="37"/>
      <c r="L26" s="38"/>
    </row>
    <row r="27" spans="1:14" s="22" customFormat="1">
      <c r="A27" s="39"/>
      <c r="B27" s="21">
        <v>13</v>
      </c>
      <c r="C27" s="22" t="s">
        <v>90</v>
      </c>
      <c r="D27" s="23"/>
      <c r="E27" s="24"/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6">
        <v>0</v>
      </c>
      <c r="L27" s="63">
        <f t="shared" ref="L27:L39" si="6">SUMPRODUCT(F27:K27,$F$7:$K$7)</f>
        <v>0</v>
      </c>
      <c r="M27" s="27" t="e">
        <f t="shared" ref="M27:M39" si="7">+L27/E27-1</f>
        <v>#DIV/0!</v>
      </c>
      <c r="N27" s="28">
        <f t="shared" ref="N27:N39" si="8">+L27-E27</f>
        <v>0</v>
      </c>
    </row>
    <row r="28" spans="1:14" s="22" customFormat="1">
      <c r="A28" s="40"/>
      <c r="B28" s="21">
        <v>12</v>
      </c>
      <c r="C28" s="22" t="s">
        <v>25</v>
      </c>
      <c r="D28" s="23"/>
      <c r="E28" s="24"/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6">
        <v>0</v>
      </c>
      <c r="L28" s="64">
        <f t="shared" si="6"/>
        <v>0</v>
      </c>
      <c r="M28" s="27" t="e">
        <f t="shared" si="7"/>
        <v>#DIV/0!</v>
      </c>
      <c r="N28" s="28">
        <f t="shared" si="8"/>
        <v>0</v>
      </c>
    </row>
    <row r="29" spans="1:14" s="22" customFormat="1">
      <c r="B29" s="21">
        <v>11</v>
      </c>
      <c r="C29" s="22" t="s">
        <v>28</v>
      </c>
      <c r="D29" s="23"/>
      <c r="E29" s="24"/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6">
        <v>0</v>
      </c>
      <c r="L29" s="64">
        <f t="shared" si="6"/>
        <v>0</v>
      </c>
      <c r="M29" s="27" t="e">
        <f t="shared" si="7"/>
        <v>#DIV/0!</v>
      </c>
      <c r="N29" s="28">
        <f t="shared" si="8"/>
        <v>0</v>
      </c>
    </row>
    <row r="30" spans="1:14" s="22" customFormat="1">
      <c r="B30" s="21">
        <v>10</v>
      </c>
      <c r="C30" s="22" t="s">
        <v>27</v>
      </c>
      <c r="D30" s="23"/>
      <c r="E30" s="24"/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6">
        <v>0</v>
      </c>
      <c r="L30" s="64">
        <f t="shared" si="6"/>
        <v>0</v>
      </c>
      <c r="M30" s="27" t="e">
        <f t="shared" si="7"/>
        <v>#DIV/0!</v>
      </c>
      <c r="N30" s="28">
        <f t="shared" si="8"/>
        <v>0</v>
      </c>
    </row>
    <row r="31" spans="1:14" s="22" customFormat="1">
      <c r="B31" s="21">
        <v>9</v>
      </c>
      <c r="C31" s="41" t="s">
        <v>51</v>
      </c>
      <c r="D31" s="23"/>
      <c r="E31" s="24"/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6">
        <v>0</v>
      </c>
      <c r="L31" s="64">
        <f t="shared" si="6"/>
        <v>0</v>
      </c>
      <c r="M31" s="27" t="e">
        <f t="shared" si="7"/>
        <v>#DIV/0!</v>
      </c>
      <c r="N31" s="28">
        <f t="shared" si="8"/>
        <v>0</v>
      </c>
    </row>
    <row r="32" spans="1:14" s="22" customFormat="1">
      <c r="B32" s="21">
        <v>8</v>
      </c>
      <c r="C32" s="22" t="s">
        <v>32</v>
      </c>
      <c r="D32" s="23"/>
      <c r="E32" s="24"/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6">
        <v>0</v>
      </c>
      <c r="L32" s="64">
        <f t="shared" si="6"/>
        <v>0</v>
      </c>
      <c r="M32" s="27" t="e">
        <f t="shared" si="7"/>
        <v>#DIV/0!</v>
      </c>
      <c r="N32" s="28">
        <f t="shared" si="8"/>
        <v>0</v>
      </c>
    </row>
    <row r="33" spans="1:14" s="22" customFormat="1">
      <c r="B33" s="21">
        <v>7</v>
      </c>
      <c r="C33" s="22" t="s">
        <v>49</v>
      </c>
      <c r="D33" s="23"/>
      <c r="E33" s="24"/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6">
        <v>0</v>
      </c>
      <c r="L33" s="64">
        <f t="shared" si="6"/>
        <v>0</v>
      </c>
      <c r="M33" s="27" t="e">
        <f t="shared" si="7"/>
        <v>#DIV/0!</v>
      </c>
      <c r="N33" s="28">
        <f t="shared" si="8"/>
        <v>0</v>
      </c>
    </row>
    <row r="34" spans="1:14" s="22" customFormat="1">
      <c r="B34" s="21">
        <v>6</v>
      </c>
      <c r="C34" s="22" t="s">
        <v>50</v>
      </c>
      <c r="D34" s="23"/>
      <c r="E34" s="24"/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6">
        <v>0</v>
      </c>
      <c r="L34" s="64">
        <f t="shared" si="6"/>
        <v>0</v>
      </c>
      <c r="M34" s="27" t="e">
        <f t="shared" si="7"/>
        <v>#DIV/0!</v>
      </c>
      <c r="N34" s="28">
        <f t="shared" si="8"/>
        <v>0</v>
      </c>
    </row>
    <row r="35" spans="1:14" s="22" customFormat="1">
      <c r="B35" s="21">
        <v>5</v>
      </c>
      <c r="C35" s="22" t="s">
        <v>48</v>
      </c>
      <c r="D35" s="23"/>
      <c r="E35" s="24"/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6">
        <v>0</v>
      </c>
      <c r="L35" s="64">
        <f t="shared" si="6"/>
        <v>0</v>
      </c>
      <c r="M35" s="27" t="e">
        <f t="shared" si="7"/>
        <v>#DIV/0!</v>
      </c>
      <c r="N35" s="28">
        <f t="shared" si="8"/>
        <v>0</v>
      </c>
    </row>
    <row r="36" spans="1:14" s="22" customFormat="1">
      <c r="B36" s="21">
        <v>4</v>
      </c>
      <c r="C36" s="22" t="s">
        <v>60</v>
      </c>
      <c r="D36" s="23"/>
      <c r="E36" s="24"/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6">
        <v>0</v>
      </c>
      <c r="L36" s="64">
        <f t="shared" si="6"/>
        <v>0</v>
      </c>
      <c r="M36" s="27" t="e">
        <f t="shared" si="7"/>
        <v>#DIV/0!</v>
      </c>
      <c r="N36" s="28">
        <f t="shared" si="8"/>
        <v>0</v>
      </c>
    </row>
    <row r="37" spans="1:14" s="22" customFormat="1">
      <c r="B37" s="21">
        <v>3</v>
      </c>
      <c r="C37" s="22" t="s">
        <v>66</v>
      </c>
      <c r="D37" s="23"/>
      <c r="E37" s="24"/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6">
        <v>0</v>
      </c>
      <c r="L37" s="64">
        <f t="shared" si="6"/>
        <v>0</v>
      </c>
      <c r="M37" s="27" t="e">
        <f t="shared" si="7"/>
        <v>#DIV/0!</v>
      </c>
      <c r="N37" s="28">
        <f t="shared" si="8"/>
        <v>0</v>
      </c>
    </row>
    <row r="38" spans="1:14" s="22" customFormat="1">
      <c r="A38" s="42"/>
      <c r="B38" s="21">
        <v>2</v>
      </c>
      <c r="C38" s="22" t="s">
        <v>61</v>
      </c>
      <c r="D38" s="23"/>
      <c r="E38" s="24"/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6">
        <v>0</v>
      </c>
      <c r="L38" s="64">
        <f t="shared" si="6"/>
        <v>0</v>
      </c>
      <c r="M38" s="27" t="e">
        <f t="shared" si="7"/>
        <v>#DIV/0!</v>
      </c>
      <c r="N38" s="28">
        <f t="shared" si="8"/>
        <v>0</v>
      </c>
    </row>
    <row r="39" spans="1:14" s="22" customFormat="1">
      <c r="B39" s="21">
        <v>1</v>
      </c>
      <c r="C39" s="22" t="s">
        <v>70</v>
      </c>
      <c r="D39" s="23"/>
      <c r="E39" s="24"/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6">
        <v>0</v>
      </c>
      <c r="L39" s="64">
        <f t="shared" si="6"/>
        <v>0</v>
      </c>
      <c r="M39" s="27" t="e">
        <f t="shared" si="7"/>
        <v>#DIV/0!</v>
      </c>
      <c r="N39" s="28">
        <f t="shared" si="8"/>
        <v>0</v>
      </c>
    </row>
    <row r="40" spans="1:14" s="22" customFormat="1">
      <c r="B40" s="21"/>
      <c r="D40" s="23"/>
      <c r="E40" s="30">
        <f>+SUM(E27:E39)</f>
        <v>0</v>
      </c>
      <c r="F40" s="31">
        <f t="shared" ref="F40:L40" si="9">SUM(F27:F39)</f>
        <v>0</v>
      </c>
      <c r="G40" s="32">
        <f t="shared" si="9"/>
        <v>0</v>
      </c>
      <c r="H40" s="32">
        <f t="shared" si="9"/>
        <v>0</v>
      </c>
      <c r="I40" s="32">
        <f t="shared" si="9"/>
        <v>0</v>
      </c>
      <c r="J40" s="32">
        <f t="shared" si="9"/>
        <v>0</v>
      </c>
      <c r="K40" s="33">
        <f t="shared" si="9"/>
        <v>0</v>
      </c>
      <c r="L40" s="65">
        <f t="shared" si="9"/>
        <v>0</v>
      </c>
    </row>
    <row r="41" spans="1:14" s="22" customFormat="1">
      <c r="B41" s="21"/>
      <c r="C41" s="34" t="s">
        <v>92</v>
      </c>
      <c r="D41" s="23"/>
      <c r="E41" s="35"/>
      <c r="F41" s="36"/>
      <c r="G41" s="36"/>
      <c r="H41" s="36"/>
      <c r="I41" s="36"/>
      <c r="J41" s="36"/>
      <c r="K41" s="37"/>
      <c r="L41" s="38"/>
    </row>
    <row r="42" spans="1:14" s="22" customFormat="1">
      <c r="B42" s="21">
        <v>13</v>
      </c>
      <c r="C42" s="22" t="s">
        <v>90</v>
      </c>
      <c r="D42" s="23"/>
      <c r="E42" s="24"/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6">
        <v>0</v>
      </c>
      <c r="L42" s="63">
        <f t="shared" ref="L42:L54" si="10">SUMPRODUCT(F42:K42,$F$7:$K$7)</f>
        <v>0</v>
      </c>
      <c r="M42" s="27" t="e">
        <f t="shared" ref="M42:M54" si="11">+L42/E42-1</f>
        <v>#DIV/0!</v>
      </c>
      <c r="N42" s="28">
        <f t="shared" ref="N42:N54" si="12">+L42-E42</f>
        <v>0</v>
      </c>
    </row>
    <row r="43" spans="1:14" s="22" customFormat="1">
      <c r="A43" s="42"/>
      <c r="B43" s="21">
        <v>12</v>
      </c>
      <c r="C43" s="22" t="s">
        <v>38</v>
      </c>
      <c r="D43" s="23"/>
      <c r="E43" s="24"/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6">
        <v>0</v>
      </c>
      <c r="L43" s="64">
        <f t="shared" si="10"/>
        <v>0</v>
      </c>
      <c r="M43" s="27" t="e">
        <f t="shared" si="11"/>
        <v>#DIV/0!</v>
      </c>
      <c r="N43" s="28">
        <f t="shared" si="12"/>
        <v>0</v>
      </c>
    </row>
    <row r="44" spans="1:14" s="22" customFormat="1">
      <c r="B44" s="21">
        <v>11</v>
      </c>
      <c r="C44" s="22" t="s">
        <v>93</v>
      </c>
      <c r="D44" s="23"/>
      <c r="E44" s="24"/>
      <c r="F44" s="25">
        <v>0</v>
      </c>
      <c r="G44" s="25">
        <v>0</v>
      </c>
      <c r="H44" s="25">
        <v>0</v>
      </c>
      <c r="I44" s="25">
        <v>0</v>
      </c>
      <c r="J44" s="25">
        <v>0</v>
      </c>
      <c r="K44" s="26">
        <v>0</v>
      </c>
      <c r="L44" s="64">
        <f t="shared" si="10"/>
        <v>0</v>
      </c>
      <c r="M44" s="27" t="e">
        <f t="shared" si="11"/>
        <v>#DIV/0!</v>
      </c>
      <c r="N44" s="28">
        <f t="shared" si="12"/>
        <v>0</v>
      </c>
    </row>
    <row r="45" spans="1:14" s="22" customFormat="1">
      <c r="B45" s="21">
        <v>10</v>
      </c>
      <c r="C45" s="22" t="s">
        <v>52</v>
      </c>
      <c r="D45" s="23"/>
      <c r="E45" s="24"/>
      <c r="F45" s="25">
        <v>0</v>
      </c>
      <c r="G45" s="25">
        <v>0</v>
      </c>
      <c r="H45" s="25">
        <v>0</v>
      </c>
      <c r="I45" s="25">
        <v>0</v>
      </c>
      <c r="J45" s="25">
        <v>0</v>
      </c>
      <c r="K45" s="26">
        <v>0</v>
      </c>
      <c r="L45" s="64">
        <f t="shared" si="10"/>
        <v>0</v>
      </c>
      <c r="M45" s="27" t="e">
        <f t="shared" si="11"/>
        <v>#DIV/0!</v>
      </c>
      <c r="N45" s="28">
        <f t="shared" si="12"/>
        <v>0</v>
      </c>
    </row>
    <row r="46" spans="1:14" s="22" customFormat="1">
      <c r="B46" s="21">
        <v>9</v>
      </c>
      <c r="C46" s="22" t="s">
        <v>68</v>
      </c>
      <c r="D46" s="23"/>
      <c r="E46" s="24"/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6">
        <v>0</v>
      </c>
      <c r="L46" s="64">
        <f t="shared" si="10"/>
        <v>0</v>
      </c>
      <c r="M46" s="27" t="e">
        <f t="shared" si="11"/>
        <v>#DIV/0!</v>
      </c>
      <c r="N46" s="28">
        <f t="shared" si="12"/>
        <v>0</v>
      </c>
    </row>
    <row r="47" spans="1:14" s="22" customFormat="1">
      <c r="B47" s="21">
        <v>8</v>
      </c>
      <c r="C47" s="22" t="s">
        <v>36</v>
      </c>
      <c r="D47" s="23"/>
      <c r="E47" s="24"/>
      <c r="F47" s="25">
        <v>0</v>
      </c>
      <c r="G47" s="25">
        <v>0</v>
      </c>
      <c r="H47" s="25">
        <v>0</v>
      </c>
      <c r="I47" s="25">
        <v>0</v>
      </c>
      <c r="J47" s="25">
        <v>0</v>
      </c>
      <c r="K47" s="26">
        <v>0</v>
      </c>
      <c r="L47" s="64">
        <f t="shared" si="10"/>
        <v>0</v>
      </c>
      <c r="M47" s="27" t="e">
        <f t="shared" si="11"/>
        <v>#DIV/0!</v>
      </c>
      <c r="N47" s="28">
        <f t="shared" si="12"/>
        <v>0</v>
      </c>
    </row>
    <row r="48" spans="1:14" s="22" customFormat="1">
      <c r="B48" s="21">
        <v>7</v>
      </c>
      <c r="C48" s="22" t="s">
        <v>35</v>
      </c>
      <c r="D48" s="23"/>
      <c r="E48" s="24"/>
      <c r="F48" s="25">
        <v>0</v>
      </c>
      <c r="G48" s="25">
        <v>0</v>
      </c>
      <c r="H48" s="25">
        <v>0</v>
      </c>
      <c r="I48" s="25">
        <v>0</v>
      </c>
      <c r="J48" s="25">
        <v>0</v>
      </c>
      <c r="K48" s="26">
        <v>0</v>
      </c>
      <c r="L48" s="64">
        <f t="shared" si="10"/>
        <v>0</v>
      </c>
      <c r="M48" s="27" t="e">
        <f t="shared" si="11"/>
        <v>#DIV/0!</v>
      </c>
      <c r="N48" s="28">
        <f t="shared" si="12"/>
        <v>0</v>
      </c>
    </row>
    <row r="49" spans="2:14" s="22" customFormat="1">
      <c r="B49" s="21">
        <v>6</v>
      </c>
      <c r="C49" s="22" t="s">
        <v>23</v>
      </c>
      <c r="D49" s="23"/>
      <c r="E49" s="24"/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6">
        <v>0</v>
      </c>
      <c r="L49" s="64">
        <f t="shared" si="10"/>
        <v>0</v>
      </c>
      <c r="M49" s="27" t="e">
        <f t="shared" si="11"/>
        <v>#DIV/0!</v>
      </c>
      <c r="N49" s="28">
        <f t="shared" si="12"/>
        <v>0</v>
      </c>
    </row>
    <row r="50" spans="2:14" s="22" customFormat="1">
      <c r="B50" s="21">
        <v>5</v>
      </c>
      <c r="C50" s="22" t="s">
        <v>62</v>
      </c>
      <c r="D50" s="23"/>
      <c r="E50" s="24"/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6">
        <v>0</v>
      </c>
      <c r="L50" s="64">
        <f t="shared" si="10"/>
        <v>0</v>
      </c>
      <c r="M50" s="27" t="e">
        <f t="shared" si="11"/>
        <v>#DIV/0!</v>
      </c>
      <c r="N50" s="28">
        <f t="shared" si="12"/>
        <v>0</v>
      </c>
    </row>
    <row r="51" spans="2:14" s="22" customFormat="1">
      <c r="B51" s="21">
        <v>4</v>
      </c>
      <c r="C51" s="22" t="s">
        <v>54</v>
      </c>
      <c r="D51" s="23"/>
      <c r="E51" s="24"/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6">
        <v>0</v>
      </c>
      <c r="L51" s="64">
        <f t="shared" si="10"/>
        <v>0</v>
      </c>
      <c r="M51" s="27" t="e">
        <f t="shared" si="11"/>
        <v>#DIV/0!</v>
      </c>
      <c r="N51" s="28">
        <f t="shared" si="12"/>
        <v>0</v>
      </c>
    </row>
    <row r="52" spans="2:14" s="22" customFormat="1">
      <c r="B52" s="21">
        <v>3</v>
      </c>
      <c r="C52" s="22" t="s">
        <v>47</v>
      </c>
      <c r="D52" s="23"/>
      <c r="E52" s="24"/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6">
        <v>0</v>
      </c>
      <c r="L52" s="64">
        <f t="shared" si="10"/>
        <v>0</v>
      </c>
      <c r="M52" s="27" t="e">
        <f t="shared" si="11"/>
        <v>#DIV/0!</v>
      </c>
      <c r="N52" s="28">
        <f t="shared" si="12"/>
        <v>0</v>
      </c>
    </row>
    <row r="53" spans="2:14" s="22" customFormat="1">
      <c r="B53" s="21">
        <v>2</v>
      </c>
      <c r="C53" s="22" t="s">
        <v>59</v>
      </c>
      <c r="D53" s="23"/>
      <c r="E53" s="24"/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6">
        <v>0</v>
      </c>
      <c r="L53" s="64">
        <f t="shared" si="10"/>
        <v>0</v>
      </c>
      <c r="M53" s="27" t="e">
        <f t="shared" si="11"/>
        <v>#DIV/0!</v>
      </c>
      <c r="N53" s="28">
        <f t="shared" si="12"/>
        <v>0</v>
      </c>
    </row>
    <row r="54" spans="2:14" s="22" customFormat="1">
      <c r="B54" s="21">
        <v>1</v>
      </c>
      <c r="C54" s="22" t="s">
        <v>53</v>
      </c>
      <c r="D54" s="23"/>
      <c r="E54" s="24"/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6">
        <v>0</v>
      </c>
      <c r="L54" s="64">
        <f t="shared" si="10"/>
        <v>0</v>
      </c>
      <c r="M54" s="27" t="e">
        <f t="shared" si="11"/>
        <v>#DIV/0!</v>
      </c>
      <c r="N54" s="28">
        <f t="shared" si="12"/>
        <v>0</v>
      </c>
    </row>
    <row r="55" spans="2:14" s="22" customFormat="1">
      <c r="B55" s="21"/>
      <c r="D55" s="23"/>
      <c r="E55" s="30">
        <f>+SUM(E42:E54)</f>
        <v>0</v>
      </c>
      <c r="F55" s="31">
        <f t="shared" ref="F55:L55" si="13">SUM(F42:F54)</f>
        <v>0</v>
      </c>
      <c r="G55" s="32">
        <f t="shared" si="13"/>
        <v>0</v>
      </c>
      <c r="H55" s="32">
        <f t="shared" si="13"/>
        <v>0</v>
      </c>
      <c r="I55" s="32">
        <f t="shared" si="13"/>
        <v>0</v>
      </c>
      <c r="J55" s="32">
        <f t="shared" si="13"/>
        <v>0</v>
      </c>
      <c r="K55" s="33">
        <f t="shared" si="13"/>
        <v>0</v>
      </c>
      <c r="L55" s="65">
        <f t="shared" si="13"/>
        <v>0</v>
      </c>
    </row>
    <row r="56" spans="2:14" s="22" customFormat="1">
      <c r="B56" s="21"/>
      <c r="C56" s="34" t="s">
        <v>94</v>
      </c>
      <c r="D56" s="23"/>
      <c r="E56" s="35"/>
      <c r="F56" s="43"/>
      <c r="G56" s="43"/>
      <c r="H56" s="43"/>
      <c r="I56" s="43"/>
      <c r="J56" s="43"/>
      <c r="K56" s="44"/>
      <c r="L56" s="38"/>
    </row>
    <row r="57" spans="2:14" s="22" customFormat="1">
      <c r="B57" s="21">
        <v>13</v>
      </c>
      <c r="C57" s="22" t="s">
        <v>90</v>
      </c>
      <c r="D57" s="23"/>
      <c r="E57" s="24"/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6">
        <v>0</v>
      </c>
      <c r="L57" s="63">
        <f t="shared" ref="L57:L69" si="14">SUMPRODUCT(F57:K57,$F$7:$K$7)</f>
        <v>0</v>
      </c>
      <c r="M57" s="27" t="e">
        <f t="shared" ref="M57:M69" si="15">+L57/E57-1</f>
        <v>#DIV/0!</v>
      </c>
      <c r="N57" s="45">
        <f t="shared" ref="N57:N69" si="16">+L57-E57</f>
        <v>0</v>
      </c>
    </row>
    <row r="58" spans="2:14" s="22" customFormat="1">
      <c r="B58" s="21">
        <v>12</v>
      </c>
      <c r="C58" s="22" t="s">
        <v>95</v>
      </c>
      <c r="D58" s="23"/>
      <c r="E58" s="24"/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6">
        <v>0</v>
      </c>
      <c r="L58" s="64">
        <f t="shared" si="14"/>
        <v>0</v>
      </c>
      <c r="M58" s="27" t="e">
        <f t="shared" si="15"/>
        <v>#DIV/0!</v>
      </c>
      <c r="N58" s="45">
        <f t="shared" si="16"/>
        <v>0</v>
      </c>
    </row>
    <row r="59" spans="2:14" s="22" customFormat="1">
      <c r="B59" s="21">
        <v>11</v>
      </c>
      <c r="C59" s="22" t="s">
        <v>46</v>
      </c>
      <c r="D59" s="23"/>
      <c r="E59" s="24"/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6">
        <v>0</v>
      </c>
      <c r="L59" s="64">
        <f t="shared" si="14"/>
        <v>0</v>
      </c>
      <c r="M59" s="27" t="e">
        <f t="shared" si="15"/>
        <v>#DIV/0!</v>
      </c>
      <c r="N59" s="45">
        <f t="shared" si="16"/>
        <v>0</v>
      </c>
    </row>
    <row r="60" spans="2:14" s="22" customFormat="1">
      <c r="B60" s="21">
        <v>10</v>
      </c>
      <c r="C60" s="22" t="s">
        <v>18</v>
      </c>
      <c r="D60" s="23"/>
      <c r="E60" s="24"/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6">
        <v>0</v>
      </c>
      <c r="L60" s="64">
        <f t="shared" si="14"/>
        <v>0</v>
      </c>
      <c r="M60" s="27" t="e">
        <f t="shared" si="15"/>
        <v>#DIV/0!</v>
      </c>
      <c r="N60" s="45">
        <f t="shared" si="16"/>
        <v>0</v>
      </c>
    </row>
    <row r="61" spans="2:14" s="22" customFormat="1">
      <c r="B61" s="21">
        <v>9</v>
      </c>
      <c r="C61" s="22" t="s">
        <v>20</v>
      </c>
      <c r="D61" s="23"/>
      <c r="E61" s="24"/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6">
        <v>0</v>
      </c>
      <c r="L61" s="64">
        <f t="shared" si="14"/>
        <v>0</v>
      </c>
      <c r="M61" s="27" t="e">
        <f t="shared" si="15"/>
        <v>#DIV/0!</v>
      </c>
      <c r="N61" s="45">
        <f t="shared" si="16"/>
        <v>0</v>
      </c>
    </row>
    <row r="62" spans="2:14" s="22" customFormat="1">
      <c r="B62" s="21">
        <v>8</v>
      </c>
      <c r="C62" s="22" t="s">
        <v>45</v>
      </c>
      <c r="D62" s="23"/>
      <c r="E62" s="24"/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26">
        <v>0</v>
      </c>
      <c r="L62" s="64">
        <f t="shared" si="14"/>
        <v>0</v>
      </c>
      <c r="M62" s="27" t="e">
        <f t="shared" si="15"/>
        <v>#DIV/0!</v>
      </c>
      <c r="N62" s="45">
        <f t="shared" si="16"/>
        <v>0</v>
      </c>
    </row>
    <row r="63" spans="2:14" s="22" customFormat="1">
      <c r="B63" s="21">
        <v>7</v>
      </c>
      <c r="C63" s="22" t="s">
        <v>58</v>
      </c>
      <c r="D63" s="23"/>
      <c r="E63" s="24"/>
      <c r="F63" s="25">
        <v>0</v>
      </c>
      <c r="G63" s="25">
        <v>0</v>
      </c>
      <c r="H63" s="25">
        <v>0</v>
      </c>
      <c r="I63" s="25">
        <v>0</v>
      </c>
      <c r="J63" s="25">
        <v>0</v>
      </c>
      <c r="K63" s="26">
        <v>0</v>
      </c>
      <c r="L63" s="64">
        <f t="shared" si="14"/>
        <v>0</v>
      </c>
      <c r="M63" s="27" t="e">
        <f t="shared" si="15"/>
        <v>#DIV/0!</v>
      </c>
      <c r="N63" s="45">
        <f t="shared" si="16"/>
        <v>0</v>
      </c>
    </row>
    <row r="64" spans="2:14" s="22" customFormat="1">
      <c r="B64" s="21">
        <v>6</v>
      </c>
      <c r="C64" s="22" t="s">
        <v>19</v>
      </c>
      <c r="D64" s="23"/>
      <c r="E64" s="24"/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6">
        <v>0</v>
      </c>
      <c r="L64" s="64">
        <f t="shared" si="14"/>
        <v>0</v>
      </c>
      <c r="M64" s="27" t="e">
        <f t="shared" si="15"/>
        <v>#DIV/0!</v>
      </c>
      <c r="N64" s="45">
        <f t="shared" si="16"/>
        <v>0</v>
      </c>
    </row>
    <row r="65" spans="2:14">
      <c r="B65" s="46">
        <v>5</v>
      </c>
      <c r="C65" s="22" t="s">
        <v>57</v>
      </c>
      <c r="D65" s="47"/>
      <c r="E65" s="24"/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6">
        <v>0</v>
      </c>
      <c r="L65" s="64">
        <f t="shared" si="14"/>
        <v>0</v>
      </c>
      <c r="M65" s="27" t="e">
        <f t="shared" si="15"/>
        <v>#DIV/0!</v>
      </c>
      <c r="N65" s="48">
        <f t="shared" si="16"/>
        <v>0</v>
      </c>
    </row>
    <row r="66" spans="2:14">
      <c r="B66" s="46">
        <v>4</v>
      </c>
      <c r="C66" s="22" t="s">
        <v>43</v>
      </c>
      <c r="D66" s="47"/>
      <c r="E66" s="24"/>
      <c r="F66" s="25">
        <v>0</v>
      </c>
      <c r="G66" s="25">
        <v>0</v>
      </c>
      <c r="H66" s="25">
        <v>0</v>
      </c>
      <c r="I66" s="25">
        <v>0</v>
      </c>
      <c r="J66" s="25">
        <v>0</v>
      </c>
      <c r="K66" s="26">
        <v>0</v>
      </c>
      <c r="L66" s="64">
        <f t="shared" si="14"/>
        <v>0</v>
      </c>
      <c r="M66" s="27" t="e">
        <f t="shared" si="15"/>
        <v>#DIV/0!</v>
      </c>
      <c r="N66" s="48">
        <f t="shared" si="16"/>
        <v>0</v>
      </c>
    </row>
    <row r="67" spans="2:14">
      <c r="B67" s="46">
        <v>3</v>
      </c>
      <c r="C67" s="22" t="s">
        <v>65</v>
      </c>
      <c r="D67" s="47"/>
      <c r="E67" s="24"/>
      <c r="F67" s="25">
        <v>0</v>
      </c>
      <c r="G67" s="25">
        <v>0</v>
      </c>
      <c r="H67" s="25">
        <v>0</v>
      </c>
      <c r="I67" s="25">
        <v>0</v>
      </c>
      <c r="J67" s="25">
        <v>0</v>
      </c>
      <c r="K67" s="26">
        <v>0</v>
      </c>
      <c r="L67" s="64">
        <f t="shared" si="14"/>
        <v>0</v>
      </c>
      <c r="M67" s="27" t="e">
        <f t="shared" si="15"/>
        <v>#DIV/0!</v>
      </c>
      <c r="N67" s="48">
        <f t="shared" si="16"/>
        <v>0</v>
      </c>
    </row>
    <row r="68" spans="2:14">
      <c r="B68" s="46">
        <v>2</v>
      </c>
      <c r="C68" s="22" t="s">
        <v>44</v>
      </c>
      <c r="D68" s="47"/>
      <c r="E68" s="24"/>
      <c r="F68" s="25">
        <v>0</v>
      </c>
      <c r="G68" s="25">
        <v>0</v>
      </c>
      <c r="H68" s="25">
        <v>0</v>
      </c>
      <c r="I68" s="25">
        <v>0</v>
      </c>
      <c r="J68" s="25">
        <v>0</v>
      </c>
      <c r="K68" s="26">
        <v>0</v>
      </c>
      <c r="L68" s="64">
        <f t="shared" si="14"/>
        <v>0</v>
      </c>
      <c r="M68" s="27" t="e">
        <f t="shared" si="15"/>
        <v>#DIV/0!</v>
      </c>
      <c r="N68" s="48">
        <f t="shared" si="16"/>
        <v>0</v>
      </c>
    </row>
    <row r="69" spans="2:14">
      <c r="B69" s="46">
        <v>1</v>
      </c>
      <c r="C69" s="22" t="s">
        <v>69</v>
      </c>
      <c r="D69" s="47"/>
      <c r="E69" s="24"/>
      <c r="F69" s="25">
        <v>0</v>
      </c>
      <c r="G69" s="25">
        <v>0</v>
      </c>
      <c r="H69" s="25">
        <v>0</v>
      </c>
      <c r="I69" s="25">
        <v>0</v>
      </c>
      <c r="J69" s="25">
        <v>0</v>
      </c>
      <c r="K69" s="26">
        <v>0</v>
      </c>
      <c r="L69" s="64">
        <f t="shared" si="14"/>
        <v>0</v>
      </c>
      <c r="M69" s="27" t="e">
        <f t="shared" si="15"/>
        <v>#DIV/0!</v>
      </c>
      <c r="N69" s="48">
        <f t="shared" si="16"/>
        <v>0</v>
      </c>
    </row>
    <row r="70" spans="2:14">
      <c r="E70" s="49">
        <f>+SUM(E57:E69)</f>
        <v>0</v>
      </c>
      <c r="F70" s="32">
        <f t="shared" ref="F70:L70" si="17">SUM(F57:F69)</f>
        <v>0</v>
      </c>
      <c r="G70" s="32">
        <f t="shared" si="17"/>
        <v>0</v>
      </c>
      <c r="H70" s="32">
        <f t="shared" si="17"/>
        <v>0</v>
      </c>
      <c r="I70" s="32">
        <f t="shared" si="17"/>
        <v>0</v>
      </c>
      <c r="J70" s="32">
        <f t="shared" si="17"/>
        <v>0</v>
      </c>
      <c r="K70" s="32">
        <f t="shared" si="17"/>
        <v>0</v>
      </c>
      <c r="L70" s="65">
        <f t="shared" si="17"/>
        <v>0</v>
      </c>
    </row>
    <row r="71" spans="2:14">
      <c r="E71" s="50">
        <f>E70+E55+E40+E25</f>
        <v>0</v>
      </c>
      <c r="F71" s="16"/>
      <c r="G71" s="16"/>
      <c r="H71" s="16"/>
      <c r="I71" s="16"/>
      <c r="J71" s="16"/>
      <c r="K71" s="16"/>
      <c r="L71" s="63">
        <f>L70+L55+L40+L25</f>
        <v>0</v>
      </c>
    </row>
  </sheetData>
  <phoneticPr fontId="23" type="noConversion"/>
  <pageMargins left="0.75" right="0.75" top="1" bottom="1" header="0.5" footer="0.5"/>
  <pageSetup scale="55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D2:L46"/>
  <sheetViews>
    <sheetView topLeftCell="A7" workbookViewId="0">
      <selection activeCell="H2" sqref="H2"/>
    </sheetView>
  </sheetViews>
  <sheetFormatPr defaultRowHeight="15"/>
  <cols>
    <col min="4" max="4" width="23.5703125" customWidth="1"/>
    <col min="7" max="7" width="12" bestFit="1" customWidth="1"/>
    <col min="8" max="12" width="18.7109375" bestFit="1" customWidth="1"/>
  </cols>
  <sheetData>
    <row r="2" spans="4:12">
      <c r="H2" s="68" t="s">
        <v>99</v>
      </c>
      <c r="I2" s="68"/>
      <c r="J2" s="68"/>
      <c r="K2" s="68"/>
      <c r="L2" s="68"/>
    </row>
    <row r="3" spans="4:12">
      <c r="D3" s="70" t="s">
        <v>0</v>
      </c>
      <c r="E3" s="69" t="s">
        <v>1</v>
      </c>
      <c r="F3" s="69" t="s">
        <v>98</v>
      </c>
      <c r="G3" s="69" t="s">
        <v>101</v>
      </c>
      <c r="H3" s="67" t="s">
        <v>13</v>
      </c>
      <c r="I3" s="67" t="s">
        <v>63</v>
      </c>
      <c r="J3" s="67" t="s">
        <v>11</v>
      </c>
      <c r="K3" s="67" t="s">
        <v>14</v>
      </c>
      <c r="L3" s="67" t="s">
        <v>6</v>
      </c>
    </row>
    <row r="4" spans="4:12">
      <c r="D4" t="s">
        <v>13</v>
      </c>
      <c r="E4" s="66">
        <f ca="1">VLOOKUP($D4,testOutputs!$A$1:$BS$69,2,FALSE)</f>
        <v>0</v>
      </c>
      <c r="F4" s="66">
        <f ca="1">VLOOKUP($D4,testOutputs!$A$1:$BS$69,3,FALSE)</f>
        <v>0</v>
      </c>
      <c r="G4" s="66">
        <f ca="1">F4^2</f>
        <v>0</v>
      </c>
      <c r="H4" s="66">
        <f ca="1">INDEX(testOutputs!$A$1:$BS$69,MATCH(Combos!$D4,testOutputs!$A$1:$A$69,0),MATCH(Combos!H$3,testOutputs!$A$1:$BS$1,0))</f>
        <v>0</v>
      </c>
      <c r="I4" s="66">
        <f ca="1">INDEX(testOutputs!$A$1:$BS$69,MATCH(Combos!$D4,testOutputs!$A$1:$A$69,0),MATCH(Combos!I$3,testOutputs!$A$1:$BS$1,0))</f>
        <v>0</v>
      </c>
      <c r="J4" s="66">
        <f ca="1">INDEX(testOutputs!$A$1:$BS$69,MATCH(Combos!$D4,testOutputs!$A$1:$A$69,0),MATCH(Combos!J$3,testOutputs!$A$1:$BS$1,0))</f>
        <v>0</v>
      </c>
      <c r="K4" s="66">
        <f ca="1">INDEX(testOutputs!$A$1:$BS$69,MATCH(Combos!$D4,testOutputs!$A$1:$A$69,0),MATCH(Combos!K$3,testOutputs!$A$1:$BS$1,0))</f>
        <v>0</v>
      </c>
      <c r="L4" s="66">
        <f ca="1">INDEX(testOutputs!$A$1:$BS$69,MATCH(Combos!$D4,testOutputs!$A$1:$A$69,0),MATCH(Combos!L$3,testOutputs!$A$1:$BS$1,0))</f>
        <v>0</v>
      </c>
    </row>
    <row r="5" spans="4:12">
      <c r="D5" t="s">
        <v>63</v>
      </c>
      <c r="E5" s="66">
        <f ca="1">VLOOKUP($D5,testOutputs!$A$1:$BS$69,2,FALSE)</f>
        <v>0</v>
      </c>
      <c r="F5" s="66">
        <f ca="1">VLOOKUP($D5,testOutputs!$A$1:$BS$69,3,FALSE)</f>
        <v>0</v>
      </c>
      <c r="G5" s="66">
        <f ca="1">F5^2</f>
        <v>0</v>
      </c>
      <c r="H5" s="66">
        <f ca="1">INDEX(testOutputs!$A$1:$BS$69,MATCH(Combos!$D5,testOutputs!$A$1:$A$69,0),MATCH(Combos!H$3,testOutputs!$A$1:$BS$1,0))</f>
        <v>0</v>
      </c>
      <c r="I5" s="66">
        <f ca="1">INDEX(testOutputs!$A$1:$BS$69,MATCH(Combos!$D5,testOutputs!$A$1:$A$69,0),MATCH(Combos!I$3,testOutputs!$A$1:$BS$1,0))</f>
        <v>0</v>
      </c>
      <c r="J5" s="66">
        <f ca="1">INDEX(testOutputs!$A$1:$BS$69,MATCH(Combos!$D5,testOutputs!$A$1:$A$69,0),MATCH(Combos!J$3,testOutputs!$A$1:$BS$1,0))</f>
        <v>0</v>
      </c>
      <c r="K5" s="66">
        <f ca="1">INDEX(testOutputs!$A$1:$BS$69,MATCH(Combos!$D5,testOutputs!$A$1:$A$69,0),MATCH(Combos!K$3,testOutputs!$A$1:$BS$1,0))</f>
        <v>0</v>
      </c>
      <c r="L5" s="66">
        <f ca="1">INDEX(testOutputs!$A$1:$BS$69,MATCH(Combos!$D5,testOutputs!$A$1:$A$69,0),MATCH(Combos!L$3,testOutputs!$A$1:$BS$1,0))</f>
        <v>0</v>
      </c>
    </row>
    <row r="6" spans="4:12">
      <c r="D6" t="s">
        <v>11</v>
      </c>
      <c r="E6" s="66">
        <f ca="1">VLOOKUP($D6,testOutputs!$A$1:$BS$69,2,FALSE)</f>
        <v>9.6344200000000001E-4</v>
      </c>
      <c r="F6" s="66">
        <f ca="1">VLOOKUP($D6,testOutputs!$A$1:$BS$69,3,FALSE)</f>
        <v>3.7293999269342698E-3</v>
      </c>
      <c r="G6" s="66">
        <f ca="1">F6^2</f>
        <v>1.3908423815017336E-5</v>
      </c>
      <c r="H6" s="66">
        <f ca="1">INDEX(testOutputs!$A$1:$BS$69,MATCH(Combos!$D6,testOutputs!$A$1:$A$69,0),MATCH(Combos!H$3,testOutputs!$A$1:$BS$1,0))</f>
        <v>0</v>
      </c>
      <c r="I6" s="66">
        <f ca="1">INDEX(testOutputs!$A$1:$BS$69,MATCH(Combos!$D6,testOutputs!$A$1:$A$69,0),MATCH(Combos!I$3,testOutputs!$A$1:$BS$1,0))</f>
        <v>0</v>
      </c>
      <c r="J6" s="66">
        <f ca="1">INDEX(testOutputs!$A$1:$BS$69,MATCH(Combos!$D6,testOutputs!$A$1:$A$69,0),MATCH(Combos!J$3,testOutputs!$A$1:$BS$1,0))</f>
        <v>1.3908423815017299E-5</v>
      </c>
      <c r="K6" s="66">
        <f ca="1">INDEX(testOutputs!$A$1:$BS$69,MATCH(Combos!$D6,testOutputs!$A$1:$A$69,0),MATCH(Combos!K$3,testOutputs!$A$1:$BS$1,0))</f>
        <v>0</v>
      </c>
      <c r="L6" s="66">
        <f ca="1">INDEX(testOutputs!$A$1:$BS$69,MATCH(Combos!$D6,testOutputs!$A$1:$A$69,0),MATCH(Combos!L$3,testOutputs!$A$1:$BS$1,0))</f>
        <v>-8.2357853325332893E-9</v>
      </c>
    </row>
    <row r="7" spans="4:12">
      <c r="D7" t="s">
        <v>14</v>
      </c>
      <c r="E7" s="66">
        <f ca="1">VLOOKUP($D7,testOutputs!$A$1:$BS$69,2,FALSE)</f>
        <v>0</v>
      </c>
      <c r="F7" s="66">
        <f ca="1">VLOOKUP($D7,testOutputs!$A$1:$BS$69,3,FALSE)</f>
        <v>0</v>
      </c>
      <c r="G7" s="66">
        <f ca="1">F7^2</f>
        <v>0</v>
      </c>
      <c r="H7" s="66">
        <f ca="1">INDEX(testOutputs!$A$1:$BS$69,MATCH(Combos!$D7,testOutputs!$A$1:$A$69,0),MATCH(Combos!H$3,testOutputs!$A$1:$BS$1,0))</f>
        <v>0</v>
      </c>
      <c r="I7" s="66">
        <f ca="1">INDEX(testOutputs!$A$1:$BS$69,MATCH(Combos!$D7,testOutputs!$A$1:$A$69,0),MATCH(Combos!I$3,testOutputs!$A$1:$BS$1,0))</f>
        <v>0</v>
      </c>
      <c r="J7" s="66">
        <f ca="1">INDEX(testOutputs!$A$1:$BS$69,MATCH(Combos!$D7,testOutputs!$A$1:$A$69,0),MATCH(Combos!J$3,testOutputs!$A$1:$BS$1,0))</f>
        <v>0</v>
      </c>
      <c r="K7" s="66">
        <f ca="1">INDEX(testOutputs!$A$1:$BS$69,MATCH(Combos!$D7,testOutputs!$A$1:$A$69,0),MATCH(Combos!K$3,testOutputs!$A$1:$BS$1,0))</f>
        <v>0</v>
      </c>
      <c r="L7" s="66">
        <f ca="1">INDEX(testOutputs!$A$1:$BS$69,MATCH(Combos!$D7,testOutputs!$A$1:$A$69,0),MATCH(Combos!L$3,testOutputs!$A$1:$BS$1,0))</f>
        <v>0</v>
      </c>
    </row>
    <row r="8" spans="4:12">
      <c r="D8" t="s">
        <v>6</v>
      </c>
      <c r="E8" s="66">
        <f ca="1">VLOOKUP($D8,testOutputs!$A$1:$BS$69,2,FALSE)</f>
        <v>1.5823700000000001E-4</v>
      </c>
      <c r="F8" s="66">
        <f ca="1">VLOOKUP($D8,testOutputs!$A$1:$BS$69,3,FALSE)</f>
        <v>1.5823655550807399E-3</v>
      </c>
      <c r="G8" s="66">
        <f ca="1">F8^2</f>
        <v>2.5038807499059782E-6</v>
      </c>
      <c r="H8" s="66">
        <f ca="1">INDEX(testOutputs!$A$1:$BS$69,MATCH(Combos!$D8,testOutputs!$A$1:$A$69,0),MATCH(Combos!H$3,testOutputs!$A$1:$BS$1,0))</f>
        <v>0</v>
      </c>
      <c r="I8" s="66">
        <f ca="1">INDEX(testOutputs!$A$1:$BS$69,MATCH(Combos!$D8,testOutputs!$A$1:$A$69,0),MATCH(Combos!I$3,testOutputs!$A$1:$BS$1,0))</f>
        <v>0</v>
      </c>
      <c r="J8" s="66">
        <f ca="1">INDEX(testOutputs!$A$1:$BS$69,MATCH(Combos!$D8,testOutputs!$A$1:$A$69,0),MATCH(Combos!J$3,testOutputs!$A$1:$BS$1,0))</f>
        <v>-8.2357853325332893E-9</v>
      </c>
      <c r="K8" s="66">
        <f ca="1">INDEX(testOutputs!$A$1:$BS$69,MATCH(Combos!$D8,testOutputs!$A$1:$A$69,0),MATCH(Combos!K$3,testOutputs!$A$1:$BS$1,0))</f>
        <v>0</v>
      </c>
      <c r="L8" s="66">
        <f ca="1">INDEX(testOutputs!$A$1:$BS$69,MATCH(Combos!$D8,testOutputs!$A$1:$A$69,0),MATCH(Combos!L$3,testOutputs!$A$1:$BS$1,0))</f>
        <v>2.5038807499059799E-6</v>
      </c>
    </row>
    <row r="9" spans="4:12">
      <c r="D9" s="72" t="s">
        <v>100</v>
      </c>
      <c r="E9" s="73">
        <f>SUM(E4:E8)</f>
        <v>1.121679E-3</v>
      </c>
      <c r="F9" s="73">
        <f>SQRT(G9)</f>
        <v>4.0491768292158113E-3</v>
      </c>
      <c r="G9" s="74">
        <f>SUM(H4:L8)</f>
        <v>1.6395832994258214E-5</v>
      </c>
    </row>
    <row r="12" spans="4:12">
      <c r="H12" s="71"/>
    </row>
    <row r="13" spans="4:12">
      <c r="H13" s="68" t="s">
        <v>99</v>
      </c>
      <c r="I13" s="68"/>
      <c r="J13" s="68"/>
      <c r="K13" s="68"/>
    </row>
    <row r="14" spans="4:12">
      <c r="D14" s="70" t="s">
        <v>0</v>
      </c>
      <c r="E14" s="69" t="s">
        <v>1</v>
      </c>
      <c r="F14" s="69" t="s">
        <v>98</v>
      </c>
      <c r="G14" s="69" t="s">
        <v>101</v>
      </c>
      <c r="H14" s="67" t="s">
        <v>26</v>
      </c>
      <c r="I14" s="67" t="s">
        <v>30</v>
      </c>
      <c r="J14" s="67" t="s">
        <v>31</v>
      </c>
      <c r="K14" s="67" t="s">
        <v>29</v>
      </c>
    </row>
    <row r="15" spans="4:12">
      <c r="D15" t="s">
        <v>26</v>
      </c>
      <c r="E15" s="66">
        <f ca="1">VLOOKUP($D15,testOutputs!$A$1:$BS$69,2,FALSE)</f>
        <v>0</v>
      </c>
      <c r="F15" s="66">
        <f ca="1">VLOOKUP($D15,testOutputs!$A$1:$BS$69,3,FALSE)</f>
        <v>0</v>
      </c>
      <c r="G15" s="66">
        <f ca="1">F15^2</f>
        <v>0</v>
      </c>
      <c r="H15" s="66">
        <f ca="1">INDEX(testOutputs!$A$1:$BS$69,MATCH(Combos!$D15,testOutputs!$A$1:$A$69,0),MATCH(Combos!H$14,testOutputs!$A$1:$BS$1,0))</f>
        <v>0</v>
      </c>
      <c r="I15" s="66">
        <f ca="1">INDEX(testOutputs!$A$1:$BS$69,MATCH(Combos!$D15,testOutputs!$A$1:$A$69,0),MATCH(Combos!I$14,testOutputs!$A$1:$BS$1,0))</f>
        <v>0</v>
      </c>
      <c r="J15" s="66">
        <f ca="1">INDEX(testOutputs!$A$1:$BS$69,MATCH(Combos!$D15,testOutputs!$A$1:$A$69,0),MATCH(Combos!J$14,testOutputs!$A$1:$BS$1,0))</f>
        <v>0</v>
      </c>
      <c r="K15" s="66">
        <f ca="1">INDEX(testOutputs!$A$1:$BS$69,MATCH(Combos!$D15,testOutputs!$A$1:$A$69,0),MATCH(Combos!K$14,testOutputs!$A$1:$BS$1,0))</f>
        <v>0</v>
      </c>
    </row>
    <row r="16" spans="4:12">
      <c r="D16" t="s">
        <v>30</v>
      </c>
      <c r="E16" s="66">
        <f ca="1">VLOOKUP($D16,testOutputs!$A$1:$BS$69,2,FALSE)</f>
        <v>1.8138099999999899E-4</v>
      </c>
      <c r="F16" s="66">
        <f ca="1">VLOOKUP($D16,testOutputs!$A$1:$BS$69,3,FALSE)</f>
        <v>1.5152600648553399E-3</v>
      </c>
      <c r="G16" s="66">
        <f ca="1">F16^2</f>
        <v>2.296013064145409E-6</v>
      </c>
      <c r="H16" s="66">
        <f ca="1">INDEX(testOutputs!$A$1:$BS$69,MATCH(Combos!$D16,testOutputs!$A$1:$A$69,0),MATCH(Combos!H$14,testOutputs!$A$1:$BS$1,0))</f>
        <v>0</v>
      </c>
      <c r="I16" s="66">
        <f ca="1">INDEX(testOutputs!$A$1:$BS$69,MATCH(Combos!$D16,testOutputs!$A$1:$A$69,0),MATCH(Combos!I$14,testOutputs!$A$1:$BS$1,0))</f>
        <v>2.2960130641454098E-6</v>
      </c>
      <c r="J16" s="66">
        <f ca="1">INDEX(testOutputs!$A$1:$BS$69,MATCH(Combos!$D16,testOutputs!$A$1:$A$69,0),MATCH(Combos!J$14,testOutputs!$A$1:$BS$1,0))</f>
        <v>-5.5211384583457801E-8</v>
      </c>
      <c r="K16" s="66">
        <f ca="1">INDEX(testOutputs!$A$1:$BS$69,MATCH(Combos!$D16,testOutputs!$A$1:$A$69,0),MATCH(Combos!K$14,testOutputs!$A$1:$BS$1,0))</f>
        <v>1.7131944825482599E-8</v>
      </c>
    </row>
    <row r="17" spans="4:12">
      <c r="D17" t="s">
        <v>31</v>
      </c>
      <c r="E17" s="66">
        <f ca="1">VLOOKUP($D17,testOutputs!$A$1:$BS$69,2,FALSE)</f>
        <v>9.2734499999999999E-4</v>
      </c>
      <c r="F17" s="66">
        <f ca="1">VLOOKUP($D17,testOutputs!$A$1:$BS$69,3,FALSE)</f>
        <v>3.6057289455944598E-3</v>
      </c>
      <c r="G17" s="66">
        <f ca="1">F17^2</f>
        <v>1.3001281229097735E-5</v>
      </c>
      <c r="H17" s="66">
        <f ca="1">INDEX(testOutputs!$A$1:$BS$69,MATCH(Combos!$D17,testOutputs!$A$1:$A$69,0),MATCH(Combos!H$14,testOutputs!$A$1:$BS$1,0))</f>
        <v>0</v>
      </c>
      <c r="I17" s="66">
        <f ca="1">INDEX(testOutputs!$A$1:$BS$69,MATCH(Combos!$D17,testOutputs!$A$1:$A$69,0),MATCH(Combos!I$14,testOutputs!$A$1:$BS$1,0))</f>
        <v>-5.5211384583457801E-8</v>
      </c>
      <c r="J17" s="66">
        <f ca="1">INDEX(testOutputs!$A$1:$BS$69,MATCH(Combos!$D17,testOutputs!$A$1:$A$69,0),MATCH(Combos!J$14,testOutputs!$A$1:$BS$1,0))</f>
        <v>1.3001281229097699E-5</v>
      </c>
      <c r="K17" s="66">
        <f ca="1">INDEX(testOutputs!$A$1:$BS$69,MATCH(Combos!$D17,testOutputs!$A$1:$A$69,0),MATCH(Combos!K$14,testOutputs!$A$1:$BS$1,0))</f>
        <v>2.3313209915991801E-8</v>
      </c>
    </row>
    <row r="18" spans="4:12">
      <c r="D18" t="s">
        <v>29</v>
      </c>
      <c r="E18" s="66">
        <f ca="1">VLOOKUP($D18,testOutputs!$A$1:$BS$69,2,FALSE)</f>
        <v>1.5474900000000001E-4</v>
      </c>
      <c r="F18" s="66">
        <f ca="1">VLOOKUP($D18,testOutputs!$A$1:$BS$69,3,FALSE)</f>
        <v>1.3587123414916301E-3</v>
      </c>
      <c r="G18" s="66">
        <f ca="1">F18^2</f>
        <v>1.8460992269216681E-6</v>
      </c>
      <c r="H18" s="66">
        <f ca="1">INDEX(testOutputs!$A$1:$BS$69,MATCH(Combos!$D18,testOutputs!$A$1:$A$69,0),MATCH(Combos!H$14,testOutputs!$A$1:$BS$1,0))</f>
        <v>0</v>
      </c>
      <c r="I18" s="66">
        <f ca="1">INDEX(testOutputs!$A$1:$BS$69,MATCH(Combos!$D18,testOutputs!$A$1:$A$69,0),MATCH(Combos!I$14,testOutputs!$A$1:$BS$1,0))</f>
        <v>1.7131944825482599E-8</v>
      </c>
      <c r="J18" s="66">
        <f ca="1">INDEX(testOutputs!$A$1:$BS$69,MATCH(Combos!$D18,testOutputs!$A$1:$A$69,0),MATCH(Combos!J$14,testOutputs!$A$1:$BS$1,0))</f>
        <v>2.3313209915991801E-8</v>
      </c>
      <c r="K18" s="66">
        <f ca="1">INDEX(testOutputs!$A$1:$BS$69,MATCH(Combos!$D18,testOutputs!$A$1:$A$69,0),MATCH(Combos!K$14,testOutputs!$A$1:$BS$1,0))</f>
        <v>1.8460992269216899E-6</v>
      </c>
    </row>
    <row r="19" spans="4:12">
      <c r="D19" s="72" t="s">
        <v>102</v>
      </c>
      <c r="E19" s="73">
        <f>SUM(E15:E18)</f>
        <v>1.2634749999999989E-3</v>
      </c>
      <c r="F19" s="73">
        <f>SQRT(G19)</f>
        <v>4.1368902644958851E-3</v>
      </c>
      <c r="G19" s="74">
        <f>SUM(H15:K18)</f>
        <v>1.7113861060480835E-5</v>
      </c>
    </row>
    <row r="20" spans="4:12">
      <c r="D20" s="75"/>
      <c r="E20" s="76"/>
      <c r="F20" s="76"/>
      <c r="G20" s="76"/>
    </row>
    <row r="21" spans="4:12">
      <c r="D21" s="75"/>
      <c r="E21" s="76"/>
      <c r="F21" s="76"/>
      <c r="G21" s="76"/>
    </row>
    <row r="22" spans="4:12">
      <c r="H22" s="68" t="s">
        <v>99</v>
      </c>
      <c r="I22" s="68"/>
      <c r="J22" s="68"/>
      <c r="K22" s="68"/>
      <c r="L22" s="68"/>
    </row>
    <row r="23" spans="4:12">
      <c r="E23" s="69" t="s">
        <v>1</v>
      </c>
      <c r="F23" s="69" t="s">
        <v>98</v>
      </c>
      <c r="G23" s="69" t="s">
        <v>101</v>
      </c>
      <c r="H23" s="67" t="s">
        <v>37</v>
      </c>
      <c r="I23" s="67" t="s">
        <v>34</v>
      </c>
      <c r="J23" s="67" t="s">
        <v>33</v>
      </c>
      <c r="K23" s="67" t="s">
        <v>15</v>
      </c>
      <c r="L23" s="67" t="s">
        <v>3</v>
      </c>
    </row>
    <row r="24" spans="4:12">
      <c r="D24" t="s">
        <v>37</v>
      </c>
      <c r="E24" s="66">
        <f ca="1">VLOOKUP($D24,testOutputs!$A$1:$BS$69,2,FALSE)</f>
        <v>0</v>
      </c>
      <c r="F24" s="66">
        <f ca="1">VLOOKUP($D24,testOutputs!$A$1:$BS$69,3,FALSE)</f>
        <v>0</v>
      </c>
      <c r="G24" s="66">
        <f ca="1">F24^2</f>
        <v>0</v>
      </c>
      <c r="H24" s="66">
        <f ca="1">INDEX(testOutputs!$A$1:$BS$69,MATCH(Combos!$D24,testOutputs!$A$1:$A$69,0),MATCH(Combos!H$23,testOutputs!$A$1:$BS$1,0))</f>
        <v>0</v>
      </c>
      <c r="I24" s="66">
        <f ca="1">INDEX(testOutputs!$A$1:$BS$69,MATCH(Combos!$D24,testOutputs!$A$1:$A$69,0),MATCH(Combos!I$23,testOutputs!$A$1:$BS$1,0))</f>
        <v>0</v>
      </c>
      <c r="J24" s="66">
        <f ca="1">INDEX(testOutputs!$A$1:$BS$69,MATCH(Combos!$D24,testOutputs!$A$1:$A$69,0),MATCH(Combos!J$23,testOutputs!$A$1:$BS$1,0))</f>
        <v>0</v>
      </c>
      <c r="K24" s="66">
        <f ca="1">INDEX(testOutputs!$A$1:$BS$69,MATCH(Combos!$D24,testOutputs!$A$1:$A$69,0),MATCH(Combos!K$23,testOutputs!$A$1:$BS$1,0))</f>
        <v>0</v>
      </c>
      <c r="L24" s="66">
        <f ca="1">INDEX(testOutputs!$A$1:$BS$69,MATCH(Combos!$D24,testOutputs!$A$1:$A$69,0),MATCH(Combos!L$23,testOutputs!$A$1:$BS$1,0))</f>
        <v>0</v>
      </c>
    </row>
    <row r="25" spans="4:12">
      <c r="D25" t="s">
        <v>34</v>
      </c>
      <c r="E25" s="66">
        <f ca="1">VLOOKUP($D25,testOutputs!$A$1:$BS$69,2,FALSE)</f>
        <v>0</v>
      </c>
      <c r="F25" s="66">
        <f ca="1">VLOOKUP($D25,testOutputs!$A$1:$BS$69,3,FALSE)</f>
        <v>0</v>
      </c>
      <c r="G25" s="66">
        <f ca="1">F25^2</f>
        <v>0</v>
      </c>
      <c r="H25" s="66">
        <f ca="1">INDEX(testOutputs!$A$1:$BS$69,MATCH(Combos!$D25,testOutputs!$A$1:$A$69,0),MATCH(Combos!H$23,testOutputs!$A$1:$BS$1,0))</f>
        <v>0</v>
      </c>
      <c r="I25" s="66">
        <f ca="1">INDEX(testOutputs!$A$1:$BS$69,MATCH(Combos!$D25,testOutputs!$A$1:$A$69,0),MATCH(Combos!I$23,testOutputs!$A$1:$BS$1,0))</f>
        <v>0</v>
      </c>
      <c r="J25" s="66">
        <f ca="1">INDEX(testOutputs!$A$1:$BS$69,MATCH(Combos!$D25,testOutputs!$A$1:$A$69,0),MATCH(Combos!J$23,testOutputs!$A$1:$BS$1,0))</f>
        <v>0</v>
      </c>
      <c r="K25" s="66">
        <f ca="1">INDEX(testOutputs!$A$1:$BS$69,MATCH(Combos!$D25,testOutputs!$A$1:$A$69,0),MATCH(Combos!K$23,testOutputs!$A$1:$BS$1,0))</f>
        <v>0</v>
      </c>
      <c r="L25" s="66">
        <f ca="1">INDEX(testOutputs!$A$1:$BS$69,MATCH(Combos!$D25,testOutputs!$A$1:$A$69,0),MATCH(Combos!L$23,testOutputs!$A$1:$BS$1,0))</f>
        <v>0</v>
      </c>
    </row>
    <row r="26" spans="4:12">
      <c r="D26" t="s">
        <v>33</v>
      </c>
      <c r="E26" s="66">
        <f ca="1">VLOOKUP($D26,testOutputs!$A$1:$BS$69,2,FALSE)</f>
        <v>1.7719799999999899E-4</v>
      </c>
      <c r="F26" s="66">
        <f ca="1">VLOOKUP($D26,testOutputs!$A$1:$BS$69,3,FALSE)</f>
        <v>1.43476878448845E-3</v>
      </c>
      <c r="G26" s="66">
        <f ca="1">F26^2</f>
        <v>2.0585614649424644E-6</v>
      </c>
      <c r="H26" s="66">
        <f ca="1">INDEX(testOutputs!$A$1:$BS$69,MATCH(Combos!$D26,testOutputs!$A$1:$A$69,0),MATCH(Combos!H$23,testOutputs!$A$1:$BS$1,0))</f>
        <v>0</v>
      </c>
      <c r="I26" s="66">
        <f ca="1">INDEX(testOutputs!$A$1:$BS$69,MATCH(Combos!$D26,testOutputs!$A$1:$A$69,0),MATCH(Combos!I$23,testOutputs!$A$1:$BS$1,0))</f>
        <v>0</v>
      </c>
      <c r="J26" s="66">
        <f ca="1">INDEX(testOutputs!$A$1:$BS$69,MATCH(Combos!$D26,testOutputs!$A$1:$A$69,0),MATCH(Combos!J$23,testOutputs!$A$1:$BS$1,0))</f>
        <v>2.0585614649424898E-6</v>
      </c>
      <c r="K26" s="66">
        <f ca="1">INDEX(testOutputs!$A$1:$BS$69,MATCH(Combos!$D26,testOutputs!$A$1:$A$69,0),MATCH(Combos!K$23,testOutputs!$A$1:$BS$1,0))</f>
        <v>0</v>
      </c>
      <c r="L26" s="66">
        <f ca="1">INDEX(testOutputs!$A$1:$BS$69,MATCH(Combos!$D26,testOutputs!$A$1:$A$69,0),MATCH(Combos!L$23,testOutputs!$A$1:$BS$1,0))</f>
        <v>0</v>
      </c>
    </row>
    <row r="27" spans="4:12">
      <c r="D27" t="s">
        <v>15</v>
      </c>
      <c r="E27" s="66">
        <f ca="1">VLOOKUP($D27,testOutputs!$A$1:$BS$69,2,FALSE)</f>
        <v>0</v>
      </c>
      <c r="F27" s="66">
        <f ca="1">VLOOKUP($D27,testOutputs!$A$1:$BS$69,3,FALSE)</f>
        <v>0</v>
      </c>
      <c r="G27" s="66">
        <f ca="1">F27^2</f>
        <v>0</v>
      </c>
      <c r="H27" s="66">
        <f ca="1">INDEX(testOutputs!$A$1:$BS$69,MATCH(Combos!$D27,testOutputs!$A$1:$A$69,0),MATCH(Combos!H$23,testOutputs!$A$1:$BS$1,0))</f>
        <v>0</v>
      </c>
      <c r="I27" s="66">
        <f ca="1">INDEX(testOutputs!$A$1:$BS$69,MATCH(Combos!$D27,testOutputs!$A$1:$A$69,0),MATCH(Combos!I$23,testOutputs!$A$1:$BS$1,0))</f>
        <v>0</v>
      </c>
      <c r="J27" s="66">
        <f ca="1">INDEX(testOutputs!$A$1:$BS$69,MATCH(Combos!$D27,testOutputs!$A$1:$A$69,0),MATCH(Combos!J$23,testOutputs!$A$1:$BS$1,0))</f>
        <v>0</v>
      </c>
      <c r="K27" s="66">
        <f ca="1">INDEX(testOutputs!$A$1:$BS$69,MATCH(Combos!$D27,testOutputs!$A$1:$A$69,0),MATCH(Combos!K$23,testOutputs!$A$1:$BS$1,0))</f>
        <v>0</v>
      </c>
      <c r="L27" s="66">
        <f ca="1">INDEX(testOutputs!$A$1:$BS$69,MATCH(Combos!$D27,testOutputs!$A$1:$A$69,0),MATCH(Combos!L$23,testOutputs!$A$1:$BS$1,0))</f>
        <v>0</v>
      </c>
    </row>
    <row r="28" spans="4:12">
      <c r="D28" t="s">
        <v>3</v>
      </c>
      <c r="E28" s="66">
        <f ca="1">VLOOKUP($D28,testOutputs!$A$1:$BS$69,2,FALSE)</f>
        <v>0</v>
      </c>
      <c r="F28" s="66">
        <f ca="1">VLOOKUP($D28,testOutputs!$A$1:$BS$69,3,FALSE)</f>
        <v>0</v>
      </c>
      <c r="G28" s="66">
        <f ca="1">F28^2</f>
        <v>0</v>
      </c>
      <c r="H28" s="66">
        <f ca="1">INDEX(testOutputs!$A$1:$BS$69,MATCH(Combos!$D28,testOutputs!$A$1:$A$69,0),MATCH(Combos!H$23,testOutputs!$A$1:$BS$1,0))</f>
        <v>0</v>
      </c>
      <c r="I28" s="66">
        <f ca="1">INDEX(testOutputs!$A$1:$BS$69,MATCH(Combos!$D28,testOutputs!$A$1:$A$69,0),MATCH(Combos!I$23,testOutputs!$A$1:$BS$1,0))</f>
        <v>0</v>
      </c>
      <c r="J28" s="66">
        <f ca="1">INDEX(testOutputs!$A$1:$BS$69,MATCH(Combos!$D28,testOutputs!$A$1:$A$69,0),MATCH(Combos!J$23,testOutputs!$A$1:$BS$1,0))</f>
        <v>0</v>
      </c>
      <c r="K28" s="66">
        <f ca="1">INDEX(testOutputs!$A$1:$BS$69,MATCH(Combos!$D28,testOutputs!$A$1:$A$69,0),MATCH(Combos!K$23,testOutputs!$A$1:$BS$1,0))</f>
        <v>0</v>
      </c>
      <c r="L28" s="66">
        <f ca="1">INDEX(testOutputs!$A$1:$BS$69,MATCH(Combos!$D28,testOutputs!$A$1:$A$69,0),MATCH(Combos!L$23,testOutputs!$A$1:$BS$1,0))</f>
        <v>0</v>
      </c>
    </row>
    <row r="29" spans="4:12">
      <c r="D29" s="72" t="s">
        <v>103</v>
      </c>
      <c r="E29" s="73">
        <f>SUM(E24:E28)</f>
        <v>1.7719799999999899E-4</v>
      </c>
      <c r="F29" s="73">
        <f>SQRT(G29)</f>
        <v>1.4347687844884589E-3</v>
      </c>
      <c r="G29" s="74">
        <f>SUM(H24:L28)</f>
        <v>2.0585614649424898E-6</v>
      </c>
    </row>
    <row r="32" spans="4:12">
      <c r="H32" s="68" t="s">
        <v>99</v>
      </c>
      <c r="I32" s="68"/>
    </row>
    <row r="33" spans="4:12">
      <c r="D33" s="70" t="s">
        <v>0</v>
      </c>
      <c r="E33" s="69" t="s">
        <v>1</v>
      </c>
      <c r="F33" s="69" t="s">
        <v>98</v>
      </c>
      <c r="G33" s="69" t="s">
        <v>101</v>
      </c>
      <c r="H33" s="67" t="s">
        <v>4</v>
      </c>
      <c r="I33" s="67" t="s">
        <v>64</v>
      </c>
    </row>
    <row r="34" spans="4:12">
      <c r="D34" t="s">
        <v>4</v>
      </c>
      <c r="E34" s="66">
        <f ca="1">VLOOKUP($D34,testOutputs!$A$1:$BS$69,2,FALSE)</f>
        <v>0</v>
      </c>
      <c r="F34" s="66">
        <f ca="1">VLOOKUP($D34,testOutputs!$A$1:$BS$69,3,FALSE)</f>
        <v>0</v>
      </c>
      <c r="G34" s="66">
        <f ca="1">F34^2</f>
        <v>0</v>
      </c>
      <c r="H34" s="66">
        <f ca="1">INDEX(testOutputs!$A$1:$BS$69,MATCH(Combos!$D34,testOutputs!$A$1:$A$69,0),MATCH(Combos!H$33,testOutputs!$A$1:$BS$1,0))</f>
        <v>0</v>
      </c>
      <c r="I34" s="66">
        <f ca="1">INDEX(testOutputs!$A$1:$BS$69,MATCH(Combos!$D34,testOutputs!$A$1:$A$69,0),MATCH(Combos!I$33,testOutputs!$A$1:$BS$1,0))</f>
        <v>0</v>
      </c>
    </row>
    <row r="35" spans="4:12">
      <c r="D35" t="s">
        <v>64</v>
      </c>
      <c r="E35" s="66">
        <f ca="1">VLOOKUP($D35,testOutputs!$A$1:$BS$69,2,FALSE)</f>
        <v>0</v>
      </c>
      <c r="F35" s="66">
        <f ca="1">VLOOKUP($D35,testOutputs!$A$1:$BS$69,3,FALSE)</f>
        <v>0</v>
      </c>
      <c r="G35" s="66">
        <f ca="1">F35^2</f>
        <v>0</v>
      </c>
      <c r="H35" s="66">
        <f ca="1">INDEX(testOutputs!$A$1:$BS$69,MATCH(Combos!$D35,testOutputs!$A$1:$A$69,0),MATCH(Combos!H$33,testOutputs!$A$1:$BS$1,0))</f>
        <v>0</v>
      </c>
      <c r="I35" s="66">
        <f ca="1">INDEX(testOutputs!$A$1:$BS$69,MATCH(Combos!$D35,testOutputs!$A$1:$A$69,0),MATCH(Combos!I$33,testOutputs!$A$1:$BS$1,0))</f>
        <v>0</v>
      </c>
    </row>
    <row r="36" spans="4:12">
      <c r="D36" s="72" t="s">
        <v>93</v>
      </c>
      <c r="E36" s="73">
        <f>SUM(E34:E35)</f>
        <v>0</v>
      </c>
      <c r="F36" s="73">
        <f>SQRT(G36)</f>
        <v>0</v>
      </c>
      <c r="G36" s="74">
        <f>SUM(H34:K35)</f>
        <v>0</v>
      </c>
    </row>
    <row r="39" spans="4:12">
      <c r="H39" s="68" t="s">
        <v>99</v>
      </c>
      <c r="I39" s="68"/>
      <c r="J39" s="68"/>
      <c r="K39" s="68"/>
      <c r="L39" s="68"/>
    </row>
    <row r="40" spans="4:12">
      <c r="D40" s="70" t="s">
        <v>0</v>
      </c>
      <c r="E40" s="69" t="s">
        <v>1</v>
      </c>
      <c r="F40" s="69" t="s">
        <v>98</v>
      </c>
      <c r="G40" s="69" t="s">
        <v>101</v>
      </c>
      <c r="H40" s="67" t="s">
        <v>17</v>
      </c>
      <c r="I40" s="67" t="s">
        <v>5</v>
      </c>
      <c r="J40" s="67" t="s">
        <v>22</v>
      </c>
      <c r="K40" s="67" t="s">
        <v>21</v>
      </c>
      <c r="L40" s="67" t="s">
        <v>24</v>
      </c>
    </row>
    <row r="41" spans="4:12">
      <c r="D41" t="s">
        <v>17</v>
      </c>
      <c r="E41" s="66">
        <f ca="1">VLOOKUP($D41,testOutputs!$A$1:$BS$69,2,FALSE)</f>
        <v>0</v>
      </c>
      <c r="F41" s="66">
        <f ca="1">VLOOKUP($D41,testOutputs!$A$1:$BS$69,3,FALSE)</f>
        <v>0</v>
      </c>
      <c r="G41" s="66">
        <f ca="1">F41^2</f>
        <v>0</v>
      </c>
      <c r="H41" s="66">
        <f ca="1">INDEX(testOutputs!$A$1:$BS$69,MATCH(Combos!$D41,testOutputs!$A$1:$A$69,0),MATCH(Combos!H$40,testOutputs!$A$1:$BS$1,0))</f>
        <v>0</v>
      </c>
      <c r="I41" s="66">
        <f ca="1">INDEX(testOutputs!$A$1:$BS$69,MATCH(Combos!$D41,testOutputs!$A$1:$A$69,0),MATCH(Combos!I$40,testOutputs!$A$1:$BS$1,0))</f>
        <v>0</v>
      </c>
      <c r="J41" s="66">
        <f ca="1">INDEX(testOutputs!$A$1:$BS$69,MATCH(Combos!$D41,testOutputs!$A$1:$A$69,0),MATCH(Combos!J$40,testOutputs!$A$1:$BS$1,0))</f>
        <v>0</v>
      </c>
      <c r="K41" s="66">
        <f ca="1">INDEX(testOutputs!$A$1:$BS$69,MATCH(Combos!$D41,testOutputs!$A$1:$A$69,0),MATCH(Combos!K$40,testOutputs!$A$1:$BS$1,0))</f>
        <v>0</v>
      </c>
      <c r="L41" s="66">
        <f ca="1">INDEX(testOutputs!$A$1:$BS$69,MATCH(Combos!$D41,testOutputs!$A$1:$A$69,0),MATCH(Combos!L$40,testOutputs!$A$1:$BS$1,0))</f>
        <v>0</v>
      </c>
    </row>
    <row r="42" spans="4:12">
      <c r="D42" t="s">
        <v>5</v>
      </c>
      <c r="E42" s="66">
        <f ca="1">VLOOKUP($D42,testOutputs!$A$1:$BS$69,2,FALSE)</f>
        <v>4.0204350000000201E-3</v>
      </c>
      <c r="F42" s="66">
        <f ca="1">VLOOKUP($D42,testOutputs!$A$1:$BS$69,3,FALSE)</f>
        <v>8.3996526343183796E-3</v>
      </c>
      <c r="G42" s="66">
        <f ca="1">F42^2</f>
        <v>7.0554164377211687E-5</v>
      </c>
      <c r="H42" s="66">
        <f ca="1">INDEX(testOutputs!$A$1:$BS$69,MATCH(Combos!$D42,testOutputs!$A$1:$A$69,0),MATCH(Combos!H$40,testOutputs!$A$1:$BS$1,0))</f>
        <v>0</v>
      </c>
      <c r="I42" s="66">
        <f ca="1">INDEX(testOutputs!$A$1:$BS$69,MATCH(Combos!$D42,testOutputs!$A$1:$A$69,0),MATCH(Combos!I$40,testOutputs!$A$1:$BS$1,0))</f>
        <v>7.0554164377211701E-5</v>
      </c>
      <c r="J42" s="66">
        <f ca="1">INDEX(testOutputs!$A$1:$BS$69,MATCH(Combos!$D42,testOutputs!$A$1:$A$69,0),MATCH(Combos!J$40,testOutputs!$A$1:$BS$1,0))</f>
        <v>-1.90401513354434E-7</v>
      </c>
      <c r="K42" s="66">
        <f ca="1">INDEX(testOutputs!$A$1:$BS$69,MATCH(Combos!$D42,testOutputs!$A$1:$A$69,0),MATCH(Combos!K$40,testOutputs!$A$1:$BS$1,0))</f>
        <v>4.7481124402445401E-7</v>
      </c>
      <c r="L42" s="66">
        <f ca="1">INDEX(testOutputs!$A$1:$BS$69,MATCH(Combos!$D42,testOutputs!$A$1:$A$69,0),MATCH(Combos!L$40,testOutputs!$A$1:$BS$1,0))</f>
        <v>0</v>
      </c>
    </row>
    <row r="43" spans="4:12">
      <c r="D43" t="s">
        <v>22</v>
      </c>
      <c r="E43" s="66">
        <f ca="1">VLOOKUP($D43,testOutputs!$A$1:$BS$69,2,FALSE)</f>
        <v>1.24686969999999E-2</v>
      </c>
      <c r="F43" s="66">
        <f ca="1">VLOOKUP($D43,testOutputs!$A$1:$BS$69,3,FALSE)</f>
        <v>5.59055271508081E-3</v>
      </c>
      <c r="G43" s="66">
        <f ca="1">F43^2</f>
        <v>3.1254279660097417E-5</v>
      </c>
      <c r="H43" s="66">
        <f ca="1">INDEX(testOutputs!$A$1:$BS$69,MATCH(Combos!$D43,testOutputs!$A$1:$A$69,0),MATCH(Combos!H$40,testOutputs!$A$1:$BS$1,0))</f>
        <v>0</v>
      </c>
      <c r="I43" s="66">
        <f ca="1">INDEX(testOutputs!$A$1:$BS$69,MATCH(Combos!$D43,testOutputs!$A$1:$A$69,0),MATCH(Combos!I$40,testOutputs!$A$1:$BS$1,0))</f>
        <v>-1.90401513354434E-7</v>
      </c>
      <c r="J43" s="66">
        <f ca="1">INDEX(testOutputs!$A$1:$BS$69,MATCH(Combos!$D43,testOutputs!$A$1:$A$69,0),MATCH(Combos!J$40,testOutputs!$A$1:$BS$1,0))</f>
        <v>3.1254279660097498E-5</v>
      </c>
      <c r="K43" s="66">
        <f ca="1">INDEX(testOutputs!$A$1:$BS$69,MATCH(Combos!$D43,testOutputs!$A$1:$A$69,0),MATCH(Combos!K$40,testOutputs!$A$1:$BS$1,0))</f>
        <v>7.4526065804355898E-7</v>
      </c>
      <c r="L43" s="66">
        <f ca="1">INDEX(testOutputs!$A$1:$BS$69,MATCH(Combos!$D43,testOutputs!$A$1:$A$69,0),MATCH(Combos!L$40,testOutputs!$A$1:$BS$1,0))</f>
        <v>0</v>
      </c>
    </row>
    <row r="44" spans="4:12">
      <c r="D44" t="s">
        <v>21</v>
      </c>
      <c r="E44" s="66">
        <f ca="1">VLOOKUP($D44,testOutputs!$A$1:$BS$69,2,FALSE)</f>
        <v>9.94659999999994E-4</v>
      </c>
      <c r="F44" s="66">
        <f ca="1">VLOOKUP($D44,testOutputs!$A$1:$BS$69,3,FALSE)</f>
        <v>4.0658643496421301E-3</v>
      </c>
      <c r="G44" s="66">
        <f ca="1">F44^2</f>
        <v>1.6531252909690821E-5</v>
      </c>
      <c r="H44" s="66">
        <f ca="1">INDEX(testOutputs!$A$1:$BS$69,MATCH(Combos!$D44,testOutputs!$A$1:$A$69,0),MATCH(Combos!H$40,testOutputs!$A$1:$BS$1,0))</f>
        <v>0</v>
      </c>
      <c r="I44" s="66">
        <f ca="1">INDEX(testOutputs!$A$1:$BS$69,MATCH(Combos!$D44,testOutputs!$A$1:$A$69,0),MATCH(Combos!I$40,testOutputs!$A$1:$BS$1,0))</f>
        <v>4.7481124402445401E-7</v>
      </c>
      <c r="J44" s="66">
        <f ca="1">INDEX(testOutputs!$A$1:$BS$69,MATCH(Combos!$D44,testOutputs!$A$1:$A$69,0),MATCH(Combos!J$40,testOutputs!$A$1:$BS$1,0))</f>
        <v>7.4526065804355898E-7</v>
      </c>
      <c r="K44" s="66">
        <f ca="1">INDEX(testOutputs!$A$1:$BS$69,MATCH(Combos!$D44,testOutputs!$A$1:$A$69,0),MATCH(Combos!K$40,testOutputs!$A$1:$BS$1,0))</f>
        <v>1.6531252909690801E-5</v>
      </c>
      <c r="L44" s="66">
        <f ca="1">INDEX(testOutputs!$A$1:$BS$69,MATCH(Combos!$D44,testOutputs!$A$1:$A$69,0),MATCH(Combos!L$40,testOutputs!$A$1:$BS$1,0))</f>
        <v>0</v>
      </c>
    </row>
    <row r="45" spans="4:12">
      <c r="D45" t="s">
        <v>24</v>
      </c>
      <c r="E45" s="66">
        <f ca="1">VLOOKUP($D45,testOutputs!$A$1:$BS$69,2,FALSE)</f>
        <v>0</v>
      </c>
      <c r="F45" s="66">
        <f ca="1">VLOOKUP($D45,testOutputs!$A$1:$BS$69,3,FALSE)</f>
        <v>0</v>
      </c>
      <c r="G45" s="66">
        <f ca="1">F45^2</f>
        <v>0</v>
      </c>
      <c r="H45" s="66">
        <f ca="1">INDEX(testOutputs!$A$1:$BS$69,MATCH(Combos!$D45,testOutputs!$A$1:$A$69,0),MATCH(Combos!H$40,testOutputs!$A$1:$BS$1,0))</f>
        <v>0</v>
      </c>
      <c r="I45" s="66">
        <f ca="1">INDEX(testOutputs!$A$1:$BS$69,MATCH(Combos!$D45,testOutputs!$A$1:$A$69,0),MATCH(Combos!I$40,testOutputs!$A$1:$BS$1,0))</f>
        <v>0</v>
      </c>
      <c r="J45" s="66">
        <f ca="1">INDEX(testOutputs!$A$1:$BS$69,MATCH(Combos!$D45,testOutputs!$A$1:$A$69,0),MATCH(Combos!J$40,testOutputs!$A$1:$BS$1,0))</f>
        <v>0</v>
      </c>
      <c r="K45" s="66">
        <f ca="1">INDEX(testOutputs!$A$1:$BS$69,MATCH(Combos!$D45,testOutputs!$A$1:$A$69,0),MATCH(Combos!K$40,testOutputs!$A$1:$BS$1,0))</f>
        <v>0</v>
      </c>
      <c r="L45" s="66">
        <f ca="1">INDEX(testOutputs!$A$1:$BS$69,MATCH(Combos!$D45,testOutputs!$A$1:$A$69,0),MATCH(Combos!L$40,testOutputs!$A$1:$BS$1,0))</f>
        <v>0</v>
      </c>
    </row>
    <row r="46" spans="4:12">
      <c r="D46" s="72" t="s">
        <v>110</v>
      </c>
      <c r="E46" s="73">
        <f>SUM(E41:E45)</f>
        <v>1.7483791999999915E-2</v>
      </c>
      <c r="F46" s="73">
        <f>SQRT(G46)</f>
        <v>1.0972649530739016E-2</v>
      </c>
      <c r="G46" s="74">
        <f>SUM(H41:L45)</f>
        <v>1.2039903772442716E-4</v>
      </c>
    </row>
  </sheetData>
  <phoneticPr fontId="2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S69"/>
  <sheetViews>
    <sheetView workbookViewId="0">
      <selection sqref="A1:BS69"/>
    </sheetView>
  </sheetViews>
  <sheetFormatPr defaultRowHeight="15"/>
  <cols>
    <col min="1" max="1" width="22.140625" customWidth="1"/>
  </cols>
  <sheetData>
    <row r="1" spans="1:7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G1" t="s">
        <v>14</v>
      </c>
      <c r="H1" t="s">
        <v>41</v>
      </c>
      <c r="I1" t="s">
        <v>8</v>
      </c>
      <c r="J1" t="s">
        <v>39</v>
      </c>
      <c r="K1" t="s">
        <v>63</v>
      </c>
      <c r="L1" t="s">
        <v>11</v>
      </c>
      <c r="M1" t="s">
        <v>67</v>
      </c>
      <c r="N1" t="s">
        <v>13</v>
      </c>
      <c r="O1" t="s">
        <v>5</v>
      </c>
      <c r="P1" t="s">
        <v>6</v>
      </c>
      <c r="Q1" t="s">
        <v>15</v>
      </c>
      <c r="R1" t="s">
        <v>57</v>
      </c>
      <c r="S1" t="s">
        <v>58</v>
      </c>
      <c r="T1" t="s">
        <v>46</v>
      </c>
      <c r="U1" t="s">
        <v>45</v>
      </c>
      <c r="V1" t="s">
        <v>21</v>
      </c>
      <c r="W1" t="s">
        <v>65</v>
      </c>
      <c r="X1" t="s">
        <v>64</v>
      </c>
      <c r="Y1" t="s">
        <v>24</v>
      </c>
      <c r="Z1" t="s">
        <v>25</v>
      </c>
      <c r="AA1" t="s">
        <v>26</v>
      </c>
      <c r="AB1" t="s">
        <v>27</v>
      </c>
      <c r="AC1" t="s">
        <v>50</v>
      </c>
      <c r="AD1" t="s">
        <v>29</v>
      </c>
      <c r="AE1" t="s">
        <v>30</v>
      </c>
      <c r="AF1" t="s">
        <v>31</v>
      </c>
      <c r="AG1" t="s">
        <v>51</v>
      </c>
      <c r="AH1" t="s">
        <v>33</v>
      </c>
      <c r="AI1" t="s">
        <v>34</v>
      </c>
      <c r="AJ1" t="s">
        <v>52</v>
      </c>
      <c r="AK1" t="s">
        <v>68</v>
      </c>
      <c r="AL1" t="s">
        <v>37</v>
      </c>
      <c r="AM1" t="s">
        <v>62</v>
      </c>
      <c r="AN1" t="s">
        <v>7</v>
      </c>
      <c r="AO1" t="s">
        <v>9</v>
      </c>
      <c r="AP1" t="s">
        <v>42</v>
      </c>
      <c r="AQ1" t="s">
        <v>40</v>
      </c>
      <c r="AR1" t="s">
        <v>43</v>
      </c>
      <c r="AS1" t="s">
        <v>19</v>
      </c>
      <c r="AT1" t="s">
        <v>20</v>
      </c>
      <c r="AU1" t="s">
        <v>18</v>
      </c>
      <c r="AV1" t="s">
        <v>48</v>
      </c>
      <c r="AW1" t="s">
        <v>49</v>
      </c>
      <c r="AX1" t="s">
        <v>32</v>
      </c>
      <c r="AY1" t="s">
        <v>66</v>
      </c>
      <c r="AZ1" t="s">
        <v>59</v>
      </c>
      <c r="BA1" t="s">
        <v>23</v>
      </c>
      <c r="BB1" t="s">
        <v>36</v>
      </c>
      <c r="BC1" t="s">
        <v>38</v>
      </c>
      <c r="BD1" t="s">
        <v>12</v>
      </c>
      <c r="BE1" t="s">
        <v>10</v>
      </c>
      <c r="BF1" t="s">
        <v>16</v>
      </c>
      <c r="BG1" t="s">
        <v>22</v>
      </c>
      <c r="BH1" t="s">
        <v>70</v>
      </c>
      <c r="BI1" t="s">
        <v>61</v>
      </c>
      <c r="BJ1" t="s">
        <v>35</v>
      </c>
      <c r="BK1" t="s">
        <v>54</v>
      </c>
      <c r="BL1" t="s">
        <v>55</v>
      </c>
      <c r="BM1" t="s">
        <v>69</v>
      </c>
      <c r="BN1" t="s">
        <v>60</v>
      </c>
      <c r="BO1" t="s">
        <v>47</v>
      </c>
      <c r="BP1" t="s">
        <v>28</v>
      </c>
      <c r="BQ1" t="s">
        <v>53</v>
      </c>
      <c r="BR1" t="s">
        <v>44</v>
      </c>
      <c r="BS1" t="s">
        <v>56</v>
      </c>
    </row>
    <row r="2" spans="1:71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</row>
    <row r="3" spans="1:71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>
      <c r="A6" t="s">
        <v>41</v>
      </c>
      <c r="B6">
        <v>1.0206095E-2</v>
      </c>
      <c r="C6">
        <v>1.6349296610280398E-2</v>
      </c>
      <c r="D6">
        <v>0</v>
      </c>
      <c r="E6">
        <v>0</v>
      </c>
      <c r="F6">
        <v>0</v>
      </c>
      <c r="G6">
        <v>0</v>
      </c>
      <c r="H6" s="1">
        <v>2.6729949965092798E-4</v>
      </c>
      <c r="I6">
        <v>0</v>
      </c>
      <c r="J6" s="1">
        <v>-3.7940015744580199E-6</v>
      </c>
      <c r="K6">
        <v>0</v>
      </c>
      <c r="L6" s="1">
        <v>3.8561875397634598E-6</v>
      </c>
      <c r="M6">
        <v>0</v>
      </c>
      <c r="N6">
        <v>0</v>
      </c>
      <c r="O6" s="1">
        <v>-7.2463316464293203E-7</v>
      </c>
      <c r="P6" s="1">
        <v>1.70253370822009E-7</v>
      </c>
      <c r="Q6">
        <v>0</v>
      </c>
      <c r="R6" s="1">
        <v>-1.2249270955902999E-5</v>
      </c>
      <c r="S6" s="1">
        <v>-4.2847453459149503E-7</v>
      </c>
      <c r="T6">
        <v>0</v>
      </c>
      <c r="U6">
        <v>0</v>
      </c>
      <c r="V6" s="1">
        <v>-3.0870484318484403E-7</v>
      </c>
      <c r="W6">
        <v>0</v>
      </c>
      <c r="X6">
        <v>0</v>
      </c>
      <c r="Y6">
        <v>0</v>
      </c>
      <c r="Z6">
        <v>0</v>
      </c>
      <c r="AA6">
        <v>0</v>
      </c>
      <c r="AB6" s="1">
        <v>7.09030250007374E-7</v>
      </c>
      <c r="AC6" s="1">
        <v>-3.1337663817028798E-7</v>
      </c>
      <c r="AD6" s="1">
        <v>5.8151680012929998E-8</v>
      </c>
      <c r="AE6" s="1">
        <v>3.0365816862177902E-7</v>
      </c>
      <c r="AF6" s="1">
        <v>1.6569809203372199E-7</v>
      </c>
      <c r="AG6" s="1">
        <v>-1.9520306087672901E-6</v>
      </c>
      <c r="AH6" s="1">
        <v>1.06819010090929E-7</v>
      </c>
      <c r="AI6">
        <v>0</v>
      </c>
      <c r="AJ6" s="1">
        <v>-2.8265931685343299E-6</v>
      </c>
      <c r="AK6">
        <v>0</v>
      </c>
      <c r="AL6">
        <v>0</v>
      </c>
      <c r="AM6">
        <v>0</v>
      </c>
      <c r="AN6" s="1">
        <v>-7.7825143833103896E-5</v>
      </c>
      <c r="AO6" s="1">
        <v>-5.4572936989300698E-7</v>
      </c>
      <c r="AP6" s="1">
        <v>-1.10630488584867E-5</v>
      </c>
      <c r="AQ6" s="1">
        <v>-9.0087507516869605E-6</v>
      </c>
      <c r="AR6" s="1">
        <v>9.8517182106125008E-7</v>
      </c>
      <c r="AS6" s="1">
        <v>-8.9048801198204103E-6</v>
      </c>
      <c r="AT6" s="1">
        <v>-7.5149882741303296E-7</v>
      </c>
      <c r="AU6" s="1">
        <v>2.1593264458250901E-6</v>
      </c>
      <c r="AV6" s="1">
        <v>-6.5503311656413997E-7</v>
      </c>
      <c r="AW6" s="1">
        <v>5.1168407589804598E-8</v>
      </c>
      <c r="AX6" s="1">
        <v>4.0703341255181002E-6</v>
      </c>
      <c r="AY6" s="1">
        <v>-1.6523837594901499E-5</v>
      </c>
      <c r="AZ6" s="1">
        <v>-1.05459469609756E-5</v>
      </c>
      <c r="BA6" s="1">
        <v>8.0450222277319899E-7</v>
      </c>
      <c r="BB6" s="1">
        <v>2.0018807184423299E-6</v>
      </c>
      <c r="BC6" s="1">
        <v>-1.88636974620123E-6</v>
      </c>
      <c r="BD6" s="1">
        <v>2.0079924103156302E-6</v>
      </c>
      <c r="BE6" s="1">
        <v>-2.1300874677114801E-5</v>
      </c>
      <c r="BF6" s="1">
        <v>2.3361105983287899E-7</v>
      </c>
      <c r="BG6" s="1">
        <v>-3.67613719613859E-7</v>
      </c>
      <c r="BH6" s="1">
        <v>-1.01817423493645E-6</v>
      </c>
      <c r="BI6" s="1">
        <v>-1.0273809495936701E-5</v>
      </c>
      <c r="BJ6" s="1">
        <v>4.7475104645741601E-6</v>
      </c>
      <c r="BK6" s="1">
        <v>5.3813346914078703E-6</v>
      </c>
      <c r="BL6" s="1">
        <v>-1.1021222285431099E-4</v>
      </c>
      <c r="BM6" s="1">
        <v>3.0696448320147699E-6</v>
      </c>
      <c r="BN6" s="1">
        <v>9.3771253482699007E-6</v>
      </c>
      <c r="BO6" s="1">
        <v>-3.8948035116801599E-6</v>
      </c>
      <c r="BP6" s="1">
        <v>5.7620954671028298E-6</v>
      </c>
      <c r="BQ6" s="1">
        <v>1.5326384011724599E-5</v>
      </c>
      <c r="BR6" s="1">
        <v>1.5634865240665001E-5</v>
      </c>
      <c r="BS6" s="1">
        <v>-3.6907421868932201E-5</v>
      </c>
    </row>
    <row r="7" spans="1:71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>
      <c r="A8" t="s">
        <v>39</v>
      </c>
      <c r="B8">
        <v>1.1084803000000001E-2</v>
      </c>
      <c r="C8">
        <v>1.8919857080337499E-2</v>
      </c>
      <c r="D8">
        <v>0</v>
      </c>
      <c r="E8">
        <v>0</v>
      </c>
      <c r="F8">
        <v>0</v>
      </c>
      <c r="G8">
        <v>0</v>
      </c>
      <c r="H8" s="1">
        <v>-3.7940015744580199E-6</v>
      </c>
      <c r="I8">
        <v>0</v>
      </c>
      <c r="J8" s="1">
        <v>3.5796099194039999E-4</v>
      </c>
      <c r="K8">
        <v>0</v>
      </c>
      <c r="L8" s="1">
        <v>-5.3645699762680696E-7</v>
      </c>
      <c r="M8">
        <v>0</v>
      </c>
      <c r="N8">
        <v>0</v>
      </c>
      <c r="O8" s="1">
        <v>-1.7658905821439801E-7</v>
      </c>
      <c r="P8" s="1">
        <v>1.37930445813465E-6</v>
      </c>
      <c r="Q8">
        <v>0</v>
      </c>
      <c r="R8" s="1">
        <v>9.6538172589088294E-6</v>
      </c>
      <c r="S8" s="1">
        <v>-1.2906048650616599E-6</v>
      </c>
      <c r="T8">
        <v>0</v>
      </c>
      <c r="U8">
        <v>0</v>
      </c>
      <c r="V8" s="1">
        <v>1.8227537733962499E-6</v>
      </c>
      <c r="W8">
        <v>0</v>
      </c>
      <c r="X8">
        <v>0</v>
      </c>
      <c r="Y8">
        <v>0</v>
      </c>
      <c r="Z8">
        <v>0</v>
      </c>
      <c r="AA8">
        <v>0</v>
      </c>
      <c r="AB8" s="1">
        <v>-2.5581318344001301E-6</v>
      </c>
      <c r="AC8" s="1">
        <v>2.81605957591659E-6</v>
      </c>
      <c r="AD8" s="1">
        <v>-7.0094958943044793E-8</v>
      </c>
      <c r="AE8" s="1">
        <v>-5.7080437475508799E-9</v>
      </c>
      <c r="AF8" s="1">
        <v>-7.8454127216319399E-7</v>
      </c>
      <c r="AG8" s="1">
        <v>-2.2480348960103798E-6</v>
      </c>
      <c r="AH8" s="1">
        <v>3.9094187219304399E-7</v>
      </c>
      <c r="AI8">
        <v>0</v>
      </c>
      <c r="AJ8" s="1">
        <v>1.89149141604502E-6</v>
      </c>
      <c r="AK8">
        <v>0</v>
      </c>
      <c r="AL8">
        <v>0</v>
      </c>
      <c r="AM8">
        <v>0</v>
      </c>
      <c r="AN8" s="1">
        <v>4.8409937199705597E-6</v>
      </c>
      <c r="AO8" s="1">
        <v>-4.6152745191289E-5</v>
      </c>
      <c r="AP8" s="1">
        <v>-4.7426528451180299E-5</v>
      </c>
      <c r="AQ8" s="1">
        <v>2.26644061853324E-6</v>
      </c>
      <c r="AR8" s="1">
        <v>9.2996413658030896E-7</v>
      </c>
      <c r="AS8" s="1">
        <v>-3.5063209464556802E-6</v>
      </c>
      <c r="AT8" s="1">
        <v>1.5529637531743801E-6</v>
      </c>
      <c r="AU8" s="1">
        <v>3.8723430852998002E-6</v>
      </c>
      <c r="AV8" s="1">
        <v>-2.2651090415897999E-7</v>
      </c>
      <c r="AW8" s="1">
        <v>-5.5853803859663301E-7</v>
      </c>
      <c r="AX8" s="1">
        <v>1.26879541642823E-5</v>
      </c>
      <c r="AY8" s="1">
        <v>4.2259110635704103E-6</v>
      </c>
      <c r="AZ8" s="1">
        <v>8.9040780015151893E-6</v>
      </c>
      <c r="BA8" s="1">
        <v>-7.7388300304813906E-8</v>
      </c>
      <c r="BB8" s="1">
        <v>-1.35244192993678E-6</v>
      </c>
      <c r="BC8" s="1">
        <v>-5.0236985209760102E-7</v>
      </c>
      <c r="BD8" s="1">
        <v>3.1552132951030101E-6</v>
      </c>
      <c r="BE8" s="1">
        <v>5.2998799882323501E-6</v>
      </c>
      <c r="BF8" s="1">
        <v>-1.6923008816920401E-6</v>
      </c>
      <c r="BG8" s="1">
        <v>1.0337990281755099E-6</v>
      </c>
      <c r="BH8" s="1">
        <v>1.24490417823124E-6</v>
      </c>
      <c r="BI8" s="1">
        <v>2.6226076177403899E-6</v>
      </c>
      <c r="BJ8" s="1">
        <v>3.8818711536917099E-6</v>
      </c>
      <c r="BK8" s="1">
        <v>-5.6213912783339698E-6</v>
      </c>
      <c r="BL8" s="1">
        <v>-9.62070622280991E-6</v>
      </c>
      <c r="BM8" s="1">
        <v>-2.10274542962527E-5</v>
      </c>
      <c r="BN8" s="1">
        <v>1.6916719367072701E-6</v>
      </c>
      <c r="BO8" s="1">
        <v>-4.6060162799654701E-6</v>
      </c>
      <c r="BP8" s="1">
        <v>-1.0248985736596999E-6</v>
      </c>
      <c r="BQ8" s="1">
        <v>1.4771985196906801E-5</v>
      </c>
      <c r="BR8" s="1">
        <v>-2.4908689846390001E-8</v>
      </c>
      <c r="BS8" s="1">
        <v>-2.9401325789647E-4</v>
      </c>
    </row>
    <row r="9" spans="1:71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>
      <c r="A10" t="s">
        <v>11</v>
      </c>
      <c r="B10" s="1">
        <v>9.6344200000000001E-4</v>
      </c>
      <c r="C10">
        <v>3.7293999269342698E-3</v>
      </c>
      <c r="D10">
        <v>0</v>
      </c>
      <c r="E10">
        <v>0</v>
      </c>
      <c r="F10">
        <v>0</v>
      </c>
      <c r="G10">
        <v>0</v>
      </c>
      <c r="H10" s="1">
        <v>3.8561875397634598E-6</v>
      </c>
      <c r="I10">
        <v>0</v>
      </c>
      <c r="J10" s="1">
        <v>-5.3645699762680696E-7</v>
      </c>
      <c r="K10">
        <v>0</v>
      </c>
      <c r="L10" s="1">
        <v>1.3908423815017299E-5</v>
      </c>
      <c r="M10">
        <v>0</v>
      </c>
      <c r="N10">
        <v>0</v>
      </c>
      <c r="O10" s="1">
        <v>1.12085921322185E-7</v>
      </c>
      <c r="P10" s="1">
        <v>-8.2357853325332893E-9</v>
      </c>
      <c r="Q10">
        <v>0</v>
      </c>
      <c r="R10" s="1">
        <v>4.7126126141003198E-6</v>
      </c>
      <c r="S10" s="1">
        <v>4.6368536986860802E-7</v>
      </c>
      <c r="T10">
        <v>0</v>
      </c>
      <c r="U10">
        <v>0</v>
      </c>
      <c r="V10" s="1">
        <v>-1.8872535225522799E-7</v>
      </c>
      <c r="W10">
        <v>0</v>
      </c>
      <c r="X10">
        <v>0</v>
      </c>
      <c r="Y10">
        <v>0</v>
      </c>
      <c r="Z10">
        <v>0</v>
      </c>
      <c r="AA10">
        <v>0</v>
      </c>
      <c r="AB10" s="1">
        <v>-3.2434032038601102E-7</v>
      </c>
      <c r="AC10" s="1">
        <v>4.8083567324942805E-7</v>
      </c>
      <c r="AD10" s="1">
        <v>-5.0078243882388303E-8</v>
      </c>
      <c r="AE10" s="1">
        <v>3.7269003498349901E-8</v>
      </c>
      <c r="AF10" s="1">
        <v>-1.1336345124513099E-8</v>
      </c>
      <c r="AG10" s="1">
        <v>-4.1253433047097497E-7</v>
      </c>
      <c r="AH10" s="1">
        <v>1.2159050389038999E-8</v>
      </c>
      <c r="AI10">
        <v>0</v>
      </c>
      <c r="AJ10" s="1">
        <v>1.43154946027206E-6</v>
      </c>
      <c r="AK10">
        <v>0</v>
      </c>
      <c r="AL10">
        <v>0</v>
      </c>
      <c r="AM10">
        <v>0</v>
      </c>
      <c r="AN10" s="1">
        <v>3.3828087980055298E-6</v>
      </c>
      <c r="AO10" s="1">
        <v>2.8766687014911598E-7</v>
      </c>
      <c r="AP10" s="1">
        <v>8.2091189875097402E-7</v>
      </c>
      <c r="AQ10" s="1">
        <v>2.17929313651786E-6</v>
      </c>
      <c r="AR10" s="1">
        <v>1.82895226526014E-7</v>
      </c>
      <c r="AS10" s="1">
        <v>-1.5933876176865199E-6</v>
      </c>
      <c r="AT10" s="1">
        <v>-2.9752527611767602E-7</v>
      </c>
      <c r="AU10" s="1">
        <v>2.4225520200369901E-7</v>
      </c>
      <c r="AV10" s="1">
        <v>1.1462842757283299E-6</v>
      </c>
      <c r="AW10" s="1">
        <v>-5.6931655892052695E-7</v>
      </c>
      <c r="AX10" s="1">
        <v>1.66357325363535E-7</v>
      </c>
      <c r="AY10" s="1">
        <v>5.1168203817106505E-7</v>
      </c>
      <c r="AZ10" s="1">
        <v>-2.29766634368674E-6</v>
      </c>
      <c r="BA10" s="1">
        <v>2.7308937615316799E-7</v>
      </c>
      <c r="BB10" s="1">
        <v>-1.9433025862335E-7</v>
      </c>
      <c r="BC10" s="1">
        <v>-4.4860457313199298E-7</v>
      </c>
      <c r="BD10" s="1">
        <v>2.2037258669910599E-7</v>
      </c>
      <c r="BE10" s="1">
        <v>2.5009491842153202E-6</v>
      </c>
      <c r="BF10" s="1">
        <v>-2.8262263383543399E-7</v>
      </c>
      <c r="BG10" s="1">
        <v>1.09822537177523E-7</v>
      </c>
      <c r="BH10" s="1">
        <v>1.8515211320789801E-6</v>
      </c>
      <c r="BI10" s="1">
        <v>1.75045663277233E-6</v>
      </c>
      <c r="BJ10" s="1">
        <v>-5.2364560381717905E-7</v>
      </c>
      <c r="BK10" s="1">
        <v>-1.1585541522412701E-6</v>
      </c>
      <c r="BL10" s="1">
        <v>-3.2331641233394202E-5</v>
      </c>
      <c r="BM10" s="1">
        <v>5.4714717547679199E-6</v>
      </c>
      <c r="BN10" s="1">
        <v>-1.69004882118064E-6</v>
      </c>
      <c r="BO10" s="1">
        <v>-9.1383212035713404E-8</v>
      </c>
      <c r="BP10" s="1">
        <v>-6.6323660940985403E-7</v>
      </c>
      <c r="BQ10" s="1">
        <v>-3.75801274718118E-6</v>
      </c>
      <c r="BR10" s="1">
        <v>-2.1539233534296699E-6</v>
      </c>
      <c r="BS10" s="1">
        <v>3.47295994721302E-6</v>
      </c>
    </row>
    <row r="11" spans="1:71">
      <c r="A11" t="s">
        <v>67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>
      <c r="A1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>
      <c r="A13" t="s">
        <v>5</v>
      </c>
      <c r="B13">
        <v>4.0204350000000201E-3</v>
      </c>
      <c r="C13">
        <v>8.3996526343183796E-3</v>
      </c>
      <c r="D13">
        <v>0</v>
      </c>
      <c r="E13">
        <v>0</v>
      </c>
      <c r="F13">
        <v>0</v>
      </c>
      <c r="G13">
        <v>0</v>
      </c>
      <c r="H13" s="1">
        <v>-7.2463316464293203E-7</v>
      </c>
      <c r="I13">
        <v>0</v>
      </c>
      <c r="J13" s="1">
        <v>-1.7658905821439801E-7</v>
      </c>
      <c r="K13">
        <v>0</v>
      </c>
      <c r="L13" s="1">
        <v>1.12085921322185E-7</v>
      </c>
      <c r="M13">
        <v>0</v>
      </c>
      <c r="N13">
        <v>0</v>
      </c>
      <c r="O13" s="1">
        <v>7.0554164377211701E-5</v>
      </c>
      <c r="P13" s="1">
        <v>-1.15158978992889E-7</v>
      </c>
      <c r="Q13">
        <v>0</v>
      </c>
      <c r="R13" s="1">
        <v>-2.0309987716300301E-5</v>
      </c>
      <c r="S13" s="1">
        <v>1.9450205045595202E-6</v>
      </c>
      <c r="T13">
        <v>0</v>
      </c>
      <c r="U13">
        <v>0</v>
      </c>
      <c r="V13" s="1">
        <v>4.7481124402445401E-7</v>
      </c>
      <c r="W13">
        <v>0</v>
      </c>
      <c r="X13">
        <v>0</v>
      </c>
      <c r="Y13">
        <v>0</v>
      </c>
      <c r="Z13">
        <v>0</v>
      </c>
      <c r="AA13">
        <v>0</v>
      </c>
      <c r="AB13" s="1">
        <v>-1.30811749534415E-6</v>
      </c>
      <c r="AC13" s="1">
        <v>-1.2010241237768399E-6</v>
      </c>
      <c r="AD13" s="1">
        <v>4.2464750660075097E-8</v>
      </c>
      <c r="AE13" s="1">
        <v>-6.0578378572846195E-8</v>
      </c>
      <c r="AF13" s="1">
        <v>3.2019262418747603E-7</v>
      </c>
      <c r="AG13" s="1">
        <v>-5.2584357532205103E-7</v>
      </c>
      <c r="AH13" s="1">
        <v>-3.0629164046393697E-8</v>
      </c>
      <c r="AI13">
        <v>0</v>
      </c>
      <c r="AJ13" s="1">
        <v>-6.6684919111356896E-7</v>
      </c>
      <c r="AK13">
        <v>0</v>
      </c>
      <c r="AL13">
        <v>0</v>
      </c>
      <c r="AM13">
        <v>0</v>
      </c>
      <c r="AN13" s="1">
        <v>-9.9037981767718508E-7</v>
      </c>
      <c r="AO13" s="1">
        <v>9.0627295515085903E-8</v>
      </c>
      <c r="AP13" s="1">
        <v>8.90543888596846E-6</v>
      </c>
      <c r="AQ13" s="1">
        <v>-4.7417367889576102E-7</v>
      </c>
      <c r="AR13" s="1">
        <v>-5.6006794614492802E-5</v>
      </c>
      <c r="AS13" s="1">
        <v>-3.8436303310066899E-7</v>
      </c>
      <c r="AT13" s="1">
        <v>3.0715585240284602E-6</v>
      </c>
      <c r="AU13" s="1">
        <v>-2.35029394552603E-6</v>
      </c>
      <c r="AV13" s="1">
        <v>3.5082501327676701E-6</v>
      </c>
      <c r="AW13" s="1">
        <v>1.2344284376253399E-7</v>
      </c>
      <c r="AX13" s="1">
        <v>1.0410067034271599E-6</v>
      </c>
      <c r="AY13" s="1">
        <v>5.4079639966367197E-6</v>
      </c>
      <c r="AZ13" s="1">
        <v>4.9086855027157499E-6</v>
      </c>
      <c r="BA13" s="1">
        <v>-4.5288649777043801E-7</v>
      </c>
      <c r="BB13" s="1">
        <v>-7.6620811134628799E-7</v>
      </c>
      <c r="BC13" s="1">
        <v>2.08051626542995E-6</v>
      </c>
      <c r="BD13" s="1">
        <v>-2.3562610206723699E-6</v>
      </c>
      <c r="BE13" s="1">
        <v>3.5884469449796599E-6</v>
      </c>
      <c r="BF13" s="1">
        <v>-1.4421353792476901E-6</v>
      </c>
      <c r="BG13" s="1">
        <v>-1.90401513354434E-7</v>
      </c>
      <c r="BH13" s="1">
        <v>-1.1814226194805599E-6</v>
      </c>
      <c r="BI13" s="1">
        <v>-6.6329679325968804E-6</v>
      </c>
      <c r="BJ13" s="1">
        <v>-1.85175894147657E-6</v>
      </c>
      <c r="BK13" s="1">
        <v>-2.1534069207456602E-6</v>
      </c>
      <c r="BL13" s="1">
        <v>1.5585672512730299E-6</v>
      </c>
      <c r="BM13" s="1">
        <v>-3.2200290010611602E-6</v>
      </c>
      <c r="BN13" s="1">
        <v>-9.3516093133468898E-7</v>
      </c>
      <c r="BO13" s="1">
        <v>3.3277962250017101E-6</v>
      </c>
      <c r="BP13" s="1">
        <v>8.5776835244208496E-7</v>
      </c>
      <c r="BQ13" s="1">
        <v>3.8858019729185301E-7</v>
      </c>
      <c r="BR13" s="1">
        <v>1.22257800603117E-6</v>
      </c>
      <c r="BS13" s="1">
        <v>-7.0219117440582503E-6</v>
      </c>
    </row>
    <row r="14" spans="1:71">
      <c r="A14" t="s">
        <v>6</v>
      </c>
      <c r="B14" s="1">
        <v>1.5823700000000001E-4</v>
      </c>
      <c r="C14">
        <v>1.5823655550807399E-3</v>
      </c>
      <c r="D14">
        <v>0</v>
      </c>
      <c r="E14">
        <v>0</v>
      </c>
      <c r="F14">
        <v>0</v>
      </c>
      <c r="G14">
        <v>0</v>
      </c>
      <c r="H14" s="1">
        <v>1.70253370822009E-7</v>
      </c>
      <c r="I14">
        <v>0</v>
      </c>
      <c r="J14" s="1">
        <v>1.37930445813465E-6</v>
      </c>
      <c r="K14">
        <v>0</v>
      </c>
      <c r="L14" s="1">
        <v>-8.2357853325332893E-9</v>
      </c>
      <c r="M14">
        <v>0</v>
      </c>
      <c r="N14">
        <v>0</v>
      </c>
      <c r="O14" s="1">
        <v>-1.15158978992889E-7</v>
      </c>
      <c r="P14" s="1">
        <v>2.5038807499059799E-6</v>
      </c>
      <c r="Q14">
        <v>0</v>
      </c>
      <c r="R14" s="1">
        <v>-1.9894593124996901E-7</v>
      </c>
      <c r="S14" s="1">
        <v>-3.90356881286179E-7</v>
      </c>
      <c r="T14">
        <v>0</v>
      </c>
      <c r="U14">
        <v>0</v>
      </c>
      <c r="V14" s="1">
        <v>1.0701245704570399E-8</v>
      </c>
      <c r="W14">
        <v>0</v>
      </c>
      <c r="X14">
        <v>0</v>
      </c>
      <c r="Y14">
        <v>0</v>
      </c>
      <c r="Z14">
        <v>0</v>
      </c>
      <c r="AA14">
        <v>0</v>
      </c>
      <c r="AB14" s="1">
        <v>-2.59252666535648E-7</v>
      </c>
      <c r="AC14" s="1">
        <v>-4.73992580487874E-8</v>
      </c>
      <c r="AD14" s="1">
        <v>-1.8878262956295198E-9</v>
      </c>
      <c r="AE14" s="1">
        <v>1.5159710674067402E-8</v>
      </c>
      <c r="AF14" s="1">
        <v>-9.1590379802979994E-8</v>
      </c>
      <c r="AG14" s="1">
        <v>2.22593627319746E-7</v>
      </c>
      <c r="AH14" s="1">
        <v>-2.80420841344133E-8</v>
      </c>
      <c r="AI14">
        <v>0</v>
      </c>
      <c r="AJ14" s="1">
        <v>3.1268475068608E-7</v>
      </c>
      <c r="AK14">
        <v>0</v>
      </c>
      <c r="AL14">
        <v>0</v>
      </c>
      <c r="AM14">
        <v>0</v>
      </c>
      <c r="AN14" s="1">
        <v>5.3177662277197699E-8</v>
      </c>
      <c r="AO14" s="1">
        <v>6.2486444865188401E-7</v>
      </c>
      <c r="AP14" s="1">
        <v>2.94044001926541E-6</v>
      </c>
      <c r="AQ14" s="1">
        <v>4.69235643558406E-7</v>
      </c>
      <c r="AR14" s="1">
        <v>3.5612134242816E-7</v>
      </c>
      <c r="AS14" s="1">
        <v>-2.80354382249026E-7</v>
      </c>
      <c r="AT14" s="1">
        <v>-2.2894187033691198E-8</v>
      </c>
      <c r="AU14" s="1">
        <v>1.5765162223615201E-7</v>
      </c>
      <c r="AV14" s="1">
        <v>2.40587097759916E-7</v>
      </c>
      <c r="AW14" s="1">
        <v>-3.2507619802876299E-9</v>
      </c>
      <c r="AX14" s="1">
        <v>8.8227949746831201E-8</v>
      </c>
      <c r="AY14" s="1">
        <v>5.4791202485037902E-7</v>
      </c>
      <c r="AZ14" s="1">
        <v>1.19837725750702E-6</v>
      </c>
      <c r="BA14" s="1">
        <v>-3.35935456169665E-7</v>
      </c>
      <c r="BB14" s="1">
        <v>-2.4796640244645999E-7</v>
      </c>
      <c r="BC14" s="1">
        <v>2.35833887599673E-7</v>
      </c>
      <c r="BD14" s="1">
        <v>7.9655354772248099E-8</v>
      </c>
      <c r="BE14" s="1">
        <v>7.0779866512266101E-7</v>
      </c>
      <c r="BF14" s="1">
        <v>-2.4911468188825601E-8</v>
      </c>
      <c r="BG14" s="1">
        <v>-3.3181685357866299E-8</v>
      </c>
      <c r="BH14" s="1">
        <v>-1.42964255640132E-6</v>
      </c>
      <c r="BI14" s="1">
        <v>1.6500900149396601E-6</v>
      </c>
      <c r="BJ14" s="1">
        <v>-3.0535394271038099E-7</v>
      </c>
      <c r="BK14" s="1">
        <v>-3.4393629323937501E-8</v>
      </c>
      <c r="BL14" s="1">
        <v>7.2062937244543902E-7</v>
      </c>
      <c r="BM14" s="1">
        <v>-3.2276470485507698E-7</v>
      </c>
      <c r="BN14" s="1">
        <v>3.4312897734798398E-7</v>
      </c>
      <c r="BO14" s="1">
        <v>-4.4091676930267302E-7</v>
      </c>
      <c r="BP14" s="1">
        <v>-2.8102533851198599E-7</v>
      </c>
      <c r="BQ14" s="1">
        <v>1.5641166247180899E-6</v>
      </c>
      <c r="BR14" s="1">
        <v>5.8564197164145101E-7</v>
      </c>
      <c r="BS14" s="1">
        <v>-1.2274606773904299E-5</v>
      </c>
    </row>
    <row r="15" spans="1:71">
      <c r="A15" t="s"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>
      <c r="A16" t="s">
        <v>57</v>
      </c>
      <c r="B16">
        <v>2.9366660999999902E-2</v>
      </c>
      <c r="C16">
        <v>4.6391855277242697E-2</v>
      </c>
      <c r="D16">
        <v>0</v>
      </c>
      <c r="E16">
        <v>0</v>
      </c>
      <c r="F16">
        <v>0</v>
      </c>
      <c r="G16">
        <v>0</v>
      </c>
      <c r="H16" s="1">
        <v>-1.2249270955902999E-5</v>
      </c>
      <c r="I16">
        <v>0</v>
      </c>
      <c r="J16" s="1">
        <v>9.6538172589088294E-6</v>
      </c>
      <c r="K16">
        <v>0</v>
      </c>
      <c r="L16" s="1">
        <v>4.7126126141003198E-6</v>
      </c>
      <c r="M16">
        <v>0</v>
      </c>
      <c r="N16">
        <v>0</v>
      </c>
      <c r="O16" s="1">
        <v>-2.0309987716300301E-5</v>
      </c>
      <c r="P16" s="1">
        <v>-1.9894593124996901E-7</v>
      </c>
      <c r="Q16">
        <v>0</v>
      </c>
      <c r="R16">
        <v>2.1522042360646301E-3</v>
      </c>
      <c r="S16" s="1">
        <v>-1.6784141656265901E-5</v>
      </c>
      <c r="T16">
        <v>0</v>
      </c>
      <c r="U16">
        <v>0</v>
      </c>
      <c r="V16" s="1">
        <v>5.9435053802789504E-6</v>
      </c>
      <c r="W16">
        <v>0</v>
      </c>
      <c r="X16">
        <v>0</v>
      </c>
      <c r="Y16">
        <v>0</v>
      </c>
      <c r="Z16">
        <v>0</v>
      </c>
      <c r="AA16">
        <v>0</v>
      </c>
      <c r="AB16" s="1">
        <v>-4.8151889098415497E-6</v>
      </c>
      <c r="AC16" s="1">
        <v>1.2756427458637299E-6</v>
      </c>
      <c r="AD16" s="1">
        <v>-3.9505960904975202E-7</v>
      </c>
      <c r="AE16" s="1">
        <v>-1.41331221963013E-7</v>
      </c>
      <c r="AF16" s="1">
        <v>1.8081830132572799E-6</v>
      </c>
      <c r="AG16" s="1">
        <v>9.6581272305512793E-6</v>
      </c>
      <c r="AH16" s="1">
        <v>1.21417482970124E-8</v>
      </c>
      <c r="AI16">
        <v>0</v>
      </c>
      <c r="AJ16" s="1">
        <v>1.44019673542266E-5</v>
      </c>
      <c r="AK16">
        <v>0</v>
      </c>
      <c r="AL16">
        <v>0</v>
      </c>
      <c r="AM16">
        <v>0</v>
      </c>
      <c r="AN16" s="1">
        <v>1.41213860579857E-5</v>
      </c>
      <c r="AO16" s="1">
        <v>-1.5648645983811099E-6</v>
      </c>
      <c r="AP16" s="1">
        <v>-4.4657400441017899E-5</v>
      </c>
      <c r="AQ16" s="1">
        <v>1.1897566612585999E-5</v>
      </c>
      <c r="AR16" s="1">
        <v>-1.4389865603384099E-4</v>
      </c>
      <c r="AS16" s="1">
        <v>-9.9669095430717999E-5</v>
      </c>
      <c r="AT16" s="1">
        <v>-5.3296793762466298E-5</v>
      </c>
      <c r="AU16" s="1">
        <v>-6.5631170965992801E-6</v>
      </c>
      <c r="AV16" s="1">
        <v>1.1695185483274601E-5</v>
      </c>
      <c r="AW16" s="1">
        <v>3.3256287777460201E-6</v>
      </c>
      <c r="AX16" s="1">
        <v>-1.01463276247377E-5</v>
      </c>
      <c r="AY16" s="1">
        <v>-2.9968509607182199E-5</v>
      </c>
      <c r="AZ16" s="1">
        <v>-9.1187899920152198E-5</v>
      </c>
      <c r="BA16" s="1">
        <v>-1.6715449587608601E-6</v>
      </c>
      <c r="BB16" s="1">
        <v>-1.22338743031447E-6</v>
      </c>
      <c r="BC16" s="1">
        <v>6.7684748109550902E-6</v>
      </c>
      <c r="BD16" s="1">
        <v>9.2343371297037103E-7</v>
      </c>
      <c r="BE16" s="1">
        <v>-4.21022947549338E-6</v>
      </c>
      <c r="BF16" s="1">
        <v>-1.6030707797761901E-4</v>
      </c>
      <c r="BG16" s="1">
        <v>2.0154755267564499E-6</v>
      </c>
      <c r="BH16" s="1">
        <v>-1.5890142953660101E-5</v>
      </c>
      <c r="BI16" s="1">
        <v>-2.80435268305571E-6</v>
      </c>
      <c r="BJ16" s="1">
        <v>-1.7401750220743899E-6</v>
      </c>
      <c r="BK16" s="1">
        <v>-2.0352183101485601E-5</v>
      </c>
      <c r="BL16" s="1">
        <v>4.1240962420625997E-6</v>
      </c>
      <c r="BM16" s="1">
        <v>-5.8416717421215601E-4</v>
      </c>
      <c r="BN16" s="1">
        <v>-3.3668143943426897E-5</v>
      </c>
      <c r="BO16" s="1">
        <v>-6.0007797433589603E-5</v>
      </c>
      <c r="BP16" s="1">
        <v>8.7569149288603203E-7</v>
      </c>
      <c r="BQ16" s="1">
        <v>-4.1026817511675902E-4</v>
      </c>
      <c r="BR16" s="1">
        <v>-3.5137951809591298E-4</v>
      </c>
      <c r="BS16" s="1">
        <v>-7.1880679205986101E-5</v>
      </c>
    </row>
    <row r="17" spans="1:71">
      <c r="A17" t="s">
        <v>58</v>
      </c>
      <c r="B17">
        <v>9.2484539999999806E-3</v>
      </c>
      <c r="C17">
        <v>1.8882595819229301E-2</v>
      </c>
      <c r="D17">
        <v>0</v>
      </c>
      <c r="E17">
        <v>0</v>
      </c>
      <c r="F17">
        <v>0</v>
      </c>
      <c r="G17">
        <v>0</v>
      </c>
      <c r="H17" s="1">
        <v>-4.2847453459149503E-7</v>
      </c>
      <c r="I17">
        <v>0</v>
      </c>
      <c r="J17" s="1">
        <v>-1.2906048650616599E-6</v>
      </c>
      <c r="K17">
        <v>0</v>
      </c>
      <c r="L17" s="1">
        <v>4.6368536986860802E-7</v>
      </c>
      <c r="M17">
        <v>0</v>
      </c>
      <c r="N17">
        <v>0</v>
      </c>
      <c r="O17" s="1">
        <v>1.9450205045595202E-6</v>
      </c>
      <c r="P17" s="1">
        <v>-3.90356881286179E-7</v>
      </c>
      <c r="Q17">
        <v>0</v>
      </c>
      <c r="R17" s="1">
        <v>-1.6784141656265901E-5</v>
      </c>
      <c r="S17" s="1">
        <v>3.5655242487237702E-4</v>
      </c>
      <c r="T17">
        <v>0</v>
      </c>
      <c r="U17">
        <v>0</v>
      </c>
      <c r="V17" s="1">
        <v>3.5599462389834902E-6</v>
      </c>
      <c r="W17">
        <v>0</v>
      </c>
      <c r="X17">
        <v>0</v>
      </c>
      <c r="Y17">
        <v>0</v>
      </c>
      <c r="Z17">
        <v>0</v>
      </c>
      <c r="AA17">
        <v>0</v>
      </c>
      <c r="AB17" s="1">
        <v>-7.5394935293382299E-8</v>
      </c>
      <c r="AC17" s="1">
        <v>5.5522966429957504E-7</v>
      </c>
      <c r="AD17" s="1">
        <v>-1.12219199966046E-7</v>
      </c>
      <c r="AE17" s="1">
        <v>-1.33530848058862E-7</v>
      </c>
      <c r="AF17" s="1">
        <v>-7.6750140477080397E-7</v>
      </c>
      <c r="AG17" s="1">
        <v>9.1670671736486798E-7</v>
      </c>
      <c r="AH17" s="1">
        <v>-4.67727344626518E-7</v>
      </c>
      <c r="AI17">
        <v>0</v>
      </c>
      <c r="AJ17" s="1">
        <v>8.4733834419484997E-7</v>
      </c>
      <c r="AK17">
        <v>0</v>
      </c>
      <c r="AL17">
        <v>0</v>
      </c>
      <c r="AM17">
        <v>0</v>
      </c>
      <c r="AN17" s="1">
        <v>-2.7865642694695502E-6</v>
      </c>
      <c r="AO17" s="1">
        <v>-4.3694081388794202E-7</v>
      </c>
      <c r="AP17" s="1">
        <v>5.3413974382840301E-6</v>
      </c>
      <c r="AQ17" s="1">
        <v>-2.2938358588396102E-6</v>
      </c>
      <c r="AR17" s="1">
        <v>-5.9334431169730697E-6</v>
      </c>
      <c r="AS17" s="1">
        <v>-3.8417339617533601E-5</v>
      </c>
      <c r="AT17" s="1">
        <v>1.98488019068472E-6</v>
      </c>
      <c r="AU17" s="1">
        <v>-8.5614082826182E-5</v>
      </c>
      <c r="AV17" s="1">
        <v>4.0146650316053496E-6</v>
      </c>
      <c r="AW17" s="1">
        <v>-3.26401944192117E-6</v>
      </c>
      <c r="AX17" s="1">
        <v>-3.7950150795365601E-6</v>
      </c>
      <c r="AY17" s="1">
        <v>1.45490731805223E-5</v>
      </c>
      <c r="AZ17" s="1">
        <v>7.0021095942507397E-6</v>
      </c>
      <c r="BA17" s="1">
        <v>-1.89316801895621E-7</v>
      </c>
      <c r="BB17" s="1">
        <v>1.54356543767432E-6</v>
      </c>
      <c r="BC17" s="1">
        <v>-2.7224993255805799E-6</v>
      </c>
      <c r="BD17" s="1">
        <v>1.1486091213478801E-6</v>
      </c>
      <c r="BE17" s="1">
        <v>-8.5408588784044605E-7</v>
      </c>
      <c r="BF17" s="1">
        <v>2.2543003392676902E-6</v>
      </c>
      <c r="BG17" s="1">
        <v>8.7954785032334397E-7</v>
      </c>
      <c r="BH17" s="1">
        <v>1.0430386813548499E-5</v>
      </c>
      <c r="BI17" s="1">
        <v>-1.8349234079552701E-6</v>
      </c>
      <c r="BJ17" s="1">
        <v>-2.8408746147441801E-6</v>
      </c>
      <c r="BK17" s="1">
        <v>2.1416571656283301E-5</v>
      </c>
      <c r="BL17" s="1">
        <v>1.7184284687794301E-5</v>
      </c>
      <c r="BM17" s="1">
        <v>-1.8677691163784101E-5</v>
      </c>
      <c r="BN17" s="1">
        <v>-1.5305268207883701E-6</v>
      </c>
      <c r="BO17" s="1">
        <v>2.2314822029185299E-6</v>
      </c>
      <c r="BP17" s="1">
        <v>-2.2809455706449101E-6</v>
      </c>
      <c r="BQ17" s="1">
        <v>-5.8248121263810302E-5</v>
      </c>
      <c r="BR17" s="1">
        <v>-1.8718302103946599E-4</v>
      </c>
      <c r="BS17" s="1">
        <v>-1.5468026665701699E-5</v>
      </c>
    </row>
    <row r="18" spans="1:71">
      <c r="A18" t="s">
        <v>46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>
      <c r="A19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>
      <c r="A20" t="s">
        <v>21</v>
      </c>
      <c r="B20" s="1">
        <v>9.94659999999994E-4</v>
      </c>
      <c r="C20">
        <v>4.0658643496421301E-3</v>
      </c>
      <c r="D20">
        <v>0</v>
      </c>
      <c r="E20">
        <v>0</v>
      </c>
      <c r="F20">
        <v>0</v>
      </c>
      <c r="G20">
        <v>0</v>
      </c>
      <c r="H20" s="1">
        <v>-3.0870484318484403E-7</v>
      </c>
      <c r="I20">
        <v>0</v>
      </c>
      <c r="J20" s="1">
        <v>1.8227537733962499E-6</v>
      </c>
      <c r="K20">
        <v>0</v>
      </c>
      <c r="L20" s="1">
        <v>-1.8872535225522799E-7</v>
      </c>
      <c r="M20">
        <v>0</v>
      </c>
      <c r="N20">
        <v>0</v>
      </c>
      <c r="O20" s="1">
        <v>4.7481124402445401E-7</v>
      </c>
      <c r="P20" s="1">
        <v>1.0701245704570399E-8</v>
      </c>
      <c r="Q20">
        <v>0</v>
      </c>
      <c r="R20" s="1">
        <v>5.9435053802789504E-6</v>
      </c>
      <c r="S20" s="1">
        <v>3.5599462389834902E-6</v>
      </c>
      <c r="T20">
        <v>0</v>
      </c>
      <c r="U20">
        <v>0</v>
      </c>
      <c r="V20" s="1">
        <v>1.6531252909690801E-5</v>
      </c>
      <c r="W20">
        <v>0</v>
      </c>
      <c r="X20">
        <v>0</v>
      </c>
      <c r="Y20">
        <v>0</v>
      </c>
      <c r="Z20">
        <v>0</v>
      </c>
      <c r="AA20">
        <v>0</v>
      </c>
      <c r="AB20" s="1">
        <v>-8.4078270246993001E-8</v>
      </c>
      <c r="AC20" s="1">
        <v>4.91805479148955E-8</v>
      </c>
      <c r="AD20" s="1">
        <v>-1.08460880088012E-9</v>
      </c>
      <c r="AE20" s="1">
        <v>1.6956480188018902E-8</v>
      </c>
      <c r="AF20" s="1">
        <v>-2.4795490319031898E-7</v>
      </c>
      <c r="AG20" s="1">
        <v>-5.7442527826774803E-7</v>
      </c>
      <c r="AH20" s="1">
        <v>-2.6073730053005101E-8</v>
      </c>
      <c r="AI20">
        <v>0</v>
      </c>
      <c r="AJ20" s="1">
        <v>8.8626346614726499E-8</v>
      </c>
      <c r="AK20">
        <v>0</v>
      </c>
      <c r="AL20">
        <v>0</v>
      </c>
      <c r="AM20">
        <v>0</v>
      </c>
      <c r="AN20" s="1">
        <v>-4.2796805882609899E-7</v>
      </c>
      <c r="AO20" s="1">
        <v>-3.6800612135203E-7</v>
      </c>
      <c r="AP20" s="1">
        <v>-2.1282567203288399E-6</v>
      </c>
      <c r="AQ20" s="1">
        <v>-2.06473724452199E-7</v>
      </c>
      <c r="AR20" s="1">
        <v>1.2438133082501901E-6</v>
      </c>
      <c r="AS20" s="1">
        <v>8.5106599140126002E-6</v>
      </c>
      <c r="AT20" s="1">
        <v>1.01750890018999E-6</v>
      </c>
      <c r="AU20" s="1">
        <v>4.2007376710865704E-6</v>
      </c>
      <c r="AV20" s="1">
        <v>-6.7303377437664598E-7</v>
      </c>
      <c r="AW20" s="1">
        <v>-6.8585567228786796E-7</v>
      </c>
      <c r="AX20" s="1">
        <v>-9.0151281769189003E-8</v>
      </c>
      <c r="AY20" s="1">
        <v>3.0852847631155101E-6</v>
      </c>
      <c r="AZ20" s="1">
        <v>9.9222818940062507E-7</v>
      </c>
      <c r="BA20" s="1">
        <v>5.88008314510999E-7</v>
      </c>
      <c r="BB20" s="1">
        <v>-7.5078503958549196E-7</v>
      </c>
      <c r="BC20" s="1">
        <v>1.34844486846618E-6</v>
      </c>
      <c r="BD20" s="1">
        <v>6.3387989264766901E-7</v>
      </c>
      <c r="BE20" s="1">
        <v>8.4936345842674597E-7</v>
      </c>
      <c r="BF20" s="1">
        <v>1.1370928136808601E-7</v>
      </c>
      <c r="BG20" s="1">
        <v>7.4526065804355898E-7</v>
      </c>
      <c r="BH20" s="1">
        <v>4.2280441521370204E-6</v>
      </c>
      <c r="BI20" s="1">
        <v>3.8275159200030002E-7</v>
      </c>
      <c r="BJ20" s="1">
        <v>1.56796612373156E-6</v>
      </c>
      <c r="BK20" s="1">
        <v>1.1134898900089499E-6</v>
      </c>
      <c r="BL20" s="1">
        <v>-2.4905839639843899E-7</v>
      </c>
      <c r="BM20" s="1">
        <v>5.17483455371108E-8</v>
      </c>
      <c r="BN20" s="1">
        <v>-4.7913131212971703E-7</v>
      </c>
      <c r="BO20" s="1">
        <v>8.2006374769627695E-7</v>
      </c>
      <c r="BP20" s="1">
        <v>-4.6411119516045598E-7</v>
      </c>
      <c r="BQ20" s="1">
        <v>3.9171193727111703E-7</v>
      </c>
      <c r="BR20" s="1">
        <v>-5.0018682984376697E-5</v>
      </c>
      <c r="BS20" s="1">
        <v>-2.4098479076505099E-6</v>
      </c>
    </row>
    <row r="21" spans="1:71">
      <c r="A21" t="s">
        <v>65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>
      <c r="A22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>
      <c r="A23" t="s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>
      <c r="A24" t="s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>
      <c r="A25" t="s">
        <v>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>
      <c r="A26" t="s">
        <v>27</v>
      </c>
      <c r="B26">
        <v>5.8345369999999903E-3</v>
      </c>
      <c r="C26">
        <v>1.0773759728873501E-2</v>
      </c>
      <c r="D26">
        <v>0</v>
      </c>
      <c r="E26">
        <v>0</v>
      </c>
      <c r="F26">
        <v>0</v>
      </c>
      <c r="G26">
        <v>0</v>
      </c>
      <c r="H26" s="1">
        <v>7.09030250007374E-7</v>
      </c>
      <c r="I26">
        <v>0</v>
      </c>
      <c r="J26" s="1">
        <v>-2.5581318344001301E-6</v>
      </c>
      <c r="K26">
        <v>0</v>
      </c>
      <c r="L26" s="1">
        <v>-3.2434032038601102E-7</v>
      </c>
      <c r="M26">
        <v>0</v>
      </c>
      <c r="N26">
        <v>0</v>
      </c>
      <c r="O26" s="1">
        <v>-1.30811749534415E-6</v>
      </c>
      <c r="P26" s="1">
        <v>-2.59252666535648E-7</v>
      </c>
      <c r="Q26">
        <v>0</v>
      </c>
      <c r="R26" s="1">
        <v>-4.8151889098415497E-6</v>
      </c>
      <c r="S26" s="1">
        <v>-7.5394935293382299E-8</v>
      </c>
      <c r="T26">
        <v>0</v>
      </c>
      <c r="U26">
        <v>0</v>
      </c>
      <c r="V26" s="1">
        <v>-8.4078270246993001E-8</v>
      </c>
      <c r="W26">
        <v>0</v>
      </c>
      <c r="X26">
        <v>0</v>
      </c>
      <c r="Y26">
        <v>0</v>
      </c>
      <c r="Z26">
        <v>0</v>
      </c>
      <c r="AA26">
        <v>0</v>
      </c>
      <c r="AB26" s="1">
        <v>1.1607389869549701E-4</v>
      </c>
      <c r="AC26" s="1">
        <v>1.67829304348195E-6</v>
      </c>
      <c r="AD26" s="1">
        <v>-1.61292315444539E-7</v>
      </c>
      <c r="AE26" s="1">
        <v>4.5475181921199003E-8</v>
      </c>
      <c r="AF26" s="1">
        <v>2.6790691926542499E-6</v>
      </c>
      <c r="AG26" s="1">
        <v>-1.9170844826935602E-8</v>
      </c>
      <c r="AH26" s="1">
        <v>-9.0805717897783196E-8</v>
      </c>
      <c r="AI26">
        <v>0</v>
      </c>
      <c r="AJ26" s="1">
        <v>1.9851781589273099E-6</v>
      </c>
      <c r="AK26">
        <v>0</v>
      </c>
      <c r="AL26">
        <v>0</v>
      </c>
      <c r="AM26">
        <v>0</v>
      </c>
      <c r="AN26" s="1">
        <v>-4.9558062396295501E-8</v>
      </c>
      <c r="AO26" s="1">
        <v>1.5935823597436099E-6</v>
      </c>
      <c r="AP26" s="1">
        <v>-2.0301846394887201E-6</v>
      </c>
      <c r="AQ26" s="1">
        <v>-1.9455920686109802E-6</v>
      </c>
      <c r="AR26" s="1">
        <v>1.59033008389947E-6</v>
      </c>
      <c r="AS26" s="1">
        <v>-5.8120705927608404E-6</v>
      </c>
      <c r="AT26" s="1">
        <v>5.9593785717424798E-6</v>
      </c>
      <c r="AU26" s="1">
        <v>2.0020706367350099E-6</v>
      </c>
      <c r="AV26" s="1">
        <v>2.6934819522509698E-6</v>
      </c>
      <c r="AW26" s="1">
        <v>-5.8960345021009197E-5</v>
      </c>
      <c r="AX26" s="1">
        <v>2.8972558973364298E-6</v>
      </c>
      <c r="AY26" s="1">
        <v>-1.9293384079569299E-5</v>
      </c>
      <c r="AZ26" s="1">
        <v>1.8416305847473601E-6</v>
      </c>
      <c r="BA26" s="1">
        <v>3.8930196997104701E-7</v>
      </c>
      <c r="BB26" s="1">
        <v>-4.4175683089731298E-7</v>
      </c>
      <c r="BC26" s="1">
        <v>2.5030507281804301E-6</v>
      </c>
      <c r="BD26" s="1">
        <v>1.2141399495233199E-6</v>
      </c>
      <c r="BE26" s="1">
        <v>9.0477156681990797E-7</v>
      </c>
      <c r="BF26" s="1">
        <v>1.72163559071698E-6</v>
      </c>
      <c r="BG26" s="1">
        <v>1.1933179034888701E-6</v>
      </c>
      <c r="BH26" s="1">
        <v>-7.3814049580351804E-6</v>
      </c>
      <c r="BI26" s="1">
        <v>-3.5620867284581203E-5</v>
      </c>
      <c r="BJ26" s="1">
        <v>-5.1183386910699196E-7</v>
      </c>
      <c r="BK26" s="1">
        <v>-1.72111884574477E-6</v>
      </c>
      <c r="BL26" s="1">
        <v>6.9970905808817598E-8</v>
      </c>
      <c r="BM26" s="1">
        <v>-5.0540897688546704E-6</v>
      </c>
      <c r="BN26" s="1">
        <v>-3.2685546059999998E-6</v>
      </c>
      <c r="BO26" s="1">
        <v>4.3004364886318999E-6</v>
      </c>
      <c r="BP26" s="1">
        <v>1.6869328749854798E-8</v>
      </c>
      <c r="BQ26" s="1">
        <v>7.2090764450930899E-6</v>
      </c>
      <c r="BR26" s="1">
        <v>-6.6037263995905401E-6</v>
      </c>
      <c r="BS26" s="1">
        <v>-2.8809851490393699E-6</v>
      </c>
    </row>
    <row r="27" spans="1:71">
      <c r="A27" t="s">
        <v>50</v>
      </c>
      <c r="B27">
        <v>4.87027899999998E-3</v>
      </c>
      <c r="C27">
        <v>9.2395703470550105E-3</v>
      </c>
      <c r="D27">
        <v>0</v>
      </c>
      <c r="E27">
        <v>0</v>
      </c>
      <c r="F27">
        <v>0</v>
      </c>
      <c r="G27">
        <v>0</v>
      </c>
      <c r="H27" s="1">
        <v>-3.1337663817028798E-7</v>
      </c>
      <c r="I27">
        <v>0</v>
      </c>
      <c r="J27" s="1">
        <v>2.81605957591659E-6</v>
      </c>
      <c r="K27">
        <v>0</v>
      </c>
      <c r="L27" s="1">
        <v>4.8083567324942805E-7</v>
      </c>
      <c r="M27">
        <v>0</v>
      </c>
      <c r="N27">
        <v>0</v>
      </c>
      <c r="O27" s="1">
        <v>-1.2010241237768399E-6</v>
      </c>
      <c r="P27" s="1">
        <v>-4.73992580487874E-8</v>
      </c>
      <c r="Q27">
        <v>0</v>
      </c>
      <c r="R27" s="1">
        <v>1.2756427458637299E-6</v>
      </c>
      <c r="S27" s="1">
        <v>5.5522966429957504E-7</v>
      </c>
      <c r="T27">
        <v>0</v>
      </c>
      <c r="U27">
        <v>0</v>
      </c>
      <c r="V27" s="1">
        <v>4.91805479148955E-8</v>
      </c>
      <c r="W27">
        <v>0</v>
      </c>
      <c r="X27">
        <v>0</v>
      </c>
      <c r="Y27">
        <v>0</v>
      </c>
      <c r="Z27">
        <v>0</v>
      </c>
      <c r="AA27">
        <v>0</v>
      </c>
      <c r="AB27" s="1">
        <v>1.67829304348195E-6</v>
      </c>
      <c r="AC27" s="1">
        <v>8.5369660198178206E-5</v>
      </c>
      <c r="AD27" s="1">
        <v>1.3456709173819001E-7</v>
      </c>
      <c r="AE27" s="1">
        <v>8.4408333303432399E-7</v>
      </c>
      <c r="AF27" s="1">
        <v>-1.86369886243513E-7</v>
      </c>
      <c r="AG27" s="1">
        <v>8.9416382190191697E-7</v>
      </c>
      <c r="AH27" s="1">
        <v>3.5967814361637E-9</v>
      </c>
      <c r="AI27">
        <v>0</v>
      </c>
      <c r="AJ27" s="1">
        <v>-1.76395585224745E-6</v>
      </c>
      <c r="AK27">
        <v>0</v>
      </c>
      <c r="AL27">
        <v>0</v>
      </c>
      <c r="AM27">
        <v>0</v>
      </c>
      <c r="AN27" s="1">
        <v>1.1321875854187E-10</v>
      </c>
      <c r="AO27" s="1">
        <v>3.2843234593242699E-8</v>
      </c>
      <c r="AP27" s="1">
        <v>4.8346553497743399E-6</v>
      </c>
      <c r="AQ27" s="1">
        <v>7.5306636703773999E-7</v>
      </c>
      <c r="AR27" s="1">
        <v>3.9328851990165301E-6</v>
      </c>
      <c r="AS27" s="1">
        <v>-5.1912774792736703E-6</v>
      </c>
      <c r="AT27" s="1">
        <v>-6.6559895809920498E-7</v>
      </c>
      <c r="AU27" s="1">
        <v>-2.0333265719007501E-6</v>
      </c>
      <c r="AV27" s="1">
        <v>1.3892469310491199E-6</v>
      </c>
      <c r="AW27" s="1">
        <v>-1.5310621115811101E-6</v>
      </c>
      <c r="AX27" s="1">
        <v>2.15964563674406E-6</v>
      </c>
      <c r="AY27" s="1">
        <v>-6.1361117633749202E-5</v>
      </c>
      <c r="AZ27" s="1">
        <v>-3.8300760621915801E-7</v>
      </c>
      <c r="BA27" s="1">
        <v>-2.16150898350676E-6</v>
      </c>
      <c r="BB27" s="1">
        <v>1.8768642043391401E-7</v>
      </c>
      <c r="BC27" s="1">
        <v>-6.0224432709710502E-7</v>
      </c>
      <c r="BD27" s="1">
        <v>6.7742267954076602E-7</v>
      </c>
      <c r="BE27" s="1">
        <v>1.0253983311928501E-6</v>
      </c>
      <c r="BF27" s="1">
        <v>1.2582719409804499E-6</v>
      </c>
      <c r="BG27" s="1">
        <v>1.3530805215794999E-6</v>
      </c>
      <c r="BH27" s="1">
        <v>2.9746448235116201E-6</v>
      </c>
      <c r="BI27" s="1">
        <v>-1.94062645318954E-6</v>
      </c>
      <c r="BJ27" s="1">
        <v>3.3086051467691098E-7</v>
      </c>
      <c r="BK27" s="1">
        <v>-3.3558257251565098E-6</v>
      </c>
      <c r="BL27" s="1">
        <v>-2.01662833636116E-7</v>
      </c>
      <c r="BM27" s="1">
        <v>-6.1821113549166404E-6</v>
      </c>
      <c r="BN27" s="1">
        <v>1.89337366552835E-6</v>
      </c>
      <c r="BO27" s="1">
        <v>-3.1155192160501002E-6</v>
      </c>
      <c r="BP27" s="1">
        <v>-5.0140610921221202E-5</v>
      </c>
      <c r="BQ27" s="1">
        <v>1.94402937633296E-5</v>
      </c>
      <c r="BR27" s="1">
        <v>8.5336410636650796E-6</v>
      </c>
      <c r="BS27" s="1">
        <v>-2.5008162042276102E-6</v>
      </c>
    </row>
    <row r="28" spans="1:71">
      <c r="A28" t="s">
        <v>29</v>
      </c>
      <c r="B28" s="1">
        <v>1.5474900000000001E-4</v>
      </c>
      <c r="C28">
        <v>1.3587123414916301E-3</v>
      </c>
      <c r="D28">
        <v>0</v>
      </c>
      <c r="E28">
        <v>0</v>
      </c>
      <c r="F28">
        <v>0</v>
      </c>
      <c r="G28">
        <v>0</v>
      </c>
      <c r="H28" s="1">
        <v>5.8151680012929998E-8</v>
      </c>
      <c r="I28">
        <v>0</v>
      </c>
      <c r="J28" s="1">
        <v>-7.0094958943044793E-8</v>
      </c>
      <c r="K28">
        <v>0</v>
      </c>
      <c r="L28" s="1">
        <v>-5.0078243882388303E-8</v>
      </c>
      <c r="M28">
        <v>0</v>
      </c>
      <c r="N28">
        <v>0</v>
      </c>
      <c r="O28" s="1">
        <v>4.2464750660075097E-8</v>
      </c>
      <c r="P28" s="1">
        <v>-1.8878262956295198E-9</v>
      </c>
      <c r="Q28">
        <v>0</v>
      </c>
      <c r="R28" s="1">
        <v>-3.9505960904975202E-7</v>
      </c>
      <c r="S28" s="1">
        <v>-1.12219199966046E-7</v>
      </c>
      <c r="T28">
        <v>0</v>
      </c>
      <c r="U28">
        <v>0</v>
      </c>
      <c r="V28" s="1">
        <v>-1.08460880088012E-9</v>
      </c>
      <c r="W28">
        <v>0</v>
      </c>
      <c r="X28">
        <v>0</v>
      </c>
      <c r="Y28">
        <v>0</v>
      </c>
      <c r="Z28">
        <v>0</v>
      </c>
      <c r="AA28">
        <v>0</v>
      </c>
      <c r="AB28" s="1">
        <v>-1.61292315444539E-7</v>
      </c>
      <c r="AC28" s="1">
        <v>1.3456709173819001E-7</v>
      </c>
      <c r="AD28" s="1">
        <v>1.8460992269216899E-6</v>
      </c>
      <c r="AE28" s="1">
        <v>1.7131944825482599E-8</v>
      </c>
      <c r="AF28" s="1">
        <v>2.3313209915991801E-8</v>
      </c>
      <c r="AG28" s="1">
        <v>5.59814534642478E-7</v>
      </c>
      <c r="AH28" s="1">
        <v>-6.1618294849484002E-9</v>
      </c>
      <c r="AI28">
        <v>0</v>
      </c>
      <c r="AJ28" s="1">
        <v>-1.1388287081697901E-8</v>
      </c>
      <c r="AK28">
        <v>0</v>
      </c>
      <c r="AL28">
        <v>0</v>
      </c>
      <c r="AM28">
        <v>0</v>
      </c>
      <c r="AN28" s="1">
        <v>-1.14768257978827E-7</v>
      </c>
      <c r="AO28" s="1">
        <v>-1.8898954456427801E-8</v>
      </c>
      <c r="AP28" s="1">
        <v>1.4294107658280601E-6</v>
      </c>
      <c r="AQ28" s="1">
        <v>-1.22686588120763E-7</v>
      </c>
      <c r="AR28" s="1">
        <v>-2.8411720808289002E-7</v>
      </c>
      <c r="AS28" s="1">
        <v>6.46649438997094E-7</v>
      </c>
      <c r="AT28" s="1">
        <v>1.00876975312032E-6</v>
      </c>
      <c r="AU28" s="1">
        <v>6.0107176415572496E-8</v>
      </c>
      <c r="AV28" s="1">
        <v>6.5218643714501195E-8</v>
      </c>
      <c r="AW28" s="1">
        <v>4.9914857724963696E-7</v>
      </c>
      <c r="AX28" s="1">
        <v>1.7778197852823801E-6</v>
      </c>
      <c r="AY28" s="1">
        <v>-1.10496151325543E-6</v>
      </c>
      <c r="AZ28" s="1">
        <v>1.5985141510523801E-6</v>
      </c>
      <c r="BA28" s="1">
        <v>-7.5186366684718895E-8</v>
      </c>
      <c r="BB28" s="1">
        <v>3.5029937387517499E-7</v>
      </c>
      <c r="BC28" s="1">
        <v>-1.05498844137499E-7</v>
      </c>
      <c r="BD28" s="1">
        <v>-2.1110561881310401E-7</v>
      </c>
      <c r="BE28" s="1">
        <v>-3.33648816169473E-7</v>
      </c>
      <c r="BF28" s="1">
        <v>-3.7052040438050103E-8</v>
      </c>
      <c r="BG28" s="1">
        <v>4.7766024549130798E-8</v>
      </c>
      <c r="BH28" s="1">
        <v>-7.3592455487965704E-6</v>
      </c>
      <c r="BI28" s="1">
        <v>-6.1316543231706103E-7</v>
      </c>
      <c r="BJ28" s="1">
        <v>-9.3041831515260904E-8</v>
      </c>
      <c r="BK28" s="1">
        <v>2.0626034253724901E-7</v>
      </c>
      <c r="BL28" s="1">
        <v>-1.4560262614642201E-7</v>
      </c>
      <c r="BM28" s="1">
        <v>1.8920544239963901E-7</v>
      </c>
      <c r="BN28" s="1">
        <v>1.6965734549957201E-6</v>
      </c>
      <c r="BO28" s="1">
        <v>-4.6800917711946298E-7</v>
      </c>
      <c r="BP28" s="1">
        <v>2.4173186588045498E-7</v>
      </c>
      <c r="BQ28" s="1">
        <v>-2.4614456052489002E-6</v>
      </c>
      <c r="BR28" s="1">
        <v>3.4961080026830198E-7</v>
      </c>
      <c r="BS28" s="1">
        <v>1.5090732733483701E-6</v>
      </c>
    </row>
    <row r="29" spans="1:71">
      <c r="A29" t="s">
        <v>30</v>
      </c>
      <c r="B29" s="1">
        <v>1.8138099999999899E-4</v>
      </c>
      <c r="C29">
        <v>1.5152600648553399E-3</v>
      </c>
      <c r="D29">
        <v>0</v>
      </c>
      <c r="E29">
        <v>0</v>
      </c>
      <c r="F29">
        <v>0</v>
      </c>
      <c r="G29">
        <v>0</v>
      </c>
      <c r="H29" s="1">
        <v>3.0365816862177902E-7</v>
      </c>
      <c r="I29">
        <v>0</v>
      </c>
      <c r="J29" s="1">
        <v>-5.7080437475508799E-9</v>
      </c>
      <c r="K29">
        <v>0</v>
      </c>
      <c r="L29" s="1">
        <v>3.7269003498349901E-8</v>
      </c>
      <c r="M29">
        <v>0</v>
      </c>
      <c r="N29">
        <v>0</v>
      </c>
      <c r="O29" s="1">
        <v>-6.0578378572846195E-8</v>
      </c>
      <c r="P29" s="1">
        <v>1.5159710674067402E-8</v>
      </c>
      <c r="Q29">
        <v>0</v>
      </c>
      <c r="R29" s="1">
        <v>-1.41331221963013E-7</v>
      </c>
      <c r="S29" s="1">
        <v>-1.33530848058862E-7</v>
      </c>
      <c r="T29">
        <v>0</v>
      </c>
      <c r="U29">
        <v>0</v>
      </c>
      <c r="V29" s="1">
        <v>1.6956480188018902E-8</v>
      </c>
      <c r="W29">
        <v>0</v>
      </c>
      <c r="X29">
        <v>0</v>
      </c>
      <c r="Y29">
        <v>0</v>
      </c>
      <c r="Z29">
        <v>0</v>
      </c>
      <c r="AA29">
        <v>0</v>
      </c>
      <c r="AB29" s="1">
        <v>4.5475181921199003E-8</v>
      </c>
      <c r="AC29" s="1">
        <v>8.4408333303432399E-7</v>
      </c>
      <c r="AD29" s="1">
        <v>1.7131944825482599E-8</v>
      </c>
      <c r="AE29" s="1">
        <v>2.2960130641454098E-6</v>
      </c>
      <c r="AF29" s="1">
        <v>-5.5211384583457801E-8</v>
      </c>
      <c r="AG29" s="1">
        <v>3.0629658706887197E-8</v>
      </c>
      <c r="AH29" s="1">
        <v>1.30597155335534E-8</v>
      </c>
      <c r="AI29">
        <v>0</v>
      </c>
      <c r="AJ29" s="1">
        <v>-2.0764983334032099E-7</v>
      </c>
      <c r="AK29">
        <v>0</v>
      </c>
      <c r="AL29">
        <v>0</v>
      </c>
      <c r="AM29">
        <v>0</v>
      </c>
      <c r="AN29" s="1">
        <v>-9.9754403897423494E-8</v>
      </c>
      <c r="AO29" s="1">
        <v>7.4374153406361701E-8</v>
      </c>
      <c r="AP29" s="1">
        <v>1.48972994711427E-6</v>
      </c>
      <c r="AQ29" s="1">
        <v>-8.2681911669108006E-8</v>
      </c>
      <c r="AR29" s="1">
        <v>-3.95101259704063E-7</v>
      </c>
      <c r="AS29" s="1">
        <v>3.5713083164039298E-7</v>
      </c>
      <c r="AT29" s="1">
        <v>-4.3298938643362799E-7</v>
      </c>
      <c r="AU29" s="1">
        <v>-1.80853274765556E-7</v>
      </c>
      <c r="AV29" s="1">
        <v>-1.7965653300314001E-7</v>
      </c>
      <c r="AW29" s="1">
        <v>1.5773868851674901E-7</v>
      </c>
      <c r="AX29" s="1">
        <v>3.71725985774413E-7</v>
      </c>
      <c r="AY29" s="1">
        <v>-1.3312682613637401E-5</v>
      </c>
      <c r="AZ29" s="1">
        <v>-1.1846728342300899E-6</v>
      </c>
      <c r="BA29" s="1">
        <v>1.5764455674361601E-7</v>
      </c>
      <c r="BB29" s="1">
        <v>-1.6239428830707801E-7</v>
      </c>
      <c r="BC29" s="1">
        <v>1.4520722836573799E-7</v>
      </c>
      <c r="BD29" s="1">
        <v>1.5606992137287499E-7</v>
      </c>
      <c r="BE29" s="1">
        <v>-4.6452158487672802E-8</v>
      </c>
      <c r="BF29" s="1">
        <v>4.5922802745673902E-7</v>
      </c>
      <c r="BG29" s="1">
        <v>5.02140208447038E-8</v>
      </c>
      <c r="BH29" s="1">
        <v>1.35148893159551E-6</v>
      </c>
      <c r="BI29" s="1">
        <v>2.4922297283670298E-6</v>
      </c>
      <c r="BJ29" s="1">
        <v>2.6097043953582499E-7</v>
      </c>
      <c r="BK29" s="1">
        <v>6.8230758336533504E-7</v>
      </c>
      <c r="BL29" s="1">
        <v>-3.7849220117783102E-8</v>
      </c>
      <c r="BM29" s="1">
        <v>-1.38352885793108E-7</v>
      </c>
      <c r="BN29" s="1">
        <v>1.7931841812684101E-6</v>
      </c>
      <c r="BO29" s="1">
        <v>-8.78920182555954E-7</v>
      </c>
      <c r="BP29" s="1">
        <v>1.44156045413126E-6</v>
      </c>
      <c r="BQ29" s="1">
        <v>3.48542426055365E-6</v>
      </c>
      <c r="BR29" s="1">
        <v>5.56860364408767E-7</v>
      </c>
      <c r="BS29" s="1">
        <v>-1.36615490274121E-6</v>
      </c>
    </row>
    <row r="30" spans="1:71">
      <c r="A30" t="s">
        <v>31</v>
      </c>
      <c r="B30" s="1">
        <v>9.2734499999999999E-4</v>
      </c>
      <c r="C30">
        <v>3.6057289455944598E-3</v>
      </c>
      <c r="D30">
        <v>0</v>
      </c>
      <c r="E30">
        <v>0</v>
      </c>
      <c r="F30">
        <v>0</v>
      </c>
      <c r="G30">
        <v>0</v>
      </c>
      <c r="H30" s="1">
        <v>1.6569809203372199E-7</v>
      </c>
      <c r="I30">
        <v>0</v>
      </c>
      <c r="J30" s="1">
        <v>-7.8454127216319399E-7</v>
      </c>
      <c r="K30">
        <v>0</v>
      </c>
      <c r="L30" s="1">
        <v>-1.1336345124513099E-8</v>
      </c>
      <c r="M30">
        <v>0</v>
      </c>
      <c r="N30">
        <v>0</v>
      </c>
      <c r="O30" s="1">
        <v>3.2019262418747603E-7</v>
      </c>
      <c r="P30" s="1">
        <v>-9.1590379802979994E-8</v>
      </c>
      <c r="Q30">
        <v>0</v>
      </c>
      <c r="R30" s="1">
        <v>1.8081830132572799E-6</v>
      </c>
      <c r="S30" s="1">
        <v>-7.6750140477080397E-7</v>
      </c>
      <c r="T30">
        <v>0</v>
      </c>
      <c r="U30">
        <v>0</v>
      </c>
      <c r="V30" s="1">
        <v>-2.4795490319031898E-7</v>
      </c>
      <c r="W30">
        <v>0</v>
      </c>
      <c r="X30">
        <v>0</v>
      </c>
      <c r="Y30">
        <v>0</v>
      </c>
      <c r="Z30">
        <v>0</v>
      </c>
      <c r="AA30">
        <v>0</v>
      </c>
      <c r="AB30" s="1">
        <v>2.6790691926542499E-6</v>
      </c>
      <c r="AC30" s="1">
        <v>-1.86369886243513E-7</v>
      </c>
      <c r="AD30" s="1">
        <v>2.3313209915991801E-8</v>
      </c>
      <c r="AE30" s="1">
        <v>-5.5211384583457801E-8</v>
      </c>
      <c r="AF30" s="1">
        <v>1.3001281229097699E-5</v>
      </c>
      <c r="AG30" s="1">
        <v>-3.1541390584550402E-7</v>
      </c>
      <c r="AH30" s="1">
        <v>1.1536460546059601E-9</v>
      </c>
      <c r="AI30">
        <v>0</v>
      </c>
      <c r="AJ30" s="1">
        <v>-5.4469783024795695E-7</v>
      </c>
      <c r="AK30">
        <v>0</v>
      </c>
      <c r="AL30">
        <v>0</v>
      </c>
      <c r="AM30">
        <v>0</v>
      </c>
      <c r="AN30" s="1">
        <v>2.1731869690448899E-7</v>
      </c>
      <c r="AO30" s="1">
        <v>7.1913268121920503E-8</v>
      </c>
      <c r="AP30" s="1">
        <v>-3.4071798164010902E-7</v>
      </c>
      <c r="AQ30" s="1">
        <v>2.0128537442770799E-7</v>
      </c>
      <c r="AR30" s="1">
        <v>-5.0393220183077095E-7</v>
      </c>
      <c r="AS30" s="1">
        <v>-1.48825589612329E-6</v>
      </c>
      <c r="AT30" s="1">
        <v>-1.14042146342138E-6</v>
      </c>
      <c r="AU30" s="1">
        <v>1.54633659055446E-7</v>
      </c>
      <c r="AV30" s="1">
        <v>2.5011811106186098E-7</v>
      </c>
      <c r="AW30" s="1">
        <v>3.2452196227216298E-6</v>
      </c>
      <c r="AX30" s="1">
        <v>2.6479225134419702E-7</v>
      </c>
      <c r="AY30" s="1">
        <v>1.17827014890283E-5</v>
      </c>
      <c r="AZ30" s="1">
        <v>1.6412498299696601E-6</v>
      </c>
      <c r="BA30" s="1">
        <v>-1.5302664010441899E-7</v>
      </c>
      <c r="BB30" s="1">
        <v>6.2636610949954396E-7</v>
      </c>
      <c r="BC30" s="1">
        <v>5.0050651018538197E-7</v>
      </c>
      <c r="BD30" s="1">
        <v>-8.6057513407840695E-8</v>
      </c>
      <c r="BE30" s="1">
        <v>8.29571057466651E-7</v>
      </c>
      <c r="BF30" s="1">
        <v>-4.8369071284131696E-7</v>
      </c>
      <c r="BG30" s="1">
        <v>2.8445825115429699E-8</v>
      </c>
      <c r="BH30" s="1">
        <v>-4.8271461146931905E-7</v>
      </c>
      <c r="BI30" s="1">
        <v>-2.85212388163506E-5</v>
      </c>
      <c r="BJ30" s="1">
        <v>5.6710168870812899E-7</v>
      </c>
      <c r="BK30" s="1">
        <v>-1.1195113994249299E-6</v>
      </c>
      <c r="BL30" s="1">
        <v>3.3940777375855301E-7</v>
      </c>
      <c r="BM30" s="1">
        <v>5.3240315144288697E-6</v>
      </c>
      <c r="BN30" s="1">
        <v>1.0509463928907899E-6</v>
      </c>
      <c r="BO30" s="1">
        <v>2.1066981860101302E-6</v>
      </c>
      <c r="BP30" s="1">
        <v>1.6145384589149901E-6</v>
      </c>
      <c r="BQ30" s="1">
        <v>-8.3066969263348996E-6</v>
      </c>
      <c r="BR30" s="1">
        <v>1.31711051019266E-6</v>
      </c>
      <c r="BS30" s="1">
        <v>-4.50196586208077E-6</v>
      </c>
    </row>
    <row r="31" spans="1:71">
      <c r="A31" t="s">
        <v>51</v>
      </c>
      <c r="B31">
        <v>4.4884390000000099E-3</v>
      </c>
      <c r="C31">
        <v>9.5935847366919302E-3</v>
      </c>
      <c r="D31">
        <v>0</v>
      </c>
      <c r="E31">
        <v>0</v>
      </c>
      <c r="F31">
        <v>0</v>
      </c>
      <c r="G31">
        <v>0</v>
      </c>
      <c r="H31" s="1">
        <v>-1.9520306087672901E-6</v>
      </c>
      <c r="I31">
        <v>0</v>
      </c>
      <c r="J31" s="1">
        <v>-2.2480348960103798E-6</v>
      </c>
      <c r="K31">
        <v>0</v>
      </c>
      <c r="L31" s="1">
        <v>-4.1253433047097497E-7</v>
      </c>
      <c r="M31">
        <v>0</v>
      </c>
      <c r="N31">
        <v>0</v>
      </c>
      <c r="O31" s="1">
        <v>-5.2584357532205103E-7</v>
      </c>
      <c r="P31" s="1">
        <v>2.22593627319746E-7</v>
      </c>
      <c r="Q31">
        <v>0</v>
      </c>
      <c r="R31" s="1">
        <v>9.6581272305512793E-6</v>
      </c>
      <c r="S31" s="1">
        <v>9.1670671736486798E-7</v>
      </c>
      <c r="T31">
        <v>0</v>
      </c>
      <c r="U31">
        <v>0</v>
      </c>
      <c r="V31" s="1">
        <v>-5.7442527826774803E-7</v>
      </c>
      <c r="W31">
        <v>0</v>
      </c>
      <c r="X31">
        <v>0</v>
      </c>
      <c r="Y31">
        <v>0</v>
      </c>
      <c r="Z31">
        <v>0</v>
      </c>
      <c r="AA31">
        <v>0</v>
      </c>
      <c r="AB31" s="1">
        <v>-1.9170844826935602E-8</v>
      </c>
      <c r="AC31" s="1">
        <v>8.9416382190191697E-7</v>
      </c>
      <c r="AD31" s="1">
        <v>5.59814534642478E-7</v>
      </c>
      <c r="AE31" s="1">
        <v>3.0629658706887197E-8</v>
      </c>
      <c r="AF31" s="1">
        <v>-3.1541390584550402E-7</v>
      </c>
      <c r="AG31" s="1">
        <v>9.2036868100088393E-5</v>
      </c>
      <c r="AH31" s="1">
        <v>-5.4404964418425102E-8</v>
      </c>
      <c r="AI31">
        <v>0</v>
      </c>
      <c r="AJ31" s="1">
        <v>-5.3442581476379604E-7</v>
      </c>
      <c r="AK31">
        <v>0</v>
      </c>
      <c r="AL31">
        <v>0</v>
      </c>
      <c r="AM31">
        <v>0</v>
      </c>
      <c r="AN31" s="1">
        <v>5.2558817473408796E-7</v>
      </c>
      <c r="AO31" s="1">
        <v>7.4357609563923603E-7</v>
      </c>
      <c r="AP31" s="1">
        <v>-1.2193101749390899E-6</v>
      </c>
      <c r="AQ31" s="1">
        <v>3.5690239344526797E-8</v>
      </c>
      <c r="AR31" s="1">
        <v>-1.06537904348777E-6</v>
      </c>
      <c r="AS31" s="1">
        <v>-1.2840176357708801E-6</v>
      </c>
      <c r="AT31" s="1">
        <v>-5.6148118952267904E-7</v>
      </c>
      <c r="AU31" s="1">
        <v>2.50504545531032E-7</v>
      </c>
      <c r="AV31" s="1">
        <v>-1.33838315796026E-6</v>
      </c>
      <c r="AW31" s="1">
        <v>5.4550994690481995E-7</v>
      </c>
      <c r="AX31" s="1">
        <v>-5.5201218990358002E-5</v>
      </c>
      <c r="AY31" s="1">
        <v>-8.3514034636924195E-6</v>
      </c>
      <c r="AZ31" s="1">
        <v>-7.48549532291232E-6</v>
      </c>
      <c r="BA31" s="1">
        <v>-3.43882909219426E-7</v>
      </c>
      <c r="BB31" s="1">
        <v>-2.0973835006376802E-6</v>
      </c>
      <c r="BC31" s="1">
        <v>-1.09777766595108E-6</v>
      </c>
      <c r="BD31" s="1">
        <v>4.5801572700596299E-7</v>
      </c>
      <c r="BE31" s="1">
        <v>-1.2621242109825501E-6</v>
      </c>
      <c r="BF31" s="1">
        <v>-3.05985134190795E-6</v>
      </c>
      <c r="BG31" s="1">
        <v>5.8218479448755197E-7</v>
      </c>
      <c r="BH31" s="1">
        <v>-3.4265697475994601E-5</v>
      </c>
      <c r="BI31" s="1">
        <v>1.49011723701755E-6</v>
      </c>
      <c r="BJ31" s="1">
        <v>-5.0359832208660497E-7</v>
      </c>
      <c r="BK31" s="1">
        <v>-4.5187837954443997E-6</v>
      </c>
      <c r="BL31" s="1">
        <v>-1.8456354474584899E-6</v>
      </c>
      <c r="BM31" s="1">
        <v>-7.0190337091774299E-7</v>
      </c>
      <c r="BN31" s="1">
        <v>5.4038464188024497E-6</v>
      </c>
      <c r="BO31" s="1">
        <v>8.0647393781275906E-6</v>
      </c>
      <c r="BP31" s="1">
        <v>2.0279911674231301E-7</v>
      </c>
      <c r="BQ31" s="1">
        <v>3.7527140994396199E-6</v>
      </c>
      <c r="BR31" s="1">
        <v>4.8128050659859404E-6</v>
      </c>
      <c r="BS31" s="1">
        <v>1.6526167077046501E-6</v>
      </c>
    </row>
    <row r="32" spans="1:71">
      <c r="A32" t="s">
        <v>33</v>
      </c>
      <c r="B32" s="1">
        <v>1.7719799999999899E-4</v>
      </c>
      <c r="C32">
        <v>1.43476878448845E-3</v>
      </c>
      <c r="D32">
        <v>0</v>
      </c>
      <c r="E32">
        <v>0</v>
      </c>
      <c r="F32">
        <v>0</v>
      </c>
      <c r="G32">
        <v>0</v>
      </c>
      <c r="H32" s="1">
        <v>1.06819010090929E-7</v>
      </c>
      <c r="I32">
        <v>0</v>
      </c>
      <c r="J32" s="1">
        <v>3.9094187219304399E-7</v>
      </c>
      <c r="K32">
        <v>0</v>
      </c>
      <c r="L32" s="1">
        <v>1.2159050389038999E-8</v>
      </c>
      <c r="M32">
        <v>0</v>
      </c>
      <c r="N32">
        <v>0</v>
      </c>
      <c r="O32" s="1">
        <v>-3.0629164046393697E-8</v>
      </c>
      <c r="P32" s="1">
        <v>-2.80420841344133E-8</v>
      </c>
      <c r="Q32">
        <v>0</v>
      </c>
      <c r="R32" s="1">
        <v>1.21417482970124E-8</v>
      </c>
      <c r="S32" s="1">
        <v>-4.67727344626518E-7</v>
      </c>
      <c r="T32">
        <v>0</v>
      </c>
      <c r="U32">
        <v>0</v>
      </c>
      <c r="V32" s="1">
        <v>-2.6073730053005101E-8</v>
      </c>
      <c r="W32">
        <v>0</v>
      </c>
      <c r="X32">
        <v>0</v>
      </c>
      <c r="Y32">
        <v>0</v>
      </c>
      <c r="Z32">
        <v>0</v>
      </c>
      <c r="AA32">
        <v>0</v>
      </c>
      <c r="AB32" s="1">
        <v>-9.0805717897783196E-8</v>
      </c>
      <c r="AC32" s="1">
        <v>3.5967814361637E-9</v>
      </c>
      <c r="AD32" s="1">
        <v>-6.1618294849484002E-9</v>
      </c>
      <c r="AE32" s="1">
        <v>1.30597155335534E-8</v>
      </c>
      <c r="AF32" s="1">
        <v>1.1536460546059601E-9</v>
      </c>
      <c r="AG32" s="1">
        <v>-5.4404964418425102E-8</v>
      </c>
      <c r="AH32" s="1">
        <v>2.0585614649424898E-6</v>
      </c>
      <c r="AI32">
        <v>0</v>
      </c>
      <c r="AJ32" s="1">
        <v>4.7067868446245899E-7</v>
      </c>
      <c r="AK32">
        <v>0</v>
      </c>
      <c r="AL32">
        <v>0</v>
      </c>
      <c r="AM32">
        <v>0</v>
      </c>
      <c r="AN32" s="1">
        <v>-1.5958885094540799E-8</v>
      </c>
      <c r="AO32" s="1">
        <v>-7.4446729094888602E-8</v>
      </c>
      <c r="AP32" s="1">
        <v>-5.3944007220465604E-7</v>
      </c>
      <c r="AQ32" s="1">
        <v>2.1717988646470501E-7</v>
      </c>
      <c r="AR32" s="1">
        <v>-1.4287138246233501E-7</v>
      </c>
      <c r="AS32" s="1">
        <v>-2.0630730572434101E-7</v>
      </c>
      <c r="AT32" s="1">
        <v>-8.1997868996886206E-8</v>
      </c>
      <c r="AU32" s="1">
        <v>3.9452547934385502E-7</v>
      </c>
      <c r="AV32" s="1">
        <v>-7.9124853615346101E-7</v>
      </c>
      <c r="AW32" s="1">
        <v>2.8897567395129499E-7</v>
      </c>
      <c r="AX32" s="1">
        <v>2.4975091089893102E-7</v>
      </c>
      <c r="AY32" s="1">
        <v>1.0194182884207401E-6</v>
      </c>
      <c r="AZ32" s="1">
        <v>-7.4825593865643196E-6</v>
      </c>
      <c r="BA32" s="1">
        <v>1.4187552105604899E-7</v>
      </c>
      <c r="BB32" s="1">
        <v>2.3607302257801401E-7</v>
      </c>
      <c r="BC32" s="1">
        <v>2.9149715430933297E-7</v>
      </c>
      <c r="BD32" s="1">
        <v>1.18822593457092E-7</v>
      </c>
      <c r="BE32" s="1">
        <v>6.7192534277604105E-8</v>
      </c>
      <c r="BF32" s="1">
        <v>3.6132518385037901E-7</v>
      </c>
      <c r="BG32" s="1">
        <v>-5.0536863750071897E-9</v>
      </c>
      <c r="BH32" s="1">
        <v>-1.5307488257191001E-7</v>
      </c>
      <c r="BI32" s="1">
        <v>-7.5127561930972795E-7</v>
      </c>
      <c r="BJ32" s="1">
        <v>1.7456487666125299E-6</v>
      </c>
      <c r="BK32" s="1">
        <v>-3.6955969106310901E-7</v>
      </c>
      <c r="BL32" s="1">
        <v>-4.8955549051682504E-7</v>
      </c>
      <c r="BM32" s="1">
        <v>-6.2664679946948103E-7</v>
      </c>
      <c r="BN32" s="1">
        <v>8.4774337463774397E-7</v>
      </c>
      <c r="BO32" s="1">
        <v>6.2188388138442495E-7</v>
      </c>
      <c r="BP32" s="1">
        <v>1.80436375225374E-7</v>
      </c>
      <c r="BQ32" s="1">
        <v>8.3888446467006902E-7</v>
      </c>
      <c r="BR32" s="1">
        <v>6.6291446222255397E-7</v>
      </c>
      <c r="BS32" s="1">
        <v>1.08058162350441E-6</v>
      </c>
    </row>
    <row r="33" spans="1:71">
      <c r="A33" t="s">
        <v>34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>
      <c r="A34" t="s">
        <v>52</v>
      </c>
      <c r="B34">
        <v>6.0424969999999904E-3</v>
      </c>
      <c r="C34">
        <v>1.26219490164826E-2</v>
      </c>
      <c r="D34">
        <v>0</v>
      </c>
      <c r="E34">
        <v>0</v>
      </c>
      <c r="F34">
        <v>0</v>
      </c>
      <c r="G34">
        <v>0</v>
      </c>
      <c r="H34" s="1">
        <v>-2.8265931685343299E-6</v>
      </c>
      <c r="I34">
        <v>0</v>
      </c>
      <c r="J34" s="1">
        <v>1.89149141604502E-6</v>
      </c>
      <c r="K34">
        <v>0</v>
      </c>
      <c r="L34" s="1">
        <v>1.43154946027206E-6</v>
      </c>
      <c r="M34">
        <v>0</v>
      </c>
      <c r="N34">
        <v>0</v>
      </c>
      <c r="O34" s="1">
        <v>-6.6684919111356896E-7</v>
      </c>
      <c r="P34" s="1">
        <v>3.1268475068608E-7</v>
      </c>
      <c r="Q34">
        <v>0</v>
      </c>
      <c r="R34" s="1">
        <v>1.44019673542266E-5</v>
      </c>
      <c r="S34" s="1">
        <v>8.4733834419484997E-7</v>
      </c>
      <c r="T34">
        <v>0</v>
      </c>
      <c r="U34">
        <v>0</v>
      </c>
      <c r="V34" s="1">
        <v>8.8626346614726499E-8</v>
      </c>
      <c r="W34">
        <v>0</v>
      </c>
      <c r="X34">
        <v>0</v>
      </c>
      <c r="Y34">
        <v>0</v>
      </c>
      <c r="Z34">
        <v>0</v>
      </c>
      <c r="AA34">
        <v>0</v>
      </c>
      <c r="AB34" s="1">
        <v>1.9851781589273099E-6</v>
      </c>
      <c r="AC34" s="1">
        <v>-1.76395585224745E-6</v>
      </c>
      <c r="AD34" s="1">
        <v>-1.1388287081697901E-8</v>
      </c>
      <c r="AE34" s="1">
        <v>-2.0764983334032099E-7</v>
      </c>
      <c r="AF34" s="1">
        <v>-5.4469783024795695E-7</v>
      </c>
      <c r="AG34" s="1">
        <v>-5.3442581476379604E-7</v>
      </c>
      <c r="AH34" s="1">
        <v>4.7067868446245899E-7</v>
      </c>
      <c r="AI34">
        <v>0</v>
      </c>
      <c r="AJ34" s="1">
        <v>1.59313596974686E-4</v>
      </c>
      <c r="AK34">
        <v>0</v>
      </c>
      <c r="AL34">
        <v>0</v>
      </c>
      <c r="AM34">
        <v>0</v>
      </c>
      <c r="AN34" s="1">
        <v>1.15386739964113E-7</v>
      </c>
      <c r="AO34" s="1">
        <v>-2.82426435575822E-7</v>
      </c>
      <c r="AP34" s="1">
        <v>2.6096384248586E-6</v>
      </c>
      <c r="AQ34" s="1">
        <v>1.9378619673656501E-7</v>
      </c>
      <c r="AR34" s="1">
        <v>-2.8149003076193101E-6</v>
      </c>
      <c r="AS34" s="1">
        <v>3.7752247048898502E-6</v>
      </c>
      <c r="AT34" s="1">
        <v>-1.2245579161056399E-6</v>
      </c>
      <c r="AU34" s="1">
        <v>-1.7047019366022E-6</v>
      </c>
      <c r="AV34" s="1">
        <v>2.25552533058987E-6</v>
      </c>
      <c r="AW34" s="1">
        <v>6.80773290502E-7</v>
      </c>
      <c r="AX34" s="1">
        <v>-1.6777602341164501E-6</v>
      </c>
      <c r="AY34" s="1">
        <v>-7.8751822513440996E-7</v>
      </c>
      <c r="AZ34" s="1">
        <v>-5.0681973726194698E-5</v>
      </c>
      <c r="BA34" s="1">
        <v>1.3739250443593199E-6</v>
      </c>
      <c r="BB34" s="1">
        <v>1.27753212151796E-6</v>
      </c>
      <c r="BC34" s="1">
        <v>1.2989662136096301E-6</v>
      </c>
      <c r="BD34" s="1">
        <v>3.06542415590415E-6</v>
      </c>
      <c r="BE34" s="1">
        <v>2.0120481369586699E-6</v>
      </c>
      <c r="BF34" s="1">
        <v>3.2270912071014702E-7</v>
      </c>
      <c r="BG34" s="1">
        <v>-1.47435359957573E-7</v>
      </c>
      <c r="BH34" s="1">
        <v>-9.0217602882192201E-7</v>
      </c>
      <c r="BI34" s="1">
        <v>-1.36757728454116E-6</v>
      </c>
      <c r="BJ34" s="1">
        <v>-7.4243536386638204E-5</v>
      </c>
      <c r="BK34" s="1">
        <v>-2.8008288206212998E-6</v>
      </c>
      <c r="BL34" s="1">
        <v>-2.7877427389136401E-6</v>
      </c>
      <c r="BM34" s="1">
        <v>-8.2345169084439404E-7</v>
      </c>
      <c r="BN34" s="1">
        <v>4.9580991653795303E-6</v>
      </c>
      <c r="BO34" s="1">
        <v>-1.5436994336525301E-5</v>
      </c>
      <c r="BP34" s="1">
        <v>1.63398133571059E-6</v>
      </c>
      <c r="BQ34" s="1">
        <v>-4.0344826638732202E-5</v>
      </c>
      <c r="BR34" s="1">
        <v>-6.1068949237806197E-7</v>
      </c>
      <c r="BS34" s="1">
        <v>-1.1214739350740099E-6</v>
      </c>
    </row>
    <row r="35" spans="1:71">
      <c r="A35" t="s">
        <v>68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>
      <c r="A36" t="s">
        <v>37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>
      <c r="A37" t="s">
        <v>62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>
      <c r="A38" t="s">
        <v>7</v>
      </c>
      <c r="B38">
        <v>7.6245970000000003E-3</v>
      </c>
      <c r="C38">
        <v>1.31263427612192E-2</v>
      </c>
      <c r="D38">
        <v>0</v>
      </c>
      <c r="E38">
        <v>0</v>
      </c>
      <c r="F38">
        <v>0</v>
      </c>
      <c r="G38">
        <v>0</v>
      </c>
      <c r="H38" s="1">
        <v>-7.7825143833103896E-5</v>
      </c>
      <c r="I38">
        <v>0</v>
      </c>
      <c r="J38" s="1">
        <v>4.8409937199705597E-6</v>
      </c>
      <c r="K38">
        <v>0</v>
      </c>
      <c r="L38" s="1">
        <v>3.3828087980055298E-6</v>
      </c>
      <c r="M38">
        <v>0</v>
      </c>
      <c r="N38">
        <v>0</v>
      </c>
      <c r="O38" s="1">
        <v>-9.9037981767718508E-7</v>
      </c>
      <c r="P38" s="1">
        <v>5.3177662277197699E-8</v>
      </c>
      <c r="Q38">
        <v>0</v>
      </c>
      <c r="R38" s="1">
        <v>1.41213860579857E-5</v>
      </c>
      <c r="S38" s="1">
        <v>-2.7865642694695502E-6</v>
      </c>
      <c r="T38">
        <v>0</v>
      </c>
      <c r="U38">
        <v>0</v>
      </c>
      <c r="V38" s="1">
        <v>-4.2796805882609899E-7</v>
      </c>
      <c r="W38">
        <v>0</v>
      </c>
      <c r="X38">
        <v>0</v>
      </c>
      <c r="Y38">
        <v>0</v>
      </c>
      <c r="Z38">
        <v>0</v>
      </c>
      <c r="AA38">
        <v>0</v>
      </c>
      <c r="AB38" s="1">
        <v>-4.9558062396295501E-8</v>
      </c>
      <c r="AC38" s="1">
        <v>1.1321875854187E-10</v>
      </c>
      <c r="AD38" s="1">
        <v>-1.14768257978827E-7</v>
      </c>
      <c r="AE38" s="1">
        <v>-9.9754403897423494E-8</v>
      </c>
      <c r="AF38" s="1">
        <v>2.1731869690448899E-7</v>
      </c>
      <c r="AG38" s="1">
        <v>5.2558817473408796E-7</v>
      </c>
      <c r="AH38" s="1">
        <v>-1.5958885094540799E-8</v>
      </c>
      <c r="AI38">
        <v>0</v>
      </c>
      <c r="AJ38" s="1">
        <v>1.15386739964113E-7</v>
      </c>
      <c r="AK38">
        <v>0</v>
      </c>
      <c r="AL38">
        <v>0</v>
      </c>
      <c r="AM38">
        <v>0</v>
      </c>
      <c r="AN38" s="1">
        <v>1.72300874285013E-4</v>
      </c>
      <c r="AO38" s="1">
        <v>-2.4714151248269199E-8</v>
      </c>
      <c r="AP38" s="1">
        <v>1.3745535442582701E-6</v>
      </c>
      <c r="AQ38" s="1">
        <v>-1.13756631831747E-6</v>
      </c>
      <c r="AR38" s="1">
        <v>-5.2755843323619696E-7</v>
      </c>
      <c r="AS38" s="1">
        <v>-2.08339696359238E-6</v>
      </c>
      <c r="AT38" s="1">
        <v>-1.89231363118024E-6</v>
      </c>
      <c r="AU38" s="1">
        <v>3.8462415519435297E-6</v>
      </c>
      <c r="AV38" s="1">
        <v>-4.7975699539418703E-6</v>
      </c>
      <c r="AW38" s="1">
        <v>-3.12421379140986E-6</v>
      </c>
      <c r="AX38" s="1">
        <v>1.44273667716992E-6</v>
      </c>
      <c r="AY38" s="1">
        <v>1.52696764927273E-5</v>
      </c>
      <c r="AZ38" s="1">
        <v>-7.3529917146076595E-7</v>
      </c>
      <c r="BA38" s="1">
        <v>2.68280572322294E-6</v>
      </c>
      <c r="BB38" s="1">
        <v>-2.08170879237929E-6</v>
      </c>
      <c r="BC38" s="1">
        <v>-1.5344336100774701E-6</v>
      </c>
      <c r="BD38" s="1">
        <v>1.8824700825908699E-6</v>
      </c>
      <c r="BE38" s="1">
        <v>-1.01163229953578E-5</v>
      </c>
      <c r="BF38" s="1">
        <v>-8.9413014181764197E-7</v>
      </c>
      <c r="BG38" s="1">
        <v>1.0177682666982199E-6</v>
      </c>
      <c r="BH38" s="1">
        <v>3.58647244421131E-6</v>
      </c>
      <c r="BI38" s="1">
        <v>-2.7336947937158098E-9</v>
      </c>
      <c r="BJ38" s="1">
        <v>-2.47396382218648E-6</v>
      </c>
      <c r="BK38" s="1">
        <v>-2.9702122502699101E-6</v>
      </c>
      <c r="BL38" s="1">
        <v>-6.90581251007538E-5</v>
      </c>
      <c r="BM38" s="1">
        <v>9.1356723610467906E-6</v>
      </c>
      <c r="BN38" s="1">
        <v>-1.1224220041551501E-5</v>
      </c>
      <c r="BO38" s="1">
        <v>-8.6302187747870508E-6</v>
      </c>
      <c r="BP38" s="1">
        <v>5.6795345551839797E-7</v>
      </c>
      <c r="BQ38" s="1">
        <v>5.70889264797851E-6</v>
      </c>
      <c r="BR38" s="1">
        <v>-9.1547784760900797E-6</v>
      </c>
      <c r="BS38" s="1">
        <v>-2.7299314898279701E-5</v>
      </c>
    </row>
    <row r="39" spans="1:71">
      <c r="A39" t="s">
        <v>9</v>
      </c>
      <c r="B39">
        <v>4.1631889999999899E-3</v>
      </c>
      <c r="C39">
        <v>7.7239427981771998E-3</v>
      </c>
      <c r="D39">
        <v>0</v>
      </c>
      <c r="E39">
        <v>0</v>
      </c>
      <c r="F39">
        <v>0</v>
      </c>
      <c r="G39">
        <v>0</v>
      </c>
      <c r="H39" s="1">
        <v>-5.4572936989300698E-7</v>
      </c>
      <c r="I39">
        <v>0</v>
      </c>
      <c r="J39" s="1">
        <v>-4.6152745191289E-5</v>
      </c>
      <c r="K39">
        <v>0</v>
      </c>
      <c r="L39" s="1">
        <v>2.8766687014911598E-7</v>
      </c>
      <c r="M39">
        <v>0</v>
      </c>
      <c r="N39">
        <v>0</v>
      </c>
      <c r="O39" s="1">
        <v>9.0627295515085903E-8</v>
      </c>
      <c r="P39" s="1">
        <v>6.2486444865188401E-7</v>
      </c>
      <c r="Q39">
        <v>0</v>
      </c>
      <c r="R39" s="1">
        <v>-1.5648645983811099E-6</v>
      </c>
      <c r="S39" s="1">
        <v>-4.3694081388794202E-7</v>
      </c>
      <c r="T39">
        <v>0</v>
      </c>
      <c r="U39">
        <v>0</v>
      </c>
      <c r="V39" s="1">
        <v>-3.6800612135203E-7</v>
      </c>
      <c r="W39">
        <v>0</v>
      </c>
      <c r="X39">
        <v>0</v>
      </c>
      <c r="Y39">
        <v>0</v>
      </c>
      <c r="Z39">
        <v>0</v>
      </c>
      <c r="AA39">
        <v>0</v>
      </c>
      <c r="AB39" s="1">
        <v>1.5935823597436099E-6</v>
      </c>
      <c r="AC39" s="1">
        <v>3.2843234593242699E-8</v>
      </c>
      <c r="AD39" s="1">
        <v>-1.8898954456427801E-8</v>
      </c>
      <c r="AE39" s="1">
        <v>7.4374153406361701E-8</v>
      </c>
      <c r="AF39" s="1">
        <v>7.1913268121920503E-8</v>
      </c>
      <c r="AG39" s="1">
        <v>7.4357609563923603E-7</v>
      </c>
      <c r="AH39" s="1">
        <v>-7.4446729094888602E-8</v>
      </c>
      <c r="AI39">
        <v>0</v>
      </c>
      <c r="AJ39" s="1">
        <v>-2.82426435575822E-7</v>
      </c>
      <c r="AK39">
        <v>0</v>
      </c>
      <c r="AL39">
        <v>0</v>
      </c>
      <c r="AM39">
        <v>0</v>
      </c>
      <c r="AN39" s="1">
        <v>-2.4714151248269199E-8</v>
      </c>
      <c r="AO39" s="1">
        <v>5.9659292349513398E-5</v>
      </c>
      <c r="AP39" s="1">
        <v>-5.4226669033954603E-7</v>
      </c>
      <c r="AQ39" s="1">
        <v>2.3619450927184101E-7</v>
      </c>
      <c r="AR39" s="1">
        <v>1.10880386955736E-7</v>
      </c>
      <c r="AS39" s="1">
        <v>3.04976049279266E-6</v>
      </c>
      <c r="AT39" s="1">
        <v>-1.9304184394974301E-6</v>
      </c>
      <c r="AU39" s="1">
        <v>7.8360745532231599E-7</v>
      </c>
      <c r="AV39" s="1">
        <v>6.5978659651512403E-7</v>
      </c>
      <c r="AW39" s="1">
        <v>-1.4521356096503999E-6</v>
      </c>
      <c r="AX39" s="1">
        <v>-1.2355356960283999E-6</v>
      </c>
      <c r="AY39" s="1">
        <v>8.1129074973181897E-7</v>
      </c>
      <c r="AZ39" s="1">
        <v>-3.1605312097503502E-6</v>
      </c>
      <c r="BA39" s="1">
        <v>-5.2123580650884504E-7</v>
      </c>
      <c r="BB39" s="1">
        <v>1.7904314152712499E-7</v>
      </c>
      <c r="BC39" s="1">
        <v>-2.70981387478645E-8</v>
      </c>
      <c r="BD39" s="1">
        <v>-3.9003198301444398E-7</v>
      </c>
      <c r="BE39" s="1">
        <v>-1.5633668672481101E-6</v>
      </c>
      <c r="BF39" s="1">
        <v>3.1142541226761901E-7</v>
      </c>
      <c r="BG39" s="1">
        <v>-1.31500824823574E-7</v>
      </c>
      <c r="BH39" s="1">
        <v>8.9164651290397105E-7</v>
      </c>
      <c r="BI39" s="1">
        <v>1.8453435022936901E-7</v>
      </c>
      <c r="BJ39" s="1">
        <v>9.4979179392537701E-7</v>
      </c>
      <c r="BK39" s="1">
        <v>7.0285584677075996E-7</v>
      </c>
      <c r="BL39" s="1">
        <v>1.48639932501888E-6</v>
      </c>
      <c r="BM39" s="1">
        <v>1.23069423699064E-5</v>
      </c>
      <c r="BN39" s="1">
        <v>1.1748572073813999E-6</v>
      </c>
      <c r="BO39" s="1">
        <v>-6.9706207751779499E-7</v>
      </c>
      <c r="BP39" s="1">
        <v>5.63556520983177E-7</v>
      </c>
      <c r="BQ39" s="1">
        <v>-1.39900738470762E-6</v>
      </c>
      <c r="BR39" s="1">
        <v>-7.2124055280713502E-6</v>
      </c>
      <c r="BS39" s="1">
        <v>-1.78499441256292E-5</v>
      </c>
    </row>
    <row r="40" spans="1:71">
      <c r="A40" t="s">
        <v>42</v>
      </c>
      <c r="B40">
        <v>4.2434500999999999E-2</v>
      </c>
      <c r="C40">
        <v>5.3755211633746303E-2</v>
      </c>
      <c r="D40">
        <v>0</v>
      </c>
      <c r="E40">
        <v>0</v>
      </c>
      <c r="F40">
        <v>0</v>
      </c>
      <c r="G40">
        <v>0</v>
      </c>
      <c r="H40" s="1">
        <v>-1.10630488584867E-5</v>
      </c>
      <c r="I40">
        <v>0</v>
      </c>
      <c r="J40" s="1">
        <v>-4.7426528451180299E-5</v>
      </c>
      <c r="K40">
        <v>0</v>
      </c>
      <c r="L40" s="1">
        <v>8.2091189875097402E-7</v>
      </c>
      <c r="M40">
        <v>0</v>
      </c>
      <c r="N40">
        <v>0</v>
      </c>
      <c r="O40" s="1">
        <v>8.90543888596846E-6</v>
      </c>
      <c r="P40" s="1">
        <v>2.94044001926541E-6</v>
      </c>
      <c r="Q40">
        <v>0</v>
      </c>
      <c r="R40" s="1">
        <v>-4.4657400441017899E-5</v>
      </c>
      <c r="S40" s="1">
        <v>5.3413974382840301E-6</v>
      </c>
      <c r="T40">
        <v>0</v>
      </c>
      <c r="U40">
        <v>0</v>
      </c>
      <c r="V40" s="1">
        <v>-2.1282567203288399E-6</v>
      </c>
      <c r="W40">
        <v>0</v>
      </c>
      <c r="X40">
        <v>0</v>
      </c>
      <c r="Y40">
        <v>0</v>
      </c>
      <c r="Z40">
        <v>0</v>
      </c>
      <c r="AA40">
        <v>0</v>
      </c>
      <c r="AB40" s="1">
        <v>-2.0301846394887201E-6</v>
      </c>
      <c r="AC40" s="1">
        <v>4.8346553497743399E-6</v>
      </c>
      <c r="AD40" s="1">
        <v>1.4294107658280601E-6</v>
      </c>
      <c r="AE40" s="1">
        <v>1.48972994711427E-6</v>
      </c>
      <c r="AF40" s="1">
        <v>-3.4071798164010902E-7</v>
      </c>
      <c r="AG40" s="1">
        <v>-1.2193101749390899E-6</v>
      </c>
      <c r="AH40" s="1">
        <v>-5.3944007220465604E-7</v>
      </c>
      <c r="AI40">
        <v>0</v>
      </c>
      <c r="AJ40" s="1">
        <v>2.6096384248586E-6</v>
      </c>
      <c r="AK40">
        <v>0</v>
      </c>
      <c r="AL40">
        <v>0</v>
      </c>
      <c r="AM40">
        <v>0</v>
      </c>
      <c r="AN40" s="1">
        <v>1.3745535442582701E-6</v>
      </c>
      <c r="AO40" s="1">
        <v>-5.4226669033954603E-7</v>
      </c>
      <c r="AP40">
        <v>2.8896227777888499E-3</v>
      </c>
      <c r="AQ40" s="1">
        <v>-1.4977774739383499E-5</v>
      </c>
      <c r="AR40" s="1">
        <v>1.3293419841889E-5</v>
      </c>
      <c r="AS40" s="1">
        <v>-7.0809658531265596E-6</v>
      </c>
      <c r="AT40" s="1">
        <v>1.03477924694648E-5</v>
      </c>
      <c r="AU40" s="1">
        <v>-1.1010351622373501E-5</v>
      </c>
      <c r="AV40" s="1">
        <v>-2.2216154424628601E-5</v>
      </c>
      <c r="AW40" s="1">
        <v>-3.8486789363000198E-6</v>
      </c>
      <c r="AX40" s="1">
        <v>-3.7377991152115798E-6</v>
      </c>
      <c r="AY40" s="1">
        <v>-3.98599069977744E-4</v>
      </c>
      <c r="AZ40" s="1">
        <v>-4.6655020516162201E-5</v>
      </c>
      <c r="BA40" s="1">
        <v>-1.03745057284416E-5</v>
      </c>
      <c r="BB40" s="1">
        <v>6.0511270585449898E-7</v>
      </c>
      <c r="BC40" s="1">
        <v>-1.49164456738733E-6</v>
      </c>
      <c r="BD40" s="1">
        <v>-9.5645667269272399E-5</v>
      </c>
      <c r="BE40" s="1">
        <v>-8.7034507905316702E-5</v>
      </c>
      <c r="BF40" s="1">
        <v>1.13987245199135E-6</v>
      </c>
      <c r="BG40" s="1">
        <v>-5.3704863138665701E-6</v>
      </c>
      <c r="BH40" s="1">
        <v>-1.64965220003969E-4</v>
      </c>
      <c r="BI40" s="1">
        <v>-5.0201080497557299E-5</v>
      </c>
      <c r="BJ40" s="1">
        <v>1.0114942952643101E-5</v>
      </c>
      <c r="BK40" s="1">
        <v>3.58483223756369E-5</v>
      </c>
      <c r="BL40" s="1">
        <v>-2.0898201238812701E-4</v>
      </c>
      <c r="BM40" s="1">
        <v>3.57397780996073E-6</v>
      </c>
      <c r="BN40" s="1">
        <v>-4.19037676116756E-5</v>
      </c>
      <c r="BO40" s="1">
        <v>1.3121069046874301E-5</v>
      </c>
      <c r="BP40" s="1">
        <v>1.26715048832753E-5</v>
      </c>
      <c r="BQ40" s="1">
        <v>-1.9181910217559801E-4</v>
      </c>
      <c r="BR40" s="1">
        <v>-2.8158575575502699E-5</v>
      </c>
      <c r="BS40">
        <v>-1.5160654293453701E-3</v>
      </c>
    </row>
    <row r="41" spans="1:71">
      <c r="A41" t="s">
        <v>40</v>
      </c>
      <c r="B41">
        <v>1.8631037999999898E-2</v>
      </c>
      <c r="C41">
        <v>1.56255666398342E-2</v>
      </c>
      <c r="D41">
        <v>0</v>
      </c>
      <c r="E41">
        <v>0</v>
      </c>
      <c r="F41">
        <v>0</v>
      </c>
      <c r="G41">
        <v>0</v>
      </c>
      <c r="H41" s="1">
        <v>-9.0087507516869605E-6</v>
      </c>
      <c r="I41">
        <v>0</v>
      </c>
      <c r="J41" s="1">
        <v>2.26644061853324E-6</v>
      </c>
      <c r="K41">
        <v>0</v>
      </c>
      <c r="L41" s="1">
        <v>2.17929313651786E-6</v>
      </c>
      <c r="M41">
        <v>0</v>
      </c>
      <c r="N41">
        <v>0</v>
      </c>
      <c r="O41" s="1">
        <v>-4.7417367889576102E-7</v>
      </c>
      <c r="P41" s="1">
        <v>4.69235643558406E-7</v>
      </c>
      <c r="Q41">
        <v>0</v>
      </c>
      <c r="R41" s="1">
        <v>1.1897566612585999E-5</v>
      </c>
      <c r="S41" s="1">
        <v>-2.2938358588396102E-6</v>
      </c>
      <c r="T41">
        <v>0</v>
      </c>
      <c r="U41">
        <v>0</v>
      </c>
      <c r="V41" s="1">
        <v>-2.06473724452199E-7</v>
      </c>
      <c r="W41">
        <v>0</v>
      </c>
      <c r="X41">
        <v>0</v>
      </c>
      <c r="Y41">
        <v>0</v>
      </c>
      <c r="Z41">
        <v>0</v>
      </c>
      <c r="AA41">
        <v>0</v>
      </c>
      <c r="AB41" s="1">
        <v>-1.9455920686109802E-6</v>
      </c>
      <c r="AC41" s="1">
        <v>7.5306636703773999E-7</v>
      </c>
      <c r="AD41" s="1">
        <v>-1.22686588120763E-7</v>
      </c>
      <c r="AE41" s="1">
        <v>-8.2681911669108006E-8</v>
      </c>
      <c r="AF41" s="1">
        <v>2.0128537442770799E-7</v>
      </c>
      <c r="AG41" s="1">
        <v>3.5690239344526797E-8</v>
      </c>
      <c r="AH41" s="1">
        <v>2.1717988646470501E-7</v>
      </c>
      <c r="AI41">
        <v>0</v>
      </c>
      <c r="AJ41" s="1">
        <v>1.9378619673656501E-7</v>
      </c>
      <c r="AK41">
        <v>0</v>
      </c>
      <c r="AL41">
        <v>0</v>
      </c>
      <c r="AM41">
        <v>0</v>
      </c>
      <c r="AN41" s="1">
        <v>-1.13756631831747E-6</v>
      </c>
      <c r="AO41" s="1">
        <v>2.3619450927184101E-7</v>
      </c>
      <c r="AP41" s="1">
        <v>-1.4977774739383499E-5</v>
      </c>
      <c r="AQ41" s="1">
        <v>2.4415833281589899E-4</v>
      </c>
      <c r="AR41" s="1">
        <v>-3.8174596112210396E-6</v>
      </c>
      <c r="AS41" s="1">
        <v>4.4056617577134102E-6</v>
      </c>
      <c r="AT41" s="1">
        <v>1.18194090806138E-6</v>
      </c>
      <c r="AU41" s="1">
        <v>2.50310365683815E-6</v>
      </c>
      <c r="AV41" s="1">
        <v>-2.5033244855945598E-7</v>
      </c>
      <c r="AW41" s="1">
        <v>9.1747345844441295E-7</v>
      </c>
      <c r="AX41" s="1">
        <v>1.0691083692676099E-6</v>
      </c>
      <c r="AY41" s="1">
        <v>2.1374660632120801E-5</v>
      </c>
      <c r="AZ41" s="1">
        <v>-6.3573136979892601E-6</v>
      </c>
      <c r="BA41" s="1">
        <v>-5.2194757696018801E-7</v>
      </c>
      <c r="BB41" s="1">
        <v>2.7397566589859499E-6</v>
      </c>
      <c r="BC41" s="1">
        <v>1.0809954656280401E-6</v>
      </c>
      <c r="BD41" s="1">
        <v>7.2850153515373198E-7</v>
      </c>
      <c r="BE41" s="1">
        <v>-1.19313104629557E-4</v>
      </c>
      <c r="BF41" s="1">
        <v>-1.82194091419888E-6</v>
      </c>
      <c r="BG41" s="1">
        <v>-2.6560958848762199E-7</v>
      </c>
      <c r="BH41" s="1">
        <v>5.3328334776489697E-6</v>
      </c>
      <c r="BI41" s="1">
        <v>2.3902724977068201E-6</v>
      </c>
      <c r="BJ41" s="1">
        <v>-7.3993049644597596E-7</v>
      </c>
      <c r="BK41" s="1">
        <v>-1.43012654926654E-6</v>
      </c>
      <c r="BL41" s="1">
        <v>-7.4502432593617597E-5</v>
      </c>
      <c r="BM41" s="1">
        <v>9.2170843705809596E-6</v>
      </c>
      <c r="BN41" s="1">
        <v>-7.3123080064398302E-6</v>
      </c>
      <c r="BO41" s="1">
        <v>1.48398792754096E-6</v>
      </c>
      <c r="BP41" s="1">
        <v>-1.0044662600081699E-6</v>
      </c>
      <c r="BQ41" s="1">
        <v>-4.2803099028003403E-6</v>
      </c>
      <c r="BR41" s="1">
        <v>-1.5938719422978098E-5</v>
      </c>
      <c r="BS41" s="1">
        <v>-4.9227914776662102E-5</v>
      </c>
    </row>
    <row r="42" spans="1:71">
      <c r="A42" t="s">
        <v>43</v>
      </c>
      <c r="B42">
        <v>1.3929138000000001E-2</v>
      </c>
      <c r="C42">
        <v>1.9843913162628801E-2</v>
      </c>
      <c r="D42">
        <v>0</v>
      </c>
      <c r="E42">
        <v>0</v>
      </c>
      <c r="F42">
        <v>0</v>
      </c>
      <c r="G42">
        <v>0</v>
      </c>
      <c r="H42" s="1">
        <v>9.8517182106125008E-7</v>
      </c>
      <c r="I42">
        <v>0</v>
      </c>
      <c r="J42" s="1">
        <v>9.2996413658030896E-7</v>
      </c>
      <c r="K42">
        <v>0</v>
      </c>
      <c r="L42" s="1">
        <v>1.82895226526014E-7</v>
      </c>
      <c r="M42">
        <v>0</v>
      </c>
      <c r="N42">
        <v>0</v>
      </c>
      <c r="O42" s="1">
        <v>-5.6006794614492802E-5</v>
      </c>
      <c r="P42" s="1">
        <v>3.5612134242816E-7</v>
      </c>
      <c r="Q42">
        <v>0</v>
      </c>
      <c r="R42" s="1">
        <v>-1.4389865603384099E-4</v>
      </c>
      <c r="S42" s="1">
        <v>-5.9334431169730697E-6</v>
      </c>
      <c r="T42">
        <v>0</v>
      </c>
      <c r="U42">
        <v>0</v>
      </c>
      <c r="V42" s="1">
        <v>1.2438133082501901E-6</v>
      </c>
      <c r="W42">
        <v>0</v>
      </c>
      <c r="X42">
        <v>0</v>
      </c>
      <c r="Y42">
        <v>0</v>
      </c>
      <c r="Z42">
        <v>0</v>
      </c>
      <c r="AA42">
        <v>0</v>
      </c>
      <c r="AB42" s="1">
        <v>1.59033008389947E-6</v>
      </c>
      <c r="AC42" s="1">
        <v>3.9328851990165301E-6</v>
      </c>
      <c r="AD42" s="1">
        <v>-2.8411720808289002E-7</v>
      </c>
      <c r="AE42" s="1">
        <v>-3.95101259704063E-7</v>
      </c>
      <c r="AF42" s="1">
        <v>-5.0393220183077095E-7</v>
      </c>
      <c r="AG42" s="1">
        <v>-1.06537904348777E-6</v>
      </c>
      <c r="AH42" s="1">
        <v>-1.4287138246233501E-7</v>
      </c>
      <c r="AI42">
        <v>0</v>
      </c>
      <c r="AJ42" s="1">
        <v>-2.8149003076193101E-6</v>
      </c>
      <c r="AK42">
        <v>0</v>
      </c>
      <c r="AL42">
        <v>0</v>
      </c>
      <c r="AM42">
        <v>0</v>
      </c>
      <c r="AN42" s="1">
        <v>-5.2755843323619696E-7</v>
      </c>
      <c r="AO42" s="1">
        <v>1.10880386955736E-7</v>
      </c>
      <c r="AP42" s="1">
        <v>1.3293419841889E-5</v>
      </c>
      <c r="AQ42" s="1">
        <v>-3.8174596112210396E-6</v>
      </c>
      <c r="AR42" s="1">
        <v>3.9378088960595399E-4</v>
      </c>
      <c r="AS42" s="1">
        <v>-7.4513407469051203E-6</v>
      </c>
      <c r="AT42" s="1">
        <v>-1.12384335988822E-5</v>
      </c>
      <c r="AU42" s="1">
        <v>4.6160320358685702E-6</v>
      </c>
      <c r="AV42" s="1">
        <v>-7.9188359439124797E-6</v>
      </c>
      <c r="AW42" s="1">
        <v>2.5398682227133802E-6</v>
      </c>
      <c r="AX42" s="1">
        <v>2.7249120172315401E-6</v>
      </c>
      <c r="AY42" s="1">
        <v>-1.0279588780528001E-5</v>
      </c>
      <c r="AZ42" s="1">
        <v>-1.32098115325418E-5</v>
      </c>
      <c r="BA42" s="1">
        <v>3.49136196280182E-6</v>
      </c>
      <c r="BB42" s="1">
        <v>5.4614098165124998E-6</v>
      </c>
      <c r="BC42" s="1">
        <v>-3.02824617422294E-6</v>
      </c>
      <c r="BD42" s="1">
        <v>3.4917067437857598E-6</v>
      </c>
      <c r="BE42" s="1">
        <v>-8.5355450173246802E-7</v>
      </c>
      <c r="BF42" s="1">
        <v>-1.14634667013811E-5</v>
      </c>
      <c r="BG42" s="1">
        <v>1.3896045372326099E-6</v>
      </c>
      <c r="BH42" s="1">
        <v>1.4045055109938901E-5</v>
      </c>
      <c r="BI42" s="1">
        <v>-4.7705666587462799E-7</v>
      </c>
      <c r="BJ42" s="1">
        <v>-1.0483386780667499E-6</v>
      </c>
      <c r="BK42" s="1">
        <v>-1.5030345994208399E-6</v>
      </c>
      <c r="BL42" s="1">
        <v>5.32760269025701E-6</v>
      </c>
      <c r="BM42" s="1">
        <v>-1.1302146331479E-4</v>
      </c>
      <c r="BN42" s="1">
        <v>-3.62511309202286E-6</v>
      </c>
      <c r="BO42" s="1">
        <v>2.0736813630149599E-6</v>
      </c>
      <c r="BP42" s="1">
        <v>-2.8775132961185701E-6</v>
      </c>
      <c r="BQ42" s="1">
        <v>-6.47327576665622E-6</v>
      </c>
      <c r="BR42" s="1">
        <v>-3.9397683262238403E-5</v>
      </c>
      <c r="BS42" s="1">
        <v>-1.23106355839409E-5</v>
      </c>
    </row>
    <row r="43" spans="1:71">
      <c r="A43" t="s">
        <v>19</v>
      </c>
      <c r="B43">
        <v>3.3683302999999998E-2</v>
      </c>
      <c r="C43">
        <v>3.5956421211277297E-2</v>
      </c>
      <c r="D43">
        <v>0</v>
      </c>
      <c r="E43">
        <v>0</v>
      </c>
      <c r="F43">
        <v>0</v>
      </c>
      <c r="G43">
        <v>0</v>
      </c>
      <c r="H43" s="1">
        <v>-8.9048801198204103E-6</v>
      </c>
      <c r="I43">
        <v>0</v>
      </c>
      <c r="J43" s="1">
        <v>-3.5063209464556802E-6</v>
      </c>
      <c r="K43">
        <v>0</v>
      </c>
      <c r="L43" s="1">
        <v>-1.5933876176865199E-6</v>
      </c>
      <c r="M43">
        <v>0</v>
      </c>
      <c r="N43">
        <v>0</v>
      </c>
      <c r="O43" s="1">
        <v>-3.8436303310066899E-7</v>
      </c>
      <c r="P43" s="1">
        <v>-2.80354382249026E-7</v>
      </c>
      <c r="Q43">
        <v>0</v>
      </c>
      <c r="R43" s="1">
        <v>-9.9669095430717999E-5</v>
      </c>
      <c r="S43" s="1">
        <v>-3.8417339617533601E-5</v>
      </c>
      <c r="T43">
        <v>0</v>
      </c>
      <c r="U43">
        <v>0</v>
      </c>
      <c r="V43" s="1">
        <v>8.5106599140126002E-6</v>
      </c>
      <c r="W43">
        <v>0</v>
      </c>
      <c r="X43">
        <v>0</v>
      </c>
      <c r="Y43">
        <v>0</v>
      </c>
      <c r="Z43">
        <v>0</v>
      </c>
      <c r="AA43">
        <v>0</v>
      </c>
      <c r="AB43" s="1">
        <v>-5.8120705927608404E-6</v>
      </c>
      <c r="AC43" s="1">
        <v>-5.1912774792736703E-6</v>
      </c>
      <c r="AD43" s="1">
        <v>6.46649438997094E-7</v>
      </c>
      <c r="AE43" s="1">
        <v>3.5713083164039298E-7</v>
      </c>
      <c r="AF43" s="1">
        <v>-1.48825589612329E-6</v>
      </c>
      <c r="AG43" s="1">
        <v>-1.2840176357708801E-6</v>
      </c>
      <c r="AH43" s="1">
        <v>-2.0630730572434101E-7</v>
      </c>
      <c r="AI43">
        <v>0</v>
      </c>
      <c r="AJ43" s="1">
        <v>3.7752247048898502E-6</v>
      </c>
      <c r="AK43">
        <v>0</v>
      </c>
      <c r="AL43">
        <v>0</v>
      </c>
      <c r="AM43">
        <v>0</v>
      </c>
      <c r="AN43" s="1">
        <v>-2.08339696359238E-6</v>
      </c>
      <c r="AO43" s="1">
        <v>3.04976049279266E-6</v>
      </c>
      <c r="AP43" s="1">
        <v>-7.0809658531265596E-6</v>
      </c>
      <c r="AQ43" s="1">
        <v>4.4056617577134102E-6</v>
      </c>
      <c r="AR43" s="1">
        <v>-7.4513407469051203E-6</v>
      </c>
      <c r="AS43">
        <v>1.2928642263227901E-3</v>
      </c>
      <c r="AT43" s="1">
        <v>-1.6260810087528801E-6</v>
      </c>
      <c r="AU43" s="1">
        <v>-2.6493386600672501E-5</v>
      </c>
      <c r="AV43" s="1">
        <v>-9.70863816177995E-6</v>
      </c>
      <c r="AW43" s="1">
        <v>4.0904152447150403E-6</v>
      </c>
      <c r="AX43" s="1">
        <v>3.9642986647106697E-6</v>
      </c>
      <c r="AY43" s="1">
        <v>-1.0583393132786601E-5</v>
      </c>
      <c r="AZ43" s="1">
        <v>-4.2308879673538597E-5</v>
      </c>
      <c r="BA43" s="1">
        <v>6.4484937149264802E-7</v>
      </c>
      <c r="BB43" s="1">
        <v>1.5385764577697699E-5</v>
      </c>
      <c r="BC43" s="1">
        <v>1.49909066947364E-6</v>
      </c>
      <c r="BD43" s="1">
        <v>2.5842954117867E-6</v>
      </c>
      <c r="BE43" s="1">
        <v>1.2165386947061599E-5</v>
      </c>
      <c r="BF43" s="1">
        <v>-1.45218727131975E-6</v>
      </c>
      <c r="BG43" s="1">
        <v>-4.2392278294148397E-5</v>
      </c>
      <c r="BH43" s="1">
        <v>3.9399833633777999E-6</v>
      </c>
      <c r="BI43" s="1">
        <v>7.3786937308878698E-7</v>
      </c>
      <c r="BJ43" s="1">
        <v>-3.11130987242518E-6</v>
      </c>
      <c r="BK43" s="1">
        <v>-1.9670340929906402E-6</v>
      </c>
      <c r="BL43" s="1">
        <v>-6.8671363616457397E-6</v>
      </c>
      <c r="BM43" s="1">
        <v>-2.3004921511458301E-4</v>
      </c>
      <c r="BN43" s="1">
        <v>1.6261436790690901E-6</v>
      </c>
      <c r="BO43" s="1">
        <v>-7.4654427953991398E-6</v>
      </c>
      <c r="BP43" s="1">
        <v>7.1763631734874003E-6</v>
      </c>
      <c r="BQ43" s="1">
        <v>-2.5519752081569702E-4</v>
      </c>
      <c r="BR43" s="1">
        <v>-5.50212604867261E-4</v>
      </c>
      <c r="BS43" s="1">
        <v>5.3647077467056704E-6</v>
      </c>
    </row>
    <row r="44" spans="1:71">
      <c r="A44" t="s">
        <v>20</v>
      </c>
      <c r="B44">
        <v>1.6782394999999999E-2</v>
      </c>
      <c r="C44">
        <v>1.8608463716982999E-2</v>
      </c>
      <c r="D44">
        <v>0</v>
      </c>
      <c r="E44">
        <v>0</v>
      </c>
      <c r="F44">
        <v>0</v>
      </c>
      <c r="G44">
        <v>0</v>
      </c>
      <c r="H44" s="1">
        <v>-7.5149882741303296E-7</v>
      </c>
      <c r="I44">
        <v>0</v>
      </c>
      <c r="J44" s="1">
        <v>1.5529637531743801E-6</v>
      </c>
      <c r="K44">
        <v>0</v>
      </c>
      <c r="L44" s="1">
        <v>-2.9752527611767602E-7</v>
      </c>
      <c r="M44">
        <v>0</v>
      </c>
      <c r="N44">
        <v>0</v>
      </c>
      <c r="O44" s="1">
        <v>3.0715585240284602E-6</v>
      </c>
      <c r="P44" s="1">
        <v>-2.2894187033691198E-8</v>
      </c>
      <c r="Q44">
        <v>0</v>
      </c>
      <c r="R44" s="1">
        <v>-5.3296793762466298E-5</v>
      </c>
      <c r="S44" s="1">
        <v>1.98488019068472E-6</v>
      </c>
      <c r="T44">
        <v>0</v>
      </c>
      <c r="U44">
        <v>0</v>
      </c>
      <c r="V44" s="1">
        <v>1.01750890018999E-6</v>
      </c>
      <c r="W44">
        <v>0</v>
      </c>
      <c r="X44">
        <v>0</v>
      </c>
      <c r="Y44">
        <v>0</v>
      </c>
      <c r="Z44">
        <v>0</v>
      </c>
      <c r="AA44">
        <v>0</v>
      </c>
      <c r="AB44" s="1">
        <v>5.9593785717424798E-6</v>
      </c>
      <c r="AC44" s="1">
        <v>-6.6559895809920498E-7</v>
      </c>
      <c r="AD44" s="1">
        <v>1.00876975312032E-6</v>
      </c>
      <c r="AE44" s="1">
        <v>-4.3298938643362799E-7</v>
      </c>
      <c r="AF44" s="1">
        <v>-1.14042146342138E-6</v>
      </c>
      <c r="AG44" s="1">
        <v>-5.6148118952267904E-7</v>
      </c>
      <c r="AH44" s="1">
        <v>-8.1997868996886206E-8</v>
      </c>
      <c r="AI44">
        <v>0</v>
      </c>
      <c r="AJ44" s="1">
        <v>-1.2245579161056399E-6</v>
      </c>
      <c r="AK44">
        <v>0</v>
      </c>
      <c r="AL44">
        <v>0</v>
      </c>
      <c r="AM44">
        <v>0</v>
      </c>
      <c r="AN44" s="1">
        <v>-1.89231363118024E-6</v>
      </c>
      <c r="AO44" s="1">
        <v>-1.9304184394974301E-6</v>
      </c>
      <c r="AP44" s="1">
        <v>1.03477924694648E-5</v>
      </c>
      <c r="AQ44" s="1">
        <v>1.18194090806138E-6</v>
      </c>
      <c r="AR44" s="1">
        <v>-1.12384335988822E-5</v>
      </c>
      <c r="AS44" s="1">
        <v>-1.6260810087528801E-6</v>
      </c>
      <c r="AT44" s="1">
        <v>3.4627492190627299E-4</v>
      </c>
      <c r="AU44" s="1">
        <v>1.7116398497689E-6</v>
      </c>
      <c r="AV44" s="1">
        <v>-3.4432751857836001E-6</v>
      </c>
      <c r="AW44" s="1">
        <v>-3.84531044989351E-6</v>
      </c>
      <c r="AX44" s="1">
        <v>2.35485816272089E-6</v>
      </c>
      <c r="AY44" s="1">
        <v>-2.3190765122355799E-5</v>
      </c>
      <c r="AZ44" s="1">
        <v>-4.5223367579642599E-6</v>
      </c>
      <c r="BA44" s="1">
        <v>-3.46236215127665E-6</v>
      </c>
      <c r="BB44" s="1">
        <v>1.04501694679028E-5</v>
      </c>
      <c r="BC44" s="1">
        <v>9.2257625420670596E-8</v>
      </c>
      <c r="BD44" s="1">
        <v>1.2957787515035501E-7</v>
      </c>
      <c r="BE44" s="1">
        <v>-4.2093611413600901E-6</v>
      </c>
      <c r="BF44" s="1">
        <v>-6.9332543961427999E-7</v>
      </c>
      <c r="BG44" s="1">
        <v>1.52237044769217E-6</v>
      </c>
      <c r="BH44" s="1">
        <v>2.44614382410089E-5</v>
      </c>
      <c r="BI44" s="1">
        <v>2.2308676380225402E-6</v>
      </c>
      <c r="BJ44" s="1">
        <v>-1.57823937264198E-7</v>
      </c>
      <c r="BK44" s="1">
        <v>-6.4834977257300204E-6</v>
      </c>
      <c r="BL44" s="1">
        <v>5.0054715443777097E-6</v>
      </c>
      <c r="BM44" s="1">
        <v>-2.40678720495972E-4</v>
      </c>
      <c r="BN44" s="1">
        <v>-2.4022599180440701E-7</v>
      </c>
      <c r="BO44" s="1">
        <v>6.46138381973095E-6</v>
      </c>
      <c r="BP44" s="1">
        <v>-3.0119356578832499E-8</v>
      </c>
      <c r="BQ44" s="1">
        <v>5.0361528430968399E-6</v>
      </c>
      <c r="BR44" s="1">
        <v>-4.3123925272692199E-5</v>
      </c>
      <c r="BS44" s="1">
        <v>-2.2611847948756499E-5</v>
      </c>
    </row>
    <row r="45" spans="1:71">
      <c r="A45" t="s">
        <v>18</v>
      </c>
      <c r="B45">
        <v>9.2561980000000002E-3</v>
      </c>
      <c r="C45">
        <v>1.58428884846273E-2</v>
      </c>
      <c r="D45">
        <v>0</v>
      </c>
      <c r="E45">
        <v>0</v>
      </c>
      <c r="F45">
        <v>0</v>
      </c>
      <c r="G45">
        <v>0</v>
      </c>
      <c r="H45" s="1">
        <v>2.1593264458250901E-6</v>
      </c>
      <c r="I45">
        <v>0</v>
      </c>
      <c r="J45" s="1">
        <v>3.8723430852998002E-6</v>
      </c>
      <c r="K45">
        <v>0</v>
      </c>
      <c r="L45" s="1">
        <v>2.4225520200369901E-7</v>
      </c>
      <c r="M45">
        <v>0</v>
      </c>
      <c r="N45">
        <v>0</v>
      </c>
      <c r="O45" s="1">
        <v>-2.35029394552603E-6</v>
      </c>
      <c r="P45" s="1">
        <v>1.5765162223615201E-7</v>
      </c>
      <c r="Q45">
        <v>0</v>
      </c>
      <c r="R45" s="1">
        <v>-6.5631170965992801E-6</v>
      </c>
      <c r="S45" s="1">
        <v>-8.5614082826182E-5</v>
      </c>
      <c r="T45">
        <v>0</v>
      </c>
      <c r="U45">
        <v>0</v>
      </c>
      <c r="V45" s="1">
        <v>4.2007376710865704E-6</v>
      </c>
      <c r="W45">
        <v>0</v>
      </c>
      <c r="X45">
        <v>0</v>
      </c>
      <c r="Y45">
        <v>0</v>
      </c>
      <c r="Z45">
        <v>0</v>
      </c>
      <c r="AA45">
        <v>0</v>
      </c>
      <c r="AB45" s="1">
        <v>2.0020706367350099E-6</v>
      </c>
      <c r="AC45" s="1">
        <v>-2.0333265719007501E-6</v>
      </c>
      <c r="AD45" s="1">
        <v>6.0107176415572496E-8</v>
      </c>
      <c r="AE45" s="1">
        <v>-1.80853274765556E-7</v>
      </c>
      <c r="AF45" s="1">
        <v>1.54633659055446E-7</v>
      </c>
      <c r="AG45" s="1">
        <v>2.50504545531032E-7</v>
      </c>
      <c r="AH45" s="1">
        <v>3.9452547934385502E-7</v>
      </c>
      <c r="AI45">
        <v>0</v>
      </c>
      <c r="AJ45" s="1">
        <v>-1.7047019366022E-6</v>
      </c>
      <c r="AK45">
        <v>0</v>
      </c>
      <c r="AL45">
        <v>0</v>
      </c>
      <c r="AM45">
        <v>0</v>
      </c>
      <c r="AN45" s="1">
        <v>3.8462415519435297E-6</v>
      </c>
      <c r="AO45" s="1">
        <v>7.8360745532231599E-7</v>
      </c>
      <c r="AP45" s="1">
        <v>-1.1010351622373501E-5</v>
      </c>
      <c r="AQ45" s="1">
        <v>2.50310365683815E-6</v>
      </c>
      <c r="AR45" s="1">
        <v>4.6160320358685702E-6</v>
      </c>
      <c r="AS45" s="1">
        <v>-2.6493386600672501E-5</v>
      </c>
      <c r="AT45" s="1">
        <v>1.7116398497689E-6</v>
      </c>
      <c r="AU45" s="1">
        <v>2.50997115536339E-4</v>
      </c>
      <c r="AV45" s="1">
        <v>-3.72314771607163E-6</v>
      </c>
      <c r="AW45" s="1">
        <v>1.9665138697604301E-6</v>
      </c>
      <c r="AX45" s="1">
        <v>-1.3928964798542999E-6</v>
      </c>
      <c r="AY45" s="1">
        <v>-6.0984166991011802E-6</v>
      </c>
      <c r="AZ45" s="1">
        <v>-5.2426445981039299E-6</v>
      </c>
      <c r="BA45" s="1">
        <v>2.2643421897132201E-6</v>
      </c>
      <c r="BB45" s="1">
        <v>4.31362259551604E-6</v>
      </c>
      <c r="BC45" s="1">
        <v>2.49245774735696E-6</v>
      </c>
      <c r="BD45" s="1">
        <v>-8.70217851607007E-7</v>
      </c>
      <c r="BE45" s="1">
        <v>5.6873336203776303E-6</v>
      </c>
      <c r="BF45" s="1">
        <v>-1.9076356062316101E-6</v>
      </c>
      <c r="BG45" s="1">
        <v>2.2358354895175102E-6</v>
      </c>
      <c r="BH45" s="1">
        <v>-4.5808791850146103E-6</v>
      </c>
      <c r="BI45" s="1">
        <v>-1.82380854661902E-6</v>
      </c>
      <c r="BJ45" s="1">
        <v>-1.0619093712134099E-6</v>
      </c>
      <c r="BK45" s="1">
        <v>-3.75603908602281E-6</v>
      </c>
      <c r="BL45" s="1">
        <v>-4.8284896779509496E-6</v>
      </c>
      <c r="BM45" s="1">
        <v>-7.0217441642114598E-6</v>
      </c>
      <c r="BN45" s="1">
        <v>9.3240639966863894E-6</v>
      </c>
      <c r="BO45" s="1">
        <v>3.1325062716031299E-6</v>
      </c>
      <c r="BP45" s="1">
        <v>-1.20907636206161E-6</v>
      </c>
      <c r="BQ45" s="1">
        <v>8.6941144932987795E-7</v>
      </c>
      <c r="BR45" s="1">
        <v>-1.4068945694694301E-4</v>
      </c>
      <c r="BS45" s="1">
        <v>9.9184933256723801E-6</v>
      </c>
    </row>
    <row r="46" spans="1:71">
      <c r="A46" t="s">
        <v>48</v>
      </c>
      <c r="B46">
        <v>2.1324349999999999E-2</v>
      </c>
      <c r="C46">
        <v>2.8525465294974899E-2</v>
      </c>
      <c r="D46">
        <v>0</v>
      </c>
      <c r="E46">
        <v>0</v>
      </c>
      <c r="F46">
        <v>0</v>
      </c>
      <c r="G46">
        <v>0</v>
      </c>
      <c r="H46" s="1">
        <v>-6.5503311656413997E-7</v>
      </c>
      <c r="I46">
        <v>0</v>
      </c>
      <c r="J46" s="1">
        <v>-2.2651090415897999E-7</v>
      </c>
      <c r="K46">
        <v>0</v>
      </c>
      <c r="L46" s="1">
        <v>1.1462842757283299E-6</v>
      </c>
      <c r="M46">
        <v>0</v>
      </c>
      <c r="N46">
        <v>0</v>
      </c>
      <c r="O46" s="1">
        <v>3.5082501327676701E-6</v>
      </c>
      <c r="P46" s="1">
        <v>2.40587097759916E-7</v>
      </c>
      <c r="Q46">
        <v>0</v>
      </c>
      <c r="R46" s="1">
        <v>1.1695185483274601E-5</v>
      </c>
      <c r="S46" s="1">
        <v>4.0146650316053496E-6</v>
      </c>
      <c r="T46">
        <v>0</v>
      </c>
      <c r="U46">
        <v>0</v>
      </c>
      <c r="V46" s="1">
        <v>-6.7303377437664598E-7</v>
      </c>
      <c r="W46">
        <v>0</v>
      </c>
      <c r="X46">
        <v>0</v>
      </c>
      <c r="Y46">
        <v>0</v>
      </c>
      <c r="Z46">
        <v>0</v>
      </c>
      <c r="AA46">
        <v>0</v>
      </c>
      <c r="AB46" s="1">
        <v>2.6934819522509698E-6</v>
      </c>
      <c r="AC46" s="1">
        <v>1.3892469310491199E-6</v>
      </c>
      <c r="AD46" s="1">
        <v>6.5218643714501195E-8</v>
      </c>
      <c r="AE46" s="1">
        <v>-1.7965653300314001E-7</v>
      </c>
      <c r="AF46" s="1">
        <v>2.5011811106186098E-7</v>
      </c>
      <c r="AG46" s="1">
        <v>-1.33838315796026E-6</v>
      </c>
      <c r="AH46" s="1">
        <v>-7.9124853615346101E-7</v>
      </c>
      <c r="AI46">
        <v>0</v>
      </c>
      <c r="AJ46" s="1">
        <v>2.25552533058987E-6</v>
      </c>
      <c r="AK46">
        <v>0</v>
      </c>
      <c r="AL46">
        <v>0</v>
      </c>
      <c r="AM46">
        <v>0</v>
      </c>
      <c r="AN46" s="1">
        <v>-4.7975699539418703E-6</v>
      </c>
      <c r="AO46" s="1">
        <v>6.5978659651512403E-7</v>
      </c>
      <c r="AP46" s="1">
        <v>-2.2216154424628601E-5</v>
      </c>
      <c r="AQ46" s="1">
        <v>-2.5033244855945598E-7</v>
      </c>
      <c r="AR46" s="1">
        <v>-7.9188359439124797E-6</v>
      </c>
      <c r="AS46" s="1">
        <v>-9.70863816177995E-6</v>
      </c>
      <c r="AT46" s="1">
        <v>-3.4432751857836001E-6</v>
      </c>
      <c r="AU46" s="1">
        <v>-3.72314771607163E-6</v>
      </c>
      <c r="AV46" s="1">
        <v>8.1370217029481701E-4</v>
      </c>
      <c r="AW46" s="1">
        <v>-1.4332317483810899E-6</v>
      </c>
      <c r="AX46" s="1">
        <v>-1.6597870679484501E-5</v>
      </c>
      <c r="AY46" s="1">
        <v>-1.9933628311576999E-4</v>
      </c>
      <c r="AZ46" s="1">
        <v>1.7896057097399799E-5</v>
      </c>
      <c r="BA46" s="1">
        <v>5.9022269414680901E-6</v>
      </c>
      <c r="BB46" s="1">
        <v>1.0934581602820199E-5</v>
      </c>
      <c r="BC46" s="1">
        <v>7.9744590260852705E-7</v>
      </c>
      <c r="BD46" s="1">
        <v>3.6505873430409199E-6</v>
      </c>
      <c r="BE46" s="1">
        <v>4.77101540440961E-6</v>
      </c>
      <c r="BF46" s="1">
        <v>-9.8180296739272591E-7</v>
      </c>
      <c r="BG46" s="1">
        <v>3.3969376918404102E-9</v>
      </c>
      <c r="BH46" s="1">
        <v>-2.1743552657481799E-4</v>
      </c>
      <c r="BI46" s="1">
        <v>-4.0415838511869102E-5</v>
      </c>
      <c r="BJ46" s="1">
        <v>-3.9750777535884198E-6</v>
      </c>
      <c r="BK46" s="1">
        <v>7.3669168711882798E-6</v>
      </c>
      <c r="BL46" s="1">
        <v>-9.0673498094914097E-6</v>
      </c>
      <c r="BM46" s="1">
        <v>3.1634133997696701E-6</v>
      </c>
      <c r="BN46" s="1">
        <v>-2.2428455210769899E-4</v>
      </c>
      <c r="BO46" s="1">
        <v>-7.1811149676873998E-6</v>
      </c>
      <c r="BP46" s="1">
        <v>6.03272515860202E-6</v>
      </c>
      <c r="BQ46" s="1">
        <v>-2.7985400697212499E-5</v>
      </c>
      <c r="BR46" s="1">
        <v>-9.7978730049313506E-6</v>
      </c>
      <c r="BS46" s="1">
        <v>-8.7725144743172707E-5</v>
      </c>
    </row>
    <row r="47" spans="1:71">
      <c r="A47" t="s">
        <v>49</v>
      </c>
      <c r="B47">
        <v>1.0104392E-2</v>
      </c>
      <c r="C47">
        <v>1.4223178851859501E-2</v>
      </c>
      <c r="D47">
        <v>0</v>
      </c>
      <c r="E47">
        <v>0</v>
      </c>
      <c r="F47">
        <v>0</v>
      </c>
      <c r="G47">
        <v>0</v>
      </c>
      <c r="H47" s="1">
        <v>5.1168407589804598E-8</v>
      </c>
      <c r="I47">
        <v>0</v>
      </c>
      <c r="J47" s="1">
        <v>-5.5853803859663301E-7</v>
      </c>
      <c r="K47">
        <v>0</v>
      </c>
      <c r="L47" s="1">
        <v>-5.6931655892052695E-7</v>
      </c>
      <c r="M47">
        <v>0</v>
      </c>
      <c r="N47">
        <v>0</v>
      </c>
      <c r="O47" s="1">
        <v>1.2344284376253399E-7</v>
      </c>
      <c r="P47" s="1">
        <v>-3.2507619802876299E-9</v>
      </c>
      <c r="Q47">
        <v>0</v>
      </c>
      <c r="R47" s="1">
        <v>3.3256287777460201E-6</v>
      </c>
      <c r="S47" s="1">
        <v>-3.26401944192117E-6</v>
      </c>
      <c r="T47">
        <v>0</v>
      </c>
      <c r="U47">
        <v>0</v>
      </c>
      <c r="V47" s="1">
        <v>-6.8585567228786796E-7</v>
      </c>
      <c r="W47">
        <v>0</v>
      </c>
      <c r="X47">
        <v>0</v>
      </c>
      <c r="Y47">
        <v>0</v>
      </c>
      <c r="Z47">
        <v>0</v>
      </c>
      <c r="AA47">
        <v>0</v>
      </c>
      <c r="AB47" s="1">
        <v>-5.8960345021009197E-5</v>
      </c>
      <c r="AC47" s="1">
        <v>-1.5310621115811101E-6</v>
      </c>
      <c r="AD47" s="1">
        <v>4.9914857724963696E-7</v>
      </c>
      <c r="AE47" s="1">
        <v>1.5773868851674901E-7</v>
      </c>
      <c r="AF47" s="1">
        <v>3.2452196227216298E-6</v>
      </c>
      <c r="AG47" s="1">
        <v>5.4550994690481995E-7</v>
      </c>
      <c r="AH47" s="1">
        <v>2.8897567395129499E-7</v>
      </c>
      <c r="AI47">
        <v>0</v>
      </c>
      <c r="AJ47" s="1">
        <v>6.80773290502E-7</v>
      </c>
      <c r="AK47">
        <v>0</v>
      </c>
      <c r="AL47">
        <v>0</v>
      </c>
      <c r="AM47">
        <v>0</v>
      </c>
      <c r="AN47" s="1">
        <v>-3.12421379140986E-6</v>
      </c>
      <c r="AO47" s="1">
        <v>-1.4521356096503999E-6</v>
      </c>
      <c r="AP47" s="1">
        <v>-3.8486789363000198E-6</v>
      </c>
      <c r="AQ47" s="1">
        <v>9.1747345844441295E-7</v>
      </c>
      <c r="AR47" s="1">
        <v>2.5398682227133802E-6</v>
      </c>
      <c r="AS47" s="1">
        <v>4.0904152447150403E-6</v>
      </c>
      <c r="AT47" s="1">
        <v>-3.84531044989351E-6</v>
      </c>
      <c r="AU47" s="1">
        <v>1.9665138697604301E-6</v>
      </c>
      <c r="AV47" s="1">
        <v>-1.4332317483810899E-6</v>
      </c>
      <c r="AW47" s="1">
        <v>2.02298816651983E-4</v>
      </c>
      <c r="AX47" s="1">
        <v>7.6583169398484195E-7</v>
      </c>
      <c r="AY47" s="1">
        <v>-7.80205407453363E-5</v>
      </c>
      <c r="AZ47" s="1">
        <v>-4.28870943066823E-6</v>
      </c>
      <c r="BA47" s="1">
        <v>6.0032651293172797E-6</v>
      </c>
      <c r="BB47" s="1">
        <v>3.43679166744879E-6</v>
      </c>
      <c r="BC47" s="1">
        <v>4.3572726788792101E-7</v>
      </c>
      <c r="BD47" s="1">
        <v>-1.24162916254717E-6</v>
      </c>
      <c r="BE47" s="1">
        <v>-2.83837841496105E-6</v>
      </c>
      <c r="BF47" s="1">
        <v>1.8585687626006099E-6</v>
      </c>
      <c r="BG47" s="1">
        <v>-8.1803563081606703E-7</v>
      </c>
      <c r="BH47" s="1">
        <v>-1.0479217896936901E-5</v>
      </c>
      <c r="BI47" s="1">
        <v>-8.2067930365643398E-5</v>
      </c>
      <c r="BJ47" s="1">
        <v>3.2661471760162399E-7</v>
      </c>
      <c r="BK47" s="1">
        <v>-6.4849456666304701E-7</v>
      </c>
      <c r="BL47" s="1">
        <v>9.0345252130263499E-6</v>
      </c>
      <c r="BM47" s="1">
        <v>1.41834702498663E-5</v>
      </c>
      <c r="BN47" s="1">
        <v>4.47741622280072E-6</v>
      </c>
      <c r="BO47" s="1">
        <v>-4.3142358204246397E-6</v>
      </c>
      <c r="BP47" s="1">
        <v>-3.7245102516531398E-7</v>
      </c>
      <c r="BQ47" s="1">
        <v>-5.50684740709181E-6</v>
      </c>
      <c r="BR47" s="1">
        <v>-8.3403820179066608E-6</v>
      </c>
      <c r="BS47" s="1">
        <v>1.69599064244031E-5</v>
      </c>
    </row>
    <row r="48" spans="1:71">
      <c r="A48" t="s">
        <v>32</v>
      </c>
      <c r="B48">
        <v>1.2297304E-2</v>
      </c>
      <c r="C48">
        <v>1.9743950103972799E-2</v>
      </c>
      <c r="D48">
        <v>0</v>
      </c>
      <c r="E48">
        <v>0</v>
      </c>
      <c r="F48">
        <v>0</v>
      </c>
      <c r="G48">
        <v>0</v>
      </c>
      <c r="H48" s="1">
        <v>4.0703341255181002E-6</v>
      </c>
      <c r="I48">
        <v>0</v>
      </c>
      <c r="J48" s="1">
        <v>1.26879541642823E-5</v>
      </c>
      <c r="K48">
        <v>0</v>
      </c>
      <c r="L48" s="1">
        <v>1.66357325363535E-7</v>
      </c>
      <c r="M48">
        <v>0</v>
      </c>
      <c r="N48">
        <v>0</v>
      </c>
      <c r="O48" s="1">
        <v>1.0410067034271599E-6</v>
      </c>
      <c r="P48" s="1">
        <v>8.8227949746831201E-8</v>
      </c>
      <c r="Q48">
        <v>0</v>
      </c>
      <c r="R48" s="1">
        <v>-1.01463276247377E-5</v>
      </c>
      <c r="S48" s="1">
        <v>-3.7950150795365601E-6</v>
      </c>
      <c r="T48">
        <v>0</v>
      </c>
      <c r="U48">
        <v>0</v>
      </c>
      <c r="V48" s="1">
        <v>-9.0151281769189003E-8</v>
      </c>
      <c r="W48">
        <v>0</v>
      </c>
      <c r="X48">
        <v>0</v>
      </c>
      <c r="Y48">
        <v>0</v>
      </c>
      <c r="Z48">
        <v>0</v>
      </c>
      <c r="AA48">
        <v>0</v>
      </c>
      <c r="AB48" s="1">
        <v>2.8972558973364298E-6</v>
      </c>
      <c r="AC48" s="1">
        <v>2.15964563674406E-6</v>
      </c>
      <c r="AD48" s="1">
        <v>1.7778197852823801E-6</v>
      </c>
      <c r="AE48" s="1">
        <v>3.71725985774413E-7</v>
      </c>
      <c r="AF48" s="1">
        <v>2.6479225134419702E-7</v>
      </c>
      <c r="AG48" s="1">
        <v>-5.5201218990358002E-5</v>
      </c>
      <c r="AH48" s="1">
        <v>2.4975091089893102E-7</v>
      </c>
      <c r="AI48">
        <v>0</v>
      </c>
      <c r="AJ48" s="1">
        <v>-1.6777602341164501E-6</v>
      </c>
      <c r="AK48">
        <v>0</v>
      </c>
      <c r="AL48">
        <v>0</v>
      </c>
      <c r="AM48">
        <v>0</v>
      </c>
      <c r="AN48" s="1">
        <v>1.44273667716992E-6</v>
      </c>
      <c r="AO48" s="1">
        <v>-1.2355356960283999E-6</v>
      </c>
      <c r="AP48" s="1">
        <v>-3.7377991152115798E-6</v>
      </c>
      <c r="AQ48" s="1">
        <v>1.0691083692676099E-6</v>
      </c>
      <c r="AR48" s="1">
        <v>2.7249120172315401E-6</v>
      </c>
      <c r="AS48" s="1">
        <v>3.9642986647106697E-6</v>
      </c>
      <c r="AT48" s="1">
        <v>2.35485816272089E-6</v>
      </c>
      <c r="AU48" s="1">
        <v>-1.3928964798542999E-6</v>
      </c>
      <c r="AV48" s="1">
        <v>-1.6597870679484501E-5</v>
      </c>
      <c r="AW48" s="1">
        <v>7.6583169398484195E-7</v>
      </c>
      <c r="AX48" s="1">
        <v>3.89823565708168E-4</v>
      </c>
      <c r="AY48" s="1">
        <v>-5.2834706287051802E-5</v>
      </c>
      <c r="AZ48" s="1">
        <v>1.31881878522039E-6</v>
      </c>
      <c r="BA48" s="1">
        <v>-3.62971083650851E-6</v>
      </c>
      <c r="BB48" s="1">
        <v>2.9976713719558802E-6</v>
      </c>
      <c r="BC48" s="1">
        <v>-4.3540545695648297E-6</v>
      </c>
      <c r="BD48" s="1">
        <v>4.01609972924687E-6</v>
      </c>
      <c r="BE48" s="1">
        <v>-2.1916020606849199E-6</v>
      </c>
      <c r="BF48" s="1">
        <v>9.5143507863821697E-7</v>
      </c>
      <c r="BG48" s="1">
        <v>-4.3042296522165203E-7</v>
      </c>
      <c r="BH48" s="1">
        <v>-1.9632513272176E-4</v>
      </c>
      <c r="BI48" s="1">
        <v>-1.5207090419787101E-5</v>
      </c>
      <c r="BJ48" s="1">
        <v>-2.5962526243537901E-6</v>
      </c>
      <c r="BK48" s="1">
        <v>1.65476118112168E-5</v>
      </c>
      <c r="BL48" s="1">
        <v>-4.6288887618547299E-7</v>
      </c>
      <c r="BM48" s="1">
        <v>-5.8809697658851101E-6</v>
      </c>
      <c r="BN48" s="1">
        <v>-4.7243965032135001E-5</v>
      </c>
      <c r="BO48" s="1">
        <v>7.0143332207059898E-6</v>
      </c>
      <c r="BP48" s="1">
        <v>-2.0671844814441699E-6</v>
      </c>
      <c r="BQ48" s="1">
        <v>-2.2813224951655598E-6</v>
      </c>
      <c r="BR48" s="1">
        <v>-2.9637513962961E-6</v>
      </c>
      <c r="BS48" s="1">
        <v>-2.8422522313636501E-5</v>
      </c>
    </row>
    <row r="49" spans="1:71">
      <c r="A49" t="s">
        <v>66</v>
      </c>
      <c r="B49">
        <v>7.3388895999999995E-2</v>
      </c>
      <c r="C49">
        <v>8.0592313532259499E-2</v>
      </c>
      <c r="D49">
        <v>0</v>
      </c>
      <c r="E49">
        <v>0</v>
      </c>
      <c r="F49">
        <v>0</v>
      </c>
      <c r="G49">
        <v>0</v>
      </c>
      <c r="H49" s="1">
        <v>-1.6523837594901499E-5</v>
      </c>
      <c r="I49">
        <v>0</v>
      </c>
      <c r="J49" s="1">
        <v>4.2259110635704103E-6</v>
      </c>
      <c r="K49">
        <v>0</v>
      </c>
      <c r="L49" s="1">
        <v>5.1168203817106505E-7</v>
      </c>
      <c r="M49">
        <v>0</v>
      </c>
      <c r="N49">
        <v>0</v>
      </c>
      <c r="O49" s="1">
        <v>5.4079639966367197E-6</v>
      </c>
      <c r="P49" s="1">
        <v>5.4791202485037902E-7</v>
      </c>
      <c r="Q49">
        <v>0</v>
      </c>
      <c r="R49" s="1">
        <v>-2.9968509607182199E-5</v>
      </c>
      <c r="S49" s="1">
        <v>1.45490731805223E-5</v>
      </c>
      <c r="T49">
        <v>0</v>
      </c>
      <c r="U49">
        <v>0</v>
      </c>
      <c r="V49" s="1">
        <v>3.0852847631155101E-6</v>
      </c>
      <c r="W49">
        <v>0</v>
      </c>
      <c r="X49">
        <v>0</v>
      </c>
      <c r="Y49">
        <v>0</v>
      </c>
      <c r="Z49">
        <v>0</v>
      </c>
      <c r="AA49">
        <v>0</v>
      </c>
      <c r="AB49" s="1">
        <v>-1.9293384079569299E-5</v>
      </c>
      <c r="AC49" s="1">
        <v>-6.1361117633749202E-5</v>
      </c>
      <c r="AD49" s="1">
        <v>-1.10496151325543E-6</v>
      </c>
      <c r="AE49" s="1">
        <v>-1.3312682613637401E-5</v>
      </c>
      <c r="AF49" s="1">
        <v>1.17827014890283E-5</v>
      </c>
      <c r="AG49" s="1">
        <v>-8.3514034636924195E-6</v>
      </c>
      <c r="AH49" s="1">
        <v>1.0194182884207401E-6</v>
      </c>
      <c r="AI49">
        <v>0</v>
      </c>
      <c r="AJ49" s="1">
        <v>-7.8751822513440996E-7</v>
      </c>
      <c r="AK49">
        <v>0</v>
      </c>
      <c r="AL49">
        <v>0</v>
      </c>
      <c r="AM49">
        <v>0</v>
      </c>
      <c r="AN49" s="1">
        <v>1.52696764927273E-5</v>
      </c>
      <c r="AO49" s="1">
        <v>8.1129074973181897E-7</v>
      </c>
      <c r="AP49" s="1">
        <v>-3.98599069977744E-4</v>
      </c>
      <c r="AQ49" s="1">
        <v>2.1374660632120801E-5</v>
      </c>
      <c r="AR49" s="1">
        <v>-1.0279588780528001E-5</v>
      </c>
      <c r="AS49" s="1">
        <v>-1.0583393132786601E-5</v>
      </c>
      <c r="AT49" s="1">
        <v>-2.3190765122355799E-5</v>
      </c>
      <c r="AU49" s="1">
        <v>-6.0984166991011802E-6</v>
      </c>
      <c r="AV49" s="1">
        <v>-1.9933628311576999E-4</v>
      </c>
      <c r="AW49" s="1">
        <v>-7.80205407453363E-5</v>
      </c>
      <c r="AX49" s="1">
        <v>-5.2834706287051802E-5</v>
      </c>
      <c r="AY49">
        <v>6.4951210004820202E-3</v>
      </c>
      <c r="AZ49" s="1">
        <v>-6.95796657693408E-5</v>
      </c>
      <c r="BA49" s="1">
        <v>2.3359036776733702E-5</v>
      </c>
      <c r="BB49" s="1">
        <v>2.6204096299146902E-5</v>
      </c>
      <c r="BC49" s="1">
        <v>-2.26758407570034E-6</v>
      </c>
      <c r="BD49" s="1">
        <v>6.9142914159908904E-6</v>
      </c>
      <c r="BE49" s="1">
        <v>-6.1460876661512397E-5</v>
      </c>
      <c r="BF49" s="1">
        <v>2.84150205585846E-6</v>
      </c>
      <c r="BG49" s="1">
        <v>-1.0462160402178899E-6</v>
      </c>
      <c r="BH49">
        <v>-1.1054319801691601E-3</v>
      </c>
      <c r="BI49" s="1">
        <v>-8.8338115204556996E-4</v>
      </c>
      <c r="BJ49" s="1">
        <v>-5.3410747100243703E-6</v>
      </c>
      <c r="BK49" s="1">
        <v>-1.3185232041878799E-5</v>
      </c>
      <c r="BL49" s="1">
        <v>-2.11950732205131E-4</v>
      </c>
      <c r="BM49" s="1">
        <v>-1.6200599316145599E-4</v>
      </c>
      <c r="BN49" s="1">
        <v>-4.8267474985923698E-4</v>
      </c>
      <c r="BO49" s="1">
        <v>-5.9157662711252902E-5</v>
      </c>
      <c r="BP49" s="1">
        <v>-2.2635405577547599E-4</v>
      </c>
      <c r="BQ49" s="1">
        <v>-8.1963680796306895E-4</v>
      </c>
      <c r="BR49" s="1">
        <v>-2.2166467836240401E-4</v>
      </c>
      <c r="BS49">
        <v>-1.3782408616053901E-3</v>
      </c>
    </row>
    <row r="50" spans="1:71">
      <c r="A50" t="s">
        <v>59</v>
      </c>
      <c r="B50">
        <v>4.2222886999999903E-2</v>
      </c>
      <c r="C50">
        <v>5.5076840282726199E-2</v>
      </c>
      <c r="D50">
        <v>0</v>
      </c>
      <c r="E50">
        <v>0</v>
      </c>
      <c r="F50">
        <v>0</v>
      </c>
      <c r="G50">
        <v>0</v>
      </c>
      <c r="H50" s="1">
        <v>-1.05459469609756E-5</v>
      </c>
      <c r="I50">
        <v>0</v>
      </c>
      <c r="J50" s="1">
        <v>8.9040780015151893E-6</v>
      </c>
      <c r="K50">
        <v>0</v>
      </c>
      <c r="L50" s="1">
        <v>-2.29766634368674E-6</v>
      </c>
      <c r="M50">
        <v>0</v>
      </c>
      <c r="N50">
        <v>0</v>
      </c>
      <c r="O50" s="1">
        <v>4.9086855027157499E-6</v>
      </c>
      <c r="P50" s="1">
        <v>1.19837725750702E-6</v>
      </c>
      <c r="Q50">
        <v>0</v>
      </c>
      <c r="R50" s="1">
        <v>-9.1187899920152198E-5</v>
      </c>
      <c r="S50" s="1">
        <v>7.0021095942507397E-6</v>
      </c>
      <c r="T50">
        <v>0</v>
      </c>
      <c r="U50">
        <v>0</v>
      </c>
      <c r="V50" s="1">
        <v>9.9222818940062507E-7</v>
      </c>
      <c r="W50">
        <v>0</v>
      </c>
      <c r="X50">
        <v>0</v>
      </c>
      <c r="Y50">
        <v>0</v>
      </c>
      <c r="Z50">
        <v>0</v>
      </c>
      <c r="AA50">
        <v>0</v>
      </c>
      <c r="AB50" s="1">
        <v>1.8416305847473601E-6</v>
      </c>
      <c r="AC50" s="1">
        <v>-3.8300760621915801E-7</v>
      </c>
      <c r="AD50" s="1">
        <v>1.5985141510523801E-6</v>
      </c>
      <c r="AE50" s="1">
        <v>-1.1846728342300899E-6</v>
      </c>
      <c r="AF50" s="1">
        <v>1.6412498299696601E-6</v>
      </c>
      <c r="AG50" s="1">
        <v>-7.48549532291232E-6</v>
      </c>
      <c r="AH50" s="1">
        <v>-7.4825593865643196E-6</v>
      </c>
      <c r="AI50">
        <v>0</v>
      </c>
      <c r="AJ50" s="1">
        <v>-5.0681973726194698E-5</v>
      </c>
      <c r="AK50">
        <v>0</v>
      </c>
      <c r="AL50">
        <v>0</v>
      </c>
      <c r="AM50">
        <v>0</v>
      </c>
      <c r="AN50" s="1">
        <v>-7.3529917146076595E-7</v>
      </c>
      <c r="AO50" s="1">
        <v>-3.1605312097503502E-6</v>
      </c>
      <c r="AP50" s="1">
        <v>-4.6655020516162201E-5</v>
      </c>
      <c r="AQ50" s="1">
        <v>-6.3573136979892601E-6</v>
      </c>
      <c r="AR50" s="1">
        <v>-1.32098115325418E-5</v>
      </c>
      <c r="AS50" s="1">
        <v>-4.2308879673538597E-5</v>
      </c>
      <c r="AT50" s="1">
        <v>-4.5223367579642599E-6</v>
      </c>
      <c r="AU50" s="1">
        <v>-5.2426445981039299E-6</v>
      </c>
      <c r="AV50" s="1">
        <v>1.7896057097399799E-5</v>
      </c>
      <c r="AW50" s="1">
        <v>-4.28870943066823E-6</v>
      </c>
      <c r="AX50" s="1">
        <v>1.31881878522039E-6</v>
      </c>
      <c r="AY50" s="1">
        <v>-6.95796657693408E-5</v>
      </c>
      <c r="AZ50">
        <v>3.0334583355289299E-3</v>
      </c>
      <c r="BA50" s="1">
        <v>-6.3178410530426694E-5</v>
      </c>
      <c r="BB50" s="1">
        <v>2.8903743349226198E-6</v>
      </c>
      <c r="BC50" s="1">
        <v>-4.2728909358941899E-6</v>
      </c>
      <c r="BD50" s="1">
        <v>4.0514680506811399E-6</v>
      </c>
      <c r="BE50" s="1">
        <v>-9.2846305284423594E-6</v>
      </c>
      <c r="BF50" s="1">
        <v>-4.9903256565005001E-6</v>
      </c>
      <c r="BG50" s="1">
        <v>2.69928169987772E-6</v>
      </c>
      <c r="BH50" s="1">
        <v>-5.3178256127252197E-5</v>
      </c>
      <c r="BI50" s="1">
        <v>-1.80651828280754E-5</v>
      </c>
      <c r="BJ50" s="1">
        <v>-1.96130169700518E-4</v>
      </c>
      <c r="BK50" s="1">
        <v>-9.47378616124633E-5</v>
      </c>
      <c r="BL50" s="1">
        <v>5.6464562566576202E-5</v>
      </c>
      <c r="BM50" s="1">
        <v>-1.8117981098249601E-4</v>
      </c>
      <c r="BN50" s="1">
        <v>-2.36399332061676E-5</v>
      </c>
      <c r="BO50" s="1">
        <v>-5.0051696765990501E-4</v>
      </c>
      <c r="BP50" s="1">
        <v>1.9836939312847401E-6</v>
      </c>
      <c r="BQ50">
        <v>-1.2889962665544701E-3</v>
      </c>
      <c r="BR50" s="1">
        <v>-2.1828460685724001E-4</v>
      </c>
      <c r="BS50" s="1">
        <v>-1.2508471746510501E-4</v>
      </c>
    </row>
    <row r="51" spans="1:71">
      <c r="A51" t="s">
        <v>23</v>
      </c>
      <c r="B51">
        <v>1.6243951999999999E-2</v>
      </c>
      <c r="C51">
        <v>1.58755026326769E-2</v>
      </c>
      <c r="D51">
        <v>0</v>
      </c>
      <c r="E51">
        <v>0</v>
      </c>
      <c r="F51">
        <v>0</v>
      </c>
      <c r="G51">
        <v>0</v>
      </c>
      <c r="H51" s="1">
        <v>8.0450222277319899E-7</v>
      </c>
      <c r="I51">
        <v>0</v>
      </c>
      <c r="J51" s="1">
        <v>-7.7388300304813906E-8</v>
      </c>
      <c r="K51">
        <v>0</v>
      </c>
      <c r="L51" s="1">
        <v>2.7308937615316799E-7</v>
      </c>
      <c r="M51">
        <v>0</v>
      </c>
      <c r="N51">
        <v>0</v>
      </c>
      <c r="O51" s="1">
        <v>-4.5288649777043801E-7</v>
      </c>
      <c r="P51" s="1">
        <v>-3.35935456169665E-7</v>
      </c>
      <c r="Q51">
        <v>0</v>
      </c>
      <c r="R51" s="1">
        <v>-1.6715449587608601E-6</v>
      </c>
      <c r="S51" s="1">
        <v>-1.89316801895621E-7</v>
      </c>
      <c r="T51">
        <v>0</v>
      </c>
      <c r="U51">
        <v>0</v>
      </c>
      <c r="V51" s="1">
        <v>5.88008314510999E-7</v>
      </c>
      <c r="W51">
        <v>0</v>
      </c>
      <c r="X51">
        <v>0</v>
      </c>
      <c r="Y51">
        <v>0</v>
      </c>
      <c r="Z51">
        <v>0</v>
      </c>
      <c r="AA51">
        <v>0</v>
      </c>
      <c r="AB51" s="1">
        <v>3.8930196997104701E-7</v>
      </c>
      <c r="AC51" s="1">
        <v>-2.16150898350676E-6</v>
      </c>
      <c r="AD51" s="1">
        <v>-7.5186366684718895E-8</v>
      </c>
      <c r="AE51" s="1">
        <v>1.5764455674361601E-7</v>
      </c>
      <c r="AF51" s="1">
        <v>-1.5302664010441899E-7</v>
      </c>
      <c r="AG51" s="1">
        <v>-3.43882909219426E-7</v>
      </c>
      <c r="AH51" s="1">
        <v>1.4187552105604899E-7</v>
      </c>
      <c r="AI51">
        <v>0</v>
      </c>
      <c r="AJ51" s="1">
        <v>1.3739250443593199E-6</v>
      </c>
      <c r="AK51">
        <v>0</v>
      </c>
      <c r="AL51">
        <v>0</v>
      </c>
      <c r="AM51">
        <v>0</v>
      </c>
      <c r="AN51" s="1">
        <v>2.68280572322294E-6</v>
      </c>
      <c r="AO51" s="1">
        <v>-5.2123580650884504E-7</v>
      </c>
      <c r="AP51" s="1">
        <v>-1.03745057284416E-5</v>
      </c>
      <c r="AQ51" s="1">
        <v>-5.2194757696018801E-7</v>
      </c>
      <c r="AR51" s="1">
        <v>3.49136196280182E-6</v>
      </c>
      <c r="AS51" s="1">
        <v>6.4484937149264802E-7</v>
      </c>
      <c r="AT51" s="1">
        <v>-3.46236215127665E-6</v>
      </c>
      <c r="AU51" s="1">
        <v>2.2643421897132201E-6</v>
      </c>
      <c r="AV51" s="1">
        <v>5.9022269414680901E-6</v>
      </c>
      <c r="AW51" s="1">
        <v>6.0032651293172797E-6</v>
      </c>
      <c r="AX51" s="1">
        <v>-3.62971083650851E-6</v>
      </c>
      <c r="AY51" s="1">
        <v>2.3359036776733702E-5</v>
      </c>
      <c r="AZ51" s="1">
        <v>-6.3178410530426694E-5</v>
      </c>
      <c r="BA51" s="1">
        <v>2.5203158384013103E-4</v>
      </c>
      <c r="BB51" s="1">
        <v>5.8543319041795097E-6</v>
      </c>
      <c r="BC51" s="1">
        <v>4.5317163154567398E-6</v>
      </c>
      <c r="BD51" s="1">
        <v>-6.0031656173832499E-7</v>
      </c>
      <c r="BE51" s="1">
        <v>-4.8784219560499497E-6</v>
      </c>
      <c r="BF51" s="1">
        <v>5.3278739101563799E-6</v>
      </c>
      <c r="BG51" s="1">
        <v>-2.7569540012196301E-7</v>
      </c>
      <c r="BH51" s="1">
        <v>-3.1275616577121799E-6</v>
      </c>
      <c r="BI51" s="1">
        <v>-8.3633533684848803E-6</v>
      </c>
      <c r="BJ51" s="1">
        <v>-7.5005121311615602E-6</v>
      </c>
      <c r="BK51" s="1">
        <v>-2.9401873946369798E-6</v>
      </c>
      <c r="BL51" s="1">
        <v>1.72025126671426E-6</v>
      </c>
      <c r="BM51" s="1">
        <v>4.5148610052361804E-6</v>
      </c>
      <c r="BN51" s="1">
        <v>-1.86751883465849E-6</v>
      </c>
      <c r="BO51" s="1">
        <v>-1.4299771621735001E-4</v>
      </c>
      <c r="BP51" s="1">
        <v>4.587290682026E-7</v>
      </c>
      <c r="BQ51" s="1">
        <v>-7.2655484623467294E-5</v>
      </c>
      <c r="BR51" s="1">
        <v>-2.16753941663208E-5</v>
      </c>
      <c r="BS51" s="1">
        <v>3.1515429446011398E-5</v>
      </c>
    </row>
    <row r="52" spans="1:71">
      <c r="A52" t="s">
        <v>36</v>
      </c>
      <c r="B52">
        <v>1.4004437999999999E-2</v>
      </c>
      <c r="C52">
        <v>1.41313237764648E-2</v>
      </c>
      <c r="D52">
        <v>0</v>
      </c>
      <c r="E52">
        <v>0</v>
      </c>
      <c r="F52">
        <v>0</v>
      </c>
      <c r="G52">
        <v>0</v>
      </c>
      <c r="H52" s="1">
        <v>2.0018807184423299E-6</v>
      </c>
      <c r="I52">
        <v>0</v>
      </c>
      <c r="J52" s="1">
        <v>-1.35244192993678E-6</v>
      </c>
      <c r="K52">
        <v>0</v>
      </c>
      <c r="L52" s="1">
        <v>-1.9433025862335E-7</v>
      </c>
      <c r="M52">
        <v>0</v>
      </c>
      <c r="N52">
        <v>0</v>
      </c>
      <c r="O52" s="1">
        <v>-7.6620811134628799E-7</v>
      </c>
      <c r="P52" s="1">
        <v>-2.4796640244645999E-7</v>
      </c>
      <c r="Q52">
        <v>0</v>
      </c>
      <c r="R52" s="1">
        <v>-1.22338743031447E-6</v>
      </c>
      <c r="S52" s="1">
        <v>1.54356543767432E-6</v>
      </c>
      <c r="T52">
        <v>0</v>
      </c>
      <c r="U52">
        <v>0</v>
      </c>
      <c r="V52" s="1">
        <v>-7.5078503958549196E-7</v>
      </c>
      <c r="W52">
        <v>0</v>
      </c>
      <c r="X52">
        <v>0</v>
      </c>
      <c r="Y52">
        <v>0</v>
      </c>
      <c r="Z52">
        <v>0</v>
      </c>
      <c r="AA52">
        <v>0</v>
      </c>
      <c r="AB52" s="1">
        <v>-4.4175683089731298E-7</v>
      </c>
      <c r="AC52" s="1">
        <v>1.8768642043391401E-7</v>
      </c>
      <c r="AD52" s="1">
        <v>3.5029937387517499E-7</v>
      </c>
      <c r="AE52" s="1">
        <v>-1.6239428830707801E-7</v>
      </c>
      <c r="AF52" s="1">
        <v>6.2636610949954396E-7</v>
      </c>
      <c r="AG52" s="1">
        <v>-2.0973835006376802E-6</v>
      </c>
      <c r="AH52" s="1">
        <v>2.3607302257801401E-7</v>
      </c>
      <c r="AI52">
        <v>0</v>
      </c>
      <c r="AJ52" s="1">
        <v>1.27753212151796E-6</v>
      </c>
      <c r="AK52">
        <v>0</v>
      </c>
      <c r="AL52">
        <v>0</v>
      </c>
      <c r="AM52">
        <v>0</v>
      </c>
      <c r="AN52" s="1">
        <v>-2.08170879237929E-6</v>
      </c>
      <c r="AO52" s="1">
        <v>1.7904314152712499E-7</v>
      </c>
      <c r="AP52" s="1">
        <v>6.0511270585449898E-7</v>
      </c>
      <c r="AQ52" s="1">
        <v>2.7397566589859499E-6</v>
      </c>
      <c r="AR52" s="1">
        <v>5.4614098165124998E-6</v>
      </c>
      <c r="AS52" s="1">
        <v>1.5385764577697699E-5</v>
      </c>
      <c r="AT52" s="1">
        <v>1.04501694679028E-5</v>
      </c>
      <c r="AU52" s="1">
        <v>4.31362259551604E-6</v>
      </c>
      <c r="AV52" s="1">
        <v>1.0934581602820199E-5</v>
      </c>
      <c r="AW52" s="1">
        <v>3.43679166744879E-6</v>
      </c>
      <c r="AX52" s="1">
        <v>2.9976713719558802E-6</v>
      </c>
      <c r="AY52" s="1">
        <v>2.6204096299146902E-5</v>
      </c>
      <c r="AZ52" s="1">
        <v>2.8903743349226198E-6</v>
      </c>
      <c r="BA52" s="1">
        <v>5.8543319041795097E-6</v>
      </c>
      <c r="BB52" s="1">
        <v>1.9969431167528E-4</v>
      </c>
      <c r="BC52" s="1">
        <v>3.4152061868971999E-6</v>
      </c>
      <c r="BD52" s="1">
        <v>1.20887431582992E-6</v>
      </c>
      <c r="BE52" s="1">
        <v>3.95239176925939E-6</v>
      </c>
      <c r="BF52" s="1">
        <v>-1.2851503995562501E-6</v>
      </c>
      <c r="BG52" s="1">
        <v>-2.4640690442381799E-6</v>
      </c>
      <c r="BH52" s="1">
        <v>2.1475466216652502E-6</v>
      </c>
      <c r="BI52" s="1">
        <v>-1.12554965377028E-5</v>
      </c>
      <c r="BJ52" s="1">
        <v>3.0518000653969898E-6</v>
      </c>
      <c r="BK52" s="1">
        <v>-7.8432308099802704E-6</v>
      </c>
      <c r="BL52" s="1">
        <v>-2.1217387887243699E-6</v>
      </c>
      <c r="BM52" s="1">
        <v>-8.6027075457170604E-6</v>
      </c>
      <c r="BN52" s="1">
        <v>-1.0668883024048E-5</v>
      </c>
      <c r="BO52" s="1">
        <v>6.3874638718428301E-6</v>
      </c>
      <c r="BP52" s="1">
        <v>-6.8148687867426602E-8</v>
      </c>
      <c r="BQ52" s="1">
        <v>-2.8918893837663801E-4</v>
      </c>
      <c r="BR52" s="1">
        <v>1.2022295519218E-5</v>
      </c>
      <c r="BS52" s="1">
        <v>1.32607064239126E-5</v>
      </c>
    </row>
    <row r="53" spans="1:71">
      <c r="A53" t="s">
        <v>38</v>
      </c>
      <c r="B53">
        <v>1.5636496999999999E-2</v>
      </c>
      <c r="C53">
        <v>1.32371213568946E-2</v>
      </c>
      <c r="D53">
        <v>0</v>
      </c>
      <c r="E53">
        <v>0</v>
      </c>
      <c r="F53">
        <v>0</v>
      </c>
      <c r="G53">
        <v>0</v>
      </c>
      <c r="H53" s="1">
        <v>-1.88636974620123E-6</v>
      </c>
      <c r="I53">
        <v>0</v>
      </c>
      <c r="J53" s="1">
        <v>-5.0236985209760102E-7</v>
      </c>
      <c r="K53">
        <v>0</v>
      </c>
      <c r="L53" s="1">
        <v>-4.4860457313199298E-7</v>
      </c>
      <c r="M53">
        <v>0</v>
      </c>
      <c r="N53">
        <v>0</v>
      </c>
      <c r="O53" s="1">
        <v>2.08051626542995E-6</v>
      </c>
      <c r="P53" s="1">
        <v>2.35833887599673E-7</v>
      </c>
      <c r="Q53">
        <v>0</v>
      </c>
      <c r="R53" s="1">
        <v>6.7684748109550902E-6</v>
      </c>
      <c r="S53" s="1">
        <v>-2.7224993255805799E-6</v>
      </c>
      <c r="T53">
        <v>0</v>
      </c>
      <c r="U53">
        <v>0</v>
      </c>
      <c r="V53" s="1">
        <v>1.34844486846618E-6</v>
      </c>
      <c r="W53">
        <v>0</v>
      </c>
      <c r="X53">
        <v>0</v>
      </c>
      <c r="Y53">
        <v>0</v>
      </c>
      <c r="Z53">
        <v>0</v>
      </c>
      <c r="AA53">
        <v>0</v>
      </c>
      <c r="AB53" s="1">
        <v>2.5030507281804301E-6</v>
      </c>
      <c r="AC53" s="1">
        <v>-6.0224432709710502E-7</v>
      </c>
      <c r="AD53" s="1">
        <v>-1.05498844137499E-7</v>
      </c>
      <c r="AE53" s="1">
        <v>1.4520722836573799E-7</v>
      </c>
      <c r="AF53" s="1">
        <v>5.0050651018538197E-7</v>
      </c>
      <c r="AG53" s="1">
        <v>-1.09777766595108E-6</v>
      </c>
      <c r="AH53" s="1">
        <v>2.9149715430933297E-7</v>
      </c>
      <c r="AI53">
        <v>0</v>
      </c>
      <c r="AJ53" s="1">
        <v>1.2989662136096301E-6</v>
      </c>
      <c r="AK53">
        <v>0</v>
      </c>
      <c r="AL53">
        <v>0</v>
      </c>
      <c r="AM53">
        <v>0</v>
      </c>
      <c r="AN53" s="1">
        <v>-1.5344336100774701E-6</v>
      </c>
      <c r="AO53" s="1">
        <v>-2.70981387478645E-8</v>
      </c>
      <c r="AP53" s="1">
        <v>-1.49164456738733E-6</v>
      </c>
      <c r="AQ53" s="1">
        <v>1.0809954656280401E-6</v>
      </c>
      <c r="AR53" s="1">
        <v>-3.02824617422294E-6</v>
      </c>
      <c r="AS53" s="1">
        <v>1.49909066947364E-6</v>
      </c>
      <c r="AT53" s="1">
        <v>9.2257625420670596E-8</v>
      </c>
      <c r="AU53" s="1">
        <v>2.49245774735696E-6</v>
      </c>
      <c r="AV53" s="1">
        <v>7.9744590260852705E-7</v>
      </c>
      <c r="AW53" s="1">
        <v>4.3572726788792101E-7</v>
      </c>
      <c r="AX53" s="1">
        <v>-4.3540545695648297E-6</v>
      </c>
      <c r="AY53" s="1">
        <v>-2.26758407570034E-6</v>
      </c>
      <c r="AZ53" s="1">
        <v>-4.2728909358941899E-6</v>
      </c>
      <c r="BA53" s="1">
        <v>4.5317163154567398E-6</v>
      </c>
      <c r="BB53" s="1">
        <v>3.4152061868971999E-6</v>
      </c>
      <c r="BC53" s="1">
        <v>1.75221381817156E-4</v>
      </c>
      <c r="BD53" s="1">
        <v>-8.3427645018358403E-7</v>
      </c>
      <c r="BE53" s="1">
        <v>1.2048698710796799E-6</v>
      </c>
      <c r="BF53" s="1">
        <v>1.8447488306771399E-6</v>
      </c>
      <c r="BG53" s="1">
        <v>9.4413471902321796E-7</v>
      </c>
      <c r="BH53" s="1">
        <v>7.2679923560614797E-6</v>
      </c>
      <c r="BI53" s="1">
        <v>-6.0929124020733696E-6</v>
      </c>
      <c r="BJ53" s="1">
        <v>1.58883237822527E-6</v>
      </c>
      <c r="BK53" s="1">
        <v>-7.9352166316455598E-5</v>
      </c>
      <c r="BL53" s="1">
        <v>2.8224507664318398E-6</v>
      </c>
      <c r="BM53" s="1">
        <v>-1.2152692325325199E-6</v>
      </c>
      <c r="BN53" s="1">
        <v>1.57190616607209E-6</v>
      </c>
      <c r="BO53" s="1">
        <v>-1.5335099800813601E-6</v>
      </c>
      <c r="BP53" s="1">
        <v>1.7005722087841601E-6</v>
      </c>
      <c r="BQ53" s="1">
        <v>-1.2807763321740799E-4</v>
      </c>
      <c r="BR53" s="1">
        <v>4.3583470893267204E-6</v>
      </c>
      <c r="BS53" s="1">
        <v>1.34044529536382E-5</v>
      </c>
    </row>
    <row r="54" spans="1:71">
      <c r="A54" t="s">
        <v>12</v>
      </c>
      <c r="B54">
        <v>1.36369989999999E-2</v>
      </c>
      <c r="C54">
        <v>9.8949233748832095E-3</v>
      </c>
      <c r="D54">
        <v>0</v>
      </c>
      <c r="E54">
        <v>0</v>
      </c>
      <c r="F54">
        <v>0</v>
      </c>
      <c r="G54">
        <v>0</v>
      </c>
      <c r="H54" s="1">
        <v>2.0079924103156302E-6</v>
      </c>
      <c r="I54">
        <v>0</v>
      </c>
      <c r="J54" s="1">
        <v>3.1552132951030101E-6</v>
      </c>
      <c r="K54">
        <v>0</v>
      </c>
      <c r="L54" s="1">
        <v>2.2037258669910599E-7</v>
      </c>
      <c r="M54">
        <v>0</v>
      </c>
      <c r="N54">
        <v>0</v>
      </c>
      <c r="O54" s="1">
        <v>-2.3562610206723699E-6</v>
      </c>
      <c r="P54" s="1">
        <v>7.9655354772248099E-8</v>
      </c>
      <c r="Q54">
        <v>0</v>
      </c>
      <c r="R54" s="1">
        <v>9.2343371297037103E-7</v>
      </c>
      <c r="S54" s="1">
        <v>1.1486091213478801E-6</v>
      </c>
      <c r="T54">
        <v>0</v>
      </c>
      <c r="U54">
        <v>0</v>
      </c>
      <c r="V54" s="1">
        <v>6.3387989264766901E-7</v>
      </c>
      <c r="W54">
        <v>0</v>
      </c>
      <c r="X54">
        <v>0</v>
      </c>
      <c r="Y54">
        <v>0</v>
      </c>
      <c r="Z54">
        <v>0</v>
      </c>
      <c r="AA54">
        <v>0</v>
      </c>
      <c r="AB54" s="1">
        <v>1.2141399495233199E-6</v>
      </c>
      <c r="AC54" s="1">
        <v>6.7742267954076602E-7</v>
      </c>
      <c r="AD54" s="1">
        <v>-2.1110561881310401E-7</v>
      </c>
      <c r="AE54" s="1">
        <v>1.5606992137287499E-7</v>
      </c>
      <c r="AF54" s="1">
        <v>-8.6057513407840695E-8</v>
      </c>
      <c r="AG54" s="1">
        <v>4.5801572700596299E-7</v>
      </c>
      <c r="AH54" s="1">
        <v>1.18822593457092E-7</v>
      </c>
      <c r="AI54">
        <v>0</v>
      </c>
      <c r="AJ54" s="1">
        <v>3.06542415590415E-6</v>
      </c>
      <c r="AK54">
        <v>0</v>
      </c>
      <c r="AL54">
        <v>0</v>
      </c>
      <c r="AM54">
        <v>0</v>
      </c>
      <c r="AN54" s="1">
        <v>1.8824700825908699E-6</v>
      </c>
      <c r="AO54" s="1">
        <v>-3.9003198301444398E-7</v>
      </c>
      <c r="AP54" s="1">
        <v>-9.5645667269272399E-5</v>
      </c>
      <c r="AQ54" s="1">
        <v>7.2850153515373198E-7</v>
      </c>
      <c r="AR54" s="1">
        <v>3.4917067437857598E-6</v>
      </c>
      <c r="AS54" s="1">
        <v>2.5842954117867E-6</v>
      </c>
      <c r="AT54" s="1">
        <v>1.2957787515035501E-7</v>
      </c>
      <c r="AU54" s="1">
        <v>-8.70217851607007E-7</v>
      </c>
      <c r="AV54" s="1">
        <v>3.6505873430409199E-6</v>
      </c>
      <c r="AW54" s="1">
        <v>-1.24162916254717E-6</v>
      </c>
      <c r="AX54" s="1">
        <v>4.01609972924687E-6</v>
      </c>
      <c r="AY54" s="1">
        <v>6.9142914159908904E-6</v>
      </c>
      <c r="AZ54" s="1">
        <v>4.0514680506811399E-6</v>
      </c>
      <c r="BA54" s="1">
        <v>-6.0031656173832499E-7</v>
      </c>
      <c r="BB54" s="1">
        <v>1.20887431582992E-6</v>
      </c>
      <c r="BC54" s="1">
        <v>-8.3427645018358403E-7</v>
      </c>
      <c r="BD54" s="1">
        <v>9.7909508594810093E-5</v>
      </c>
      <c r="BE54" s="1">
        <v>2.48646875352411E-6</v>
      </c>
      <c r="BF54" s="1">
        <v>5.4174627088445398E-7</v>
      </c>
      <c r="BG54" s="1">
        <v>3.8199523917312199E-7</v>
      </c>
      <c r="BH54" s="1">
        <v>-4.3100329280375797E-6</v>
      </c>
      <c r="BI54" s="1">
        <v>-1.0021883581752101E-6</v>
      </c>
      <c r="BJ54" s="1">
        <v>-2.0158879691556901E-6</v>
      </c>
      <c r="BK54" s="1">
        <v>-2.8548517280064E-6</v>
      </c>
      <c r="BL54" s="1">
        <v>1.8372717002424299E-6</v>
      </c>
      <c r="BM54" s="1">
        <v>-1.02901292066942E-6</v>
      </c>
      <c r="BN54" s="1">
        <v>-2.1286968595879698E-6</v>
      </c>
      <c r="BO54" s="1">
        <v>-5.3360906157991603E-6</v>
      </c>
      <c r="BP54" s="1">
        <v>-1.20703258709187E-6</v>
      </c>
      <c r="BQ54" s="1">
        <v>2.4738133985524298E-6</v>
      </c>
      <c r="BR54" s="1">
        <v>1.89168788497569E-6</v>
      </c>
      <c r="BS54" s="1">
        <v>-2.79200583496109E-5</v>
      </c>
    </row>
    <row r="55" spans="1:71">
      <c r="A55" t="s">
        <v>10</v>
      </c>
      <c r="B55">
        <v>2.5540712E-2</v>
      </c>
      <c r="C55">
        <v>2.59160611555058E-2</v>
      </c>
      <c r="D55">
        <v>0</v>
      </c>
      <c r="E55">
        <v>0</v>
      </c>
      <c r="F55">
        <v>0</v>
      </c>
      <c r="G55">
        <v>0</v>
      </c>
      <c r="H55" s="1">
        <v>-2.1300874677114801E-5</v>
      </c>
      <c r="I55">
        <v>0</v>
      </c>
      <c r="J55" s="1">
        <v>5.2998799882323501E-6</v>
      </c>
      <c r="K55">
        <v>0</v>
      </c>
      <c r="L55" s="1">
        <v>2.5009491842153202E-6</v>
      </c>
      <c r="M55">
        <v>0</v>
      </c>
      <c r="N55">
        <v>0</v>
      </c>
      <c r="O55" s="1">
        <v>3.5884469449796599E-6</v>
      </c>
      <c r="P55" s="1">
        <v>7.0779866512266101E-7</v>
      </c>
      <c r="Q55">
        <v>0</v>
      </c>
      <c r="R55" s="1">
        <v>-4.21022947549338E-6</v>
      </c>
      <c r="S55" s="1">
        <v>-8.5408588784044605E-7</v>
      </c>
      <c r="T55">
        <v>0</v>
      </c>
      <c r="U55">
        <v>0</v>
      </c>
      <c r="V55" s="1">
        <v>8.4936345842674597E-7</v>
      </c>
      <c r="W55">
        <v>0</v>
      </c>
      <c r="X55">
        <v>0</v>
      </c>
      <c r="Y55">
        <v>0</v>
      </c>
      <c r="Z55">
        <v>0</v>
      </c>
      <c r="AA55">
        <v>0</v>
      </c>
      <c r="AB55" s="1">
        <v>9.0477156681990797E-7</v>
      </c>
      <c r="AC55" s="1">
        <v>1.0253983311928501E-6</v>
      </c>
      <c r="AD55" s="1">
        <v>-3.33648816169473E-7</v>
      </c>
      <c r="AE55" s="1">
        <v>-4.6452158487672802E-8</v>
      </c>
      <c r="AF55" s="1">
        <v>8.29571057466651E-7</v>
      </c>
      <c r="AG55" s="1">
        <v>-1.2621242109825501E-6</v>
      </c>
      <c r="AH55" s="1">
        <v>6.7192534277604105E-8</v>
      </c>
      <c r="AI55">
        <v>0</v>
      </c>
      <c r="AJ55" s="1">
        <v>2.0120481369586699E-6</v>
      </c>
      <c r="AK55">
        <v>0</v>
      </c>
      <c r="AL55">
        <v>0</v>
      </c>
      <c r="AM55">
        <v>0</v>
      </c>
      <c r="AN55" s="1">
        <v>-1.01163229953578E-5</v>
      </c>
      <c r="AO55" s="1">
        <v>-1.5633668672481101E-6</v>
      </c>
      <c r="AP55" s="1">
        <v>-8.7034507905316702E-5</v>
      </c>
      <c r="AQ55" s="1">
        <v>-1.19313104629557E-4</v>
      </c>
      <c r="AR55" s="1">
        <v>-8.5355450173246802E-7</v>
      </c>
      <c r="AS55" s="1">
        <v>1.2165386947061599E-5</v>
      </c>
      <c r="AT55" s="1">
        <v>-4.2093611413600901E-6</v>
      </c>
      <c r="AU55" s="1">
        <v>5.6873336203776303E-6</v>
      </c>
      <c r="AV55" s="1">
        <v>4.77101540440961E-6</v>
      </c>
      <c r="AW55" s="1">
        <v>-2.83837841496105E-6</v>
      </c>
      <c r="AX55" s="1">
        <v>-2.1916020606849199E-6</v>
      </c>
      <c r="AY55" s="1">
        <v>-6.1460876661512397E-5</v>
      </c>
      <c r="AZ55" s="1">
        <v>-9.2846305284423594E-6</v>
      </c>
      <c r="BA55" s="1">
        <v>-4.8784219560499497E-6</v>
      </c>
      <c r="BB55" s="1">
        <v>3.95239176925939E-6</v>
      </c>
      <c r="BC55" s="1">
        <v>1.2048698710796799E-6</v>
      </c>
      <c r="BD55" s="1">
        <v>2.48646875352411E-6</v>
      </c>
      <c r="BE55" s="1">
        <v>6.7164222581591899E-4</v>
      </c>
      <c r="BF55" s="1">
        <v>-5.0108834737350097E-6</v>
      </c>
      <c r="BG55" s="1">
        <v>9.1748967662935801E-7</v>
      </c>
      <c r="BH55" s="1">
        <v>-1.08220029158114E-5</v>
      </c>
      <c r="BI55" s="1">
        <v>6.6555172709145104E-6</v>
      </c>
      <c r="BJ55" s="1">
        <v>-7.1776991262917295E-7</v>
      </c>
      <c r="BK55" s="1">
        <v>8.2706618054253701E-7</v>
      </c>
      <c r="BL55" s="1">
        <v>-1.8276036327882401E-4</v>
      </c>
      <c r="BM55" s="1">
        <v>8.8732256520093694E-6</v>
      </c>
      <c r="BN55" s="1">
        <v>2.53630414373357E-6</v>
      </c>
      <c r="BO55" s="1">
        <v>1.50823760371396E-6</v>
      </c>
      <c r="BP55" s="1">
        <v>6.8762218360289096E-6</v>
      </c>
      <c r="BQ55" s="1">
        <v>3.0430898185655698E-5</v>
      </c>
      <c r="BR55" s="1">
        <v>7.2738160839398302E-6</v>
      </c>
      <c r="BS55" s="1">
        <v>-2.5453132621142301E-4</v>
      </c>
    </row>
    <row r="56" spans="1:71">
      <c r="A56" t="s">
        <v>16</v>
      </c>
      <c r="B56">
        <v>5.4582659999999799E-3</v>
      </c>
      <c r="C56">
        <v>1.5018483290175201E-2</v>
      </c>
      <c r="D56">
        <v>0</v>
      </c>
      <c r="E56">
        <v>0</v>
      </c>
      <c r="F56">
        <v>0</v>
      </c>
      <c r="G56">
        <v>0</v>
      </c>
      <c r="H56" s="1">
        <v>2.3361105983287899E-7</v>
      </c>
      <c r="I56">
        <v>0</v>
      </c>
      <c r="J56" s="1">
        <v>-1.6923008816920401E-6</v>
      </c>
      <c r="K56">
        <v>0</v>
      </c>
      <c r="L56" s="1">
        <v>-2.8262263383543399E-7</v>
      </c>
      <c r="M56">
        <v>0</v>
      </c>
      <c r="N56">
        <v>0</v>
      </c>
      <c r="O56" s="1">
        <v>-1.4421353792476901E-6</v>
      </c>
      <c r="P56" s="1">
        <v>-2.4911468188825601E-8</v>
      </c>
      <c r="Q56">
        <v>0</v>
      </c>
      <c r="R56" s="1">
        <v>-1.6030707797761901E-4</v>
      </c>
      <c r="S56" s="1">
        <v>2.2543003392676902E-6</v>
      </c>
      <c r="T56">
        <v>0</v>
      </c>
      <c r="U56">
        <v>0</v>
      </c>
      <c r="V56" s="1">
        <v>1.1370928136808601E-7</v>
      </c>
      <c r="W56">
        <v>0</v>
      </c>
      <c r="X56">
        <v>0</v>
      </c>
      <c r="Y56">
        <v>0</v>
      </c>
      <c r="Z56">
        <v>0</v>
      </c>
      <c r="AA56">
        <v>0</v>
      </c>
      <c r="AB56" s="1">
        <v>1.72163559071698E-6</v>
      </c>
      <c r="AC56" s="1">
        <v>1.2582719409804499E-6</v>
      </c>
      <c r="AD56" s="1">
        <v>-3.7052040438050103E-8</v>
      </c>
      <c r="AE56" s="1">
        <v>4.5922802745673902E-7</v>
      </c>
      <c r="AF56" s="1">
        <v>-4.8369071284131696E-7</v>
      </c>
      <c r="AG56" s="1">
        <v>-3.05985134190795E-6</v>
      </c>
      <c r="AH56" s="1">
        <v>3.6132518385037901E-7</v>
      </c>
      <c r="AI56">
        <v>0</v>
      </c>
      <c r="AJ56" s="1">
        <v>3.2270912071014702E-7</v>
      </c>
      <c r="AK56">
        <v>0</v>
      </c>
      <c r="AL56">
        <v>0</v>
      </c>
      <c r="AM56">
        <v>0</v>
      </c>
      <c r="AN56" s="1">
        <v>-8.9413014181764197E-7</v>
      </c>
      <c r="AO56" s="1">
        <v>3.1142541226761901E-7</v>
      </c>
      <c r="AP56" s="1">
        <v>1.13987245199135E-6</v>
      </c>
      <c r="AQ56" s="1">
        <v>-1.82194091419888E-6</v>
      </c>
      <c r="AR56" s="1">
        <v>-1.14634667013811E-5</v>
      </c>
      <c r="AS56" s="1">
        <v>-1.45218727131975E-6</v>
      </c>
      <c r="AT56" s="1">
        <v>-6.9332543961427999E-7</v>
      </c>
      <c r="AU56" s="1">
        <v>-1.9076356062316101E-6</v>
      </c>
      <c r="AV56" s="1">
        <v>-9.8180296739272591E-7</v>
      </c>
      <c r="AW56" s="1">
        <v>1.8585687626006099E-6</v>
      </c>
      <c r="AX56" s="1">
        <v>9.5143507863821697E-7</v>
      </c>
      <c r="AY56" s="1">
        <v>2.84150205585846E-6</v>
      </c>
      <c r="AZ56" s="1">
        <v>-4.9903256565005001E-6</v>
      </c>
      <c r="BA56" s="1">
        <v>5.3278739101563799E-6</v>
      </c>
      <c r="BB56" s="1">
        <v>-1.2851503995562501E-6</v>
      </c>
      <c r="BC56" s="1">
        <v>1.8447488306771399E-6</v>
      </c>
      <c r="BD56" s="1">
        <v>5.4174627088445398E-7</v>
      </c>
      <c r="BE56" s="1">
        <v>-5.0108834737350097E-6</v>
      </c>
      <c r="BF56" s="1">
        <v>2.2555484033727401E-4</v>
      </c>
      <c r="BG56" s="1">
        <v>-1.1328085802721E-6</v>
      </c>
      <c r="BH56" s="1">
        <v>1.8215324670203501E-7</v>
      </c>
      <c r="BI56" s="1">
        <v>-7.8453620993213102E-6</v>
      </c>
      <c r="BJ56" s="1">
        <v>-4.9503341503409202E-7</v>
      </c>
      <c r="BK56" s="1">
        <v>-1.68709350865027E-6</v>
      </c>
      <c r="BL56" s="1">
        <v>1.06081393950905E-5</v>
      </c>
      <c r="BM56" s="1">
        <v>-3.2457102471166499E-5</v>
      </c>
      <c r="BN56" s="1">
        <v>1.22699614972224E-6</v>
      </c>
      <c r="BO56" s="1">
        <v>9.4462911565196801E-7</v>
      </c>
      <c r="BP56" s="1">
        <v>1.2970097133621301E-6</v>
      </c>
      <c r="BQ56" s="1">
        <v>-1.16514108260905E-5</v>
      </c>
      <c r="BR56" s="1">
        <v>-7.9447737533789995E-6</v>
      </c>
      <c r="BS56" s="1">
        <v>-3.1165561365362599E-7</v>
      </c>
    </row>
    <row r="57" spans="1:71">
      <c r="A57" t="s">
        <v>22</v>
      </c>
      <c r="B57">
        <v>1.24686969999999E-2</v>
      </c>
      <c r="C57">
        <v>5.59055271508081E-3</v>
      </c>
      <c r="D57">
        <v>0</v>
      </c>
      <c r="E57">
        <v>0</v>
      </c>
      <c r="F57">
        <v>0</v>
      </c>
      <c r="G57">
        <v>0</v>
      </c>
      <c r="H57" s="1">
        <v>-3.67613719613859E-7</v>
      </c>
      <c r="I57">
        <v>0</v>
      </c>
      <c r="J57" s="1">
        <v>1.0337990281755099E-6</v>
      </c>
      <c r="K57">
        <v>0</v>
      </c>
      <c r="L57" s="1">
        <v>1.09822537177523E-7</v>
      </c>
      <c r="M57">
        <v>0</v>
      </c>
      <c r="N57">
        <v>0</v>
      </c>
      <c r="O57" s="1">
        <v>-1.90401513354434E-7</v>
      </c>
      <c r="P57" s="1">
        <v>-3.3181685357866299E-8</v>
      </c>
      <c r="Q57">
        <v>0</v>
      </c>
      <c r="R57" s="1">
        <v>2.0154755267564499E-6</v>
      </c>
      <c r="S57" s="1">
        <v>8.7954785032334397E-7</v>
      </c>
      <c r="T57">
        <v>0</v>
      </c>
      <c r="U57">
        <v>0</v>
      </c>
      <c r="V57" s="1">
        <v>7.4526065804355898E-7</v>
      </c>
      <c r="W57">
        <v>0</v>
      </c>
      <c r="X57">
        <v>0</v>
      </c>
      <c r="Y57">
        <v>0</v>
      </c>
      <c r="Z57">
        <v>0</v>
      </c>
      <c r="AA57">
        <v>0</v>
      </c>
      <c r="AB57" s="1">
        <v>1.1933179034888701E-6</v>
      </c>
      <c r="AC57" s="1">
        <v>1.3530805215794999E-6</v>
      </c>
      <c r="AD57" s="1">
        <v>4.7766024549130798E-8</v>
      </c>
      <c r="AE57" s="1">
        <v>5.02140208447038E-8</v>
      </c>
      <c r="AF57" s="1">
        <v>2.8445825115429699E-8</v>
      </c>
      <c r="AG57" s="1">
        <v>5.8218479448755197E-7</v>
      </c>
      <c r="AH57" s="1">
        <v>-5.0536863750071897E-9</v>
      </c>
      <c r="AI57">
        <v>0</v>
      </c>
      <c r="AJ57" s="1">
        <v>-1.47435359957573E-7</v>
      </c>
      <c r="AK57">
        <v>0</v>
      </c>
      <c r="AL57">
        <v>0</v>
      </c>
      <c r="AM57">
        <v>0</v>
      </c>
      <c r="AN57" s="1">
        <v>1.0177682666982199E-6</v>
      </c>
      <c r="AO57" s="1">
        <v>-1.31500824823574E-7</v>
      </c>
      <c r="AP57" s="1">
        <v>-5.3704863138665701E-6</v>
      </c>
      <c r="AQ57" s="1">
        <v>-2.6560958848762199E-7</v>
      </c>
      <c r="AR57" s="1">
        <v>1.3896045372326099E-6</v>
      </c>
      <c r="AS57" s="1">
        <v>-4.2392278294148397E-5</v>
      </c>
      <c r="AT57" s="1">
        <v>1.52237044769217E-6</v>
      </c>
      <c r="AU57" s="1">
        <v>2.2358354895175102E-6</v>
      </c>
      <c r="AV57" s="1">
        <v>3.3969376918404102E-9</v>
      </c>
      <c r="AW57" s="1">
        <v>-8.1803563081606703E-7</v>
      </c>
      <c r="AX57" s="1">
        <v>-4.3042296522165203E-7</v>
      </c>
      <c r="AY57" s="1">
        <v>-1.0462160402178899E-6</v>
      </c>
      <c r="AZ57" s="1">
        <v>2.69928169987772E-6</v>
      </c>
      <c r="BA57" s="1">
        <v>-2.7569540012196301E-7</v>
      </c>
      <c r="BB57" s="1">
        <v>-2.4640690442381799E-6</v>
      </c>
      <c r="BC57" s="1">
        <v>9.4413471902321796E-7</v>
      </c>
      <c r="BD57" s="1">
        <v>3.8199523917312199E-7</v>
      </c>
      <c r="BE57" s="1">
        <v>9.1748967662935801E-7</v>
      </c>
      <c r="BF57" s="1">
        <v>-1.1328085802721E-6</v>
      </c>
      <c r="BG57" s="1">
        <v>3.1254279660097498E-5</v>
      </c>
      <c r="BH57" s="1">
        <v>9.1918837796744705E-7</v>
      </c>
      <c r="BI57" s="1">
        <v>-1.52155321344078E-6</v>
      </c>
      <c r="BJ57" s="1">
        <v>-4.9828728335827904E-7</v>
      </c>
      <c r="BK57" s="1">
        <v>2.1409059141498598E-6</v>
      </c>
      <c r="BL57" s="1">
        <v>7.0957755381925603E-7</v>
      </c>
      <c r="BM57" s="1">
        <v>6.4017945627455201E-6</v>
      </c>
      <c r="BN57" s="1">
        <v>-3.7829426589049998E-6</v>
      </c>
      <c r="BO57" s="1">
        <v>-9.8133543832514804E-7</v>
      </c>
      <c r="BP57" s="1">
        <v>-5.5367517276844102E-7</v>
      </c>
      <c r="BQ57" s="1">
        <v>5.7641176111384696E-6</v>
      </c>
      <c r="BR57" s="1">
        <v>-5.0183328623656902E-6</v>
      </c>
      <c r="BS57" s="1">
        <v>1.08627989000907E-6</v>
      </c>
    </row>
    <row r="58" spans="1:71">
      <c r="A58" t="s">
        <v>70</v>
      </c>
      <c r="B58">
        <v>4.75512580000002E-2</v>
      </c>
      <c r="C58">
        <v>5.9578947395492798E-2</v>
      </c>
      <c r="D58">
        <v>0</v>
      </c>
      <c r="E58">
        <v>0</v>
      </c>
      <c r="F58">
        <v>0</v>
      </c>
      <c r="G58">
        <v>0</v>
      </c>
      <c r="H58" s="1">
        <v>-1.01817423493645E-6</v>
      </c>
      <c r="I58">
        <v>0</v>
      </c>
      <c r="J58" s="1">
        <v>1.24490417823124E-6</v>
      </c>
      <c r="K58">
        <v>0</v>
      </c>
      <c r="L58" s="1">
        <v>1.8515211320789801E-6</v>
      </c>
      <c r="M58">
        <v>0</v>
      </c>
      <c r="N58">
        <v>0</v>
      </c>
      <c r="O58" s="1">
        <v>-1.1814226194805599E-6</v>
      </c>
      <c r="P58" s="1">
        <v>-1.42964255640132E-6</v>
      </c>
      <c r="Q58">
        <v>0</v>
      </c>
      <c r="R58" s="1">
        <v>-1.5890142953660101E-5</v>
      </c>
      <c r="S58" s="1">
        <v>1.0430386813548499E-5</v>
      </c>
      <c r="T58">
        <v>0</v>
      </c>
      <c r="U58">
        <v>0</v>
      </c>
      <c r="V58" s="1">
        <v>4.2280441521370204E-6</v>
      </c>
      <c r="W58">
        <v>0</v>
      </c>
      <c r="X58">
        <v>0</v>
      </c>
      <c r="Y58">
        <v>0</v>
      </c>
      <c r="Z58">
        <v>0</v>
      </c>
      <c r="AA58">
        <v>0</v>
      </c>
      <c r="AB58" s="1">
        <v>-7.3814049580351804E-6</v>
      </c>
      <c r="AC58" s="1">
        <v>2.9746448235116201E-6</v>
      </c>
      <c r="AD58" s="1">
        <v>-7.3592455487965704E-6</v>
      </c>
      <c r="AE58" s="1">
        <v>1.35148893159551E-6</v>
      </c>
      <c r="AF58" s="1">
        <v>-4.8271461146931905E-7</v>
      </c>
      <c r="AG58" s="1">
        <v>-3.4265697475994601E-5</v>
      </c>
      <c r="AH58" s="1">
        <v>-1.5307488257191001E-7</v>
      </c>
      <c r="AI58">
        <v>0</v>
      </c>
      <c r="AJ58" s="1">
        <v>-9.0217602882192201E-7</v>
      </c>
      <c r="AK58">
        <v>0</v>
      </c>
      <c r="AL58">
        <v>0</v>
      </c>
      <c r="AM58">
        <v>0</v>
      </c>
      <c r="AN58" s="1">
        <v>3.58647244421131E-6</v>
      </c>
      <c r="AO58" s="1">
        <v>8.9164651290397105E-7</v>
      </c>
      <c r="AP58" s="1">
        <v>-1.64965220003969E-4</v>
      </c>
      <c r="AQ58" s="1">
        <v>5.3328334776489697E-6</v>
      </c>
      <c r="AR58" s="1">
        <v>1.4045055109938901E-5</v>
      </c>
      <c r="AS58" s="1">
        <v>3.9399833633777999E-6</v>
      </c>
      <c r="AT58" s="1">
        <v>2.44614382410089E-5</v>
      </c>
      <c r="AU58" s="1">
        <v>-4.5808791850146103E-6</v>
      </c>
      <c r="AV58" s="1">
        <v>-2.1743552657481799E-4</v>
      </c>
      <c r="AW58" s="1">
        <v>-1.0479217896936901E-5</v>
      </c>
      <c r="AX58" s="1">
        <v>-1.9632513272176E-4</v>
      </c>
      <c r="AY58">
        <v>-1.1054319801691601E-3</v>
      </c>
      <c r="AZ58" s="1">
        <v>-5.3178256127252197E-5</v>
      </c>
      <c r="BA58" s="1">
        <v>-3.1275616577121799E-6</v>
      </c>
      <c r="BB58" s="1">
        <v>2.1475466216652502E-6</v>
      </c>
      <c r="BC58" s="1">
        <v>7.2679923560614797E-6</v>
      </c>
      <c r="BD58" s="1">
        <v>-4.3100329280375797E-6</v>
      </c>
      <c r="BE58" s="1">
        <v>-1.08220029158114E-5</v>
      </c>
      <c r="BF58" s="1">
        <v>1.8215324670203501E-7</v>
      </c>
      <c r="BG58" s="1">
        <v>9.1918837796744705E-7</v>
      </c>
      <c r="BH58">
        <v>3.5496509727548902E-3</v>
      </c>
      <c r="BI58" s="1">
        <v>-2.1863595012412701E-4</v>
      </c>
      <c r="BJ58" s="1">
        <v>1.4342066796338699E-5</v>
      </c>
      <c r="BK58" s="1">
        <v>-2.1619000272177301E-5</v>
      </c>
      <c r="BL58" s="1">
        <v>-6.8141256801389802E-5</v>
      </c>
      <c r="BM58" s="1">
        <v>-9.7994231204018994E-5</v>
      </c>
      <c r="BN58" s="1">
        <v>-4.7955617907641203E-4</v>
      </c>
      <c r="BO58" s="1">
        <v>-1.4792225589228601E-5</v>
      </c>
      <c r="BP58" s="1">
        <v>-1.29767501210858E-5</v>
      </c>
      <c r="BQ58" s="1">
        <v>-2.6096399802053201E-4</v>
      </c>
      <c r="BR58" s="1">
        <v>-4.6588077920153099E-5</v>
      </c>
      <c r="BS58" s="1">
        <v>-5.8686116415129297E-4</v>
      </c>
    </row>
    <row r="59" spans="1:71">
      <c r="A59" t="s">
        <v>61</v>
      </c>
      <c r="B59">
        <v>3.07527259999999E-2</v>
      </c>
      <c r="C59">
        <v>4.1959908476316199E-2</v>
      </c>
      <c r="D59">
        <v>0</v>
      </c>
      <c r="E59">
        <v>0</v>
      </c>
      <c r="F59">
        <v>0</v>
      </c>
      <c r="G59">
        <v>0</v>
      </c>
      <c r="H59" s="1">
        <v>-1.0273809495936701E-5</v>
      </c>
      <c r="I59">
        <v>0</v>
      </c>
      <c r="J59" s="1">
        <v>2.6226076177403899E-6</v>
      </c>
      <c r="K59">
        <v>0</v>
      </c>
      <c r="L59" s="1">
        <v>1.75045663277233E-6</v>
      </c>
      <c r="M59">
        <v>0</v>
      </c>
      <c r="N59">
        <v>0</v>
      </c>
      <c r="O59" s="1">
        <v>-6.6329679325968804E-6</v>
      </c>
      <c r="P59" s="1">
        <v>1.6500900149396601E-6</v>
      </c>
      <c r="Q59">
        <v>0</v>
      </c>
      <c r="R59" s="1">
        <v>-2.80435268305571E-6</v>
      </c>
      <c r="S59" s="1">
        <v>-1.8349234079552701E-6</v>
      </c>
      <c r="T59">
        <v>0</v>
      </c>
      <c r="U59">
        <v>0</v>
      </c>
      <c r="V59" s="1">
        <v>3.8275159200030002E-7</v>
      </c>
      <c r="W59">
        <v>0</v>
      </c>
      <c r="X59">
        <v>0</v>
      </c>
      <c r="Y59">
        <v>0</v>
      </c>
      <c r="Z59">
        <v>0</v>
      </c>
      <c r="AA59">
        <v>0</v>
      </c>
      <c r="AB59" s="1">
        <v>-3.5620867284581203E-5</v>
      </c>
      <c r="AC59" s="1">
        <v>-1.94062645318954E-6</v>
      </c>
      <c r="AD59" s="1">
        <v>-6.1316543231706103E-7</v>
      </c>
      <c r="AE59" s="1">
        <v>2.4922297283670298E-6</v>
      </c>
      <c r="AF59" s="1">
        <v>-2.85212388163506E-5</v>
      </c>
      <c r="AG59" s="1">
        <v>1.49011723701755E-6</v>
      </c>
      <c r="AH59" s="1">
        <v>-7.5127561930972795E-7</v>
      </c>
      <c r="AI59">
        <v>0</v>
      </c>
      <c r="AJ59" s="1">
        <v>-1.36757728454116E-6</v>
      </c>
      <c r="AK59">
        <v>0</v>
      </c>
      <c r="AL59">
        <v>0</v>
      </c>
      <c r="AM59">
        <v>0</v>
      </c>
      <c r="AN59" s="1">
        <v>-2.7336947937158098E-9</v>
      </c>
      <c r="AO59" s="1">
        <v>1.8453435022936901E-7</v>
      </c>
      <c r="AP59" s="1">
        <v>-5.0201080497557299E-5</v>
      </c>
      <c r="AQ59" s="1">
        <v>2.3902724977068201E-6</v>
      </c>
      <c r="AR59" s="1">
        <v>-4.7705666587462799E-7</v>
      </c>
      <c r="AS59" s="1">
        <v>7.3786937308878698E-7</v>
      </c>
      <c r="AT59" s="1">
        <v>2.2308676380225402E-6</v>
      </c>
      <c r="AU59" s="1">
        <v>-1.82380854661902E-6</v>
      </c>
      <c r="AV59" s="1">
        <v>-4.0415838511869102E-5</v>
      </c>
      <c r="AW59" s="1">
        <v>-8.2067930365643398E-5</v>
      </c>
      <c r="AX59" s="1">
        <v>-1.5207090419787101E-5</v>
      </c>
      <c r="AY59" s="1">
        <v>-8.8338115204556996E-4</v>
      </c>
      <c r="AZ59" s="1">
        <v>-1.80651828280754E-5</v>
      </c>
      <c r="BA59" s="1">
        <v>-8.3633533684848803E-6</v>
      </c>
      <c r="BB59" s="1">
        <v>-1.12554965377028E-5</v>
      </c>
      <c r="BC59" s="1">
        <v>-6.0929124020733696E-6</v>
      </c>
      <c r="BD59" s="1">
        <v>-1.0021883581752101E-6</v>
      </c>
      <c r="BE59" s="1">
        <v>6.6555172709145104E-6</v>
      </c>
      <c r="BF59" s="1">
        <v>-7.8453620993213102E-6</v>
      </c>
      <c r="BG59" s="1">
        <v>-1.52155321344078E-6</v>
      </c>
      <c r="BH59" s="1">
        <v>-2.1863595012412701E-4</v>
      </c>
      <c r="BI59">
        <v>1.76063391934083E-3</v>
      </c>
      <c r="BJ59" s="1">
        <v>1.25001570147016E-5</v>
      </c>
      <c r="BK59" s="1">
        <v>2.2392459928384001E-5</v>
      </c>
      <c r="BL59" s="1">
        <v>-1.64737050966019E-5</v>
      </c>
      <c r="BM59" s="1">
        <v>1.5274244925480101E-5</v>
      </c>
      <c r="BN59" s="1">
        <v>-9.7846547533521206E-5</v>
      </c>
      <c r="BO59" s="1">
        <v>-3.12967479609983E-5</v>
      </c>
      <c r="BP59" s="1">
        <v>-2.02473699698749E-5</v>
      </c>
      <c r="BQ59" s="1">
        <v>-1.6880020128570198E-5</v>
      </c>
      <c r="BR59" s="1">
        <v>4.69591036674654E-6</v>
      </c>
      <c r="BS59" s="1">
        <v>-2.18620120748725E-4</v>
      </c>
    </row>
    <row r="60" spans="1:71">
      <c r="A60" t="s">
        <v>35</v>
      </c>
      <c r="B60">
        <v>1.2285667999999901E-2</v>
      </c>
      <c r="C60">
        <v>2.1956672782590999E-2</v>
      </c>
      <c r="D60">
        <v>0</v>
      </c>
      <c r="E60">
        <v>0</v>
      </c>
      <c r="F60">
        <v>0</v>
      </c>
      <c r="G60">
        <v>0</v>
      </c>
      <c r="H60" s="1">
        <v>4.7475104645741601E-6</v>
      </c>
      <c r="I60">
        <v>0</v>
      </c>
      <c r="J60" s="1">
        <v>3.8818711536917099E-6</v>
      </c>
      <c r="K60">
        <v>0</v>
      </c>
      <c r="L60" s="1">
        <v>-5.2364560381717905E-7</v>
      </c>
      <c r="M60">
        <v>0</v>
      </c>
      <c r="N60">
        <v>0</v>
      </c>
      <c r="O60" s="1">
        <v>-1.85175894147657E-6</v>
      </c>
      <c r="P60" s="1">
        <v>-3.0535394271038099E-7</v>
      </c>
      <c r="Q60">
        <v>0</v>
      </c>
      <c r="R60" s="1">
        <v>-1.7401750220743899E-6</v>
      </c>
      <c r="S60" s="1">
        <v>-2.8408746147441801E-6</v>
      </c>
      <c r="T60">
        <v>0</v>
      </c>
      <c r="U60">
        <v>0</v>
      </c>
      <c r="V60" s="1">
        <v>1.56796612373156E-6</v>
      </c>
      <c r="W60">
        <v>0</v>
      </c>
      <c r="X60">
        <v>0</v>
      </c>
      <c r="Y60">
        <v>0</v>
      </c>
      <c r="Z60">
        <v>0</v>
      </c>
      <c r="AA60">
        <v>0</v>
      </c>
      <c r="AB60" s="1">
        <v>-5.1183386910699196E-7</v>
      </c>
      <c r="AC60" s="1">
        <v>3.3086051467691098E-7</v>
      </c>
      <c r="AD60" s="1">
        <v>-9.3041831515260904E-8</v>
      </c>
      <c r="AE60" s="1">
        <v>2.6097043953582499E-7</v>
      </c>
      <c r="AF60" s="1">
        <v>5.6710168870812899E-7</v>
      </c>
      <c r="AG60" s="1">
        <v>-5.0359832208660497E-7</v>
      </c>
      <c r="AH60" s="1">
        <v>1.7456487666125299E-6</v>
      </c>
      <c r="AI60">
        <v>0</v>
      </c>
      <c r="AJ60" s="1">
        <v>-7.4243536386638204E-5</v>
      </c>
      <c r="AK60">
        <v>0</v>
      </c>
      <c r="AL60">
        <v>0</v>
      </c>
      <c r="AM60">
        <v>0</v>
      </c>
      <c r="AN60" s="1">
        <v>-2.47396382218648E-6</v>
      </c>
      <c r="AO60" s="1">
        <v>9.4979179392537701E-7</v>
      </c>
      <c r="AP60" s="1">
        <v>1.0114942952643101E-5</v>
      </c>
      <c r="AQ60" s="1">
        <v>-7.3993049644597596E-7</v>
      </c>
      <c r="AR60" s="1">
        <v>-1.0483386780667499E-6</v>
      </c>
      <c r="AS60" s="1">
        <v>-3.11130987242518E-6</v>
      </c>
      <c r="AT60" s="1">
        <v>-1.57823937264198E-7</v>
      </c>
      <c r="AU60" s="1">
        <v>-1.0619093712134099E-6</v>
      </c>
      <c r="AV60" s="1">
        <v>-3.9750777535884198E-6</v>
      </c>
      <c r="AW60" s="1">
        <v>3.2661471760162399E-7</v>
      </c>
      <c r="AX60" s="1">
        <v>-2.5962526243537901E-6</v>
      </c>
      <c r="AY60" s="1">
        <v>-5.3410747100243703E-6</v>
      </c>
      <c r="AZ60" s="1">
        <v>-1.96130169700518E-4</v>
      </c>
      <c r="BA60" s="1">
        <v>-7.5005121311615602E-6</v>
      </c>
      <c r="BB60" s="1">
        <v>3.0518000653969898E-6</v>
      </c>
      <c r="BC60" s="1">
        <v>1.58883237822527E-6</v>
      </c>
      <c r="BD60" s="1">
        <v>-2.0158879691556901E-6</v>
      </c>
      <c r="BE60" s="1">
        <v>-7.1776991262917295E-7</v>
      </c>
      <c r="BF60" s="1">
        <v>-4.9503341503409202E-7</v>
      </c>
      <c r="BG60" s="1">
        <v>-4.9828728335827904E-7</v>
      </c>
      <c r="BH60" s="1">
        <v>1.4342066796338699E-5</v>
      </c>
      <c r="BI60" s="1">
        <v>1.25001570147016E-5</v>
      </c>
      <c r="BJ60" s="1">
        <v>4.8209547968177302E-4</v>
      </c>
      <c r="BK60" s="1">
        <v>4.56114053360548E-7</v>
      </c>
      <c r="BL60" s="1">
        <v>-3.23371162867608E-6</v>
      </c>
      <c r="BM60" s="1">
        <v>-1.34686860777335E-5</v>
      </c>
      <c r="BN60" s="1">
        <v>7.0932393437082104E-6</v>
      </c>
      <c r="BO60" s="1">
        <v>-6.9100986219712001E-5</v>
      </c>
      <c r="BP60" s="1">
        <v>3.4456981782080701E-6</v>
      </c>
      <c r="BQ60" s="1">
        <v>-1.13042087105177E-4</v>
      </c>
      <c r="BR60" s="1">
        <v>-1.23510733231136E-6</v>
      </c>
      <c r="BS60" s="1">
        <v>-3.8508927552795901E-5</v>
      </c>
    </row>
    <row r="61" spans="1:71">
      <c r="A61" t="s">
        <v>54</v>
      </c>
      <c r="B61">
        <v>2.6478253E-2</v>
      </c>
      <c r="C61">
        <v>3.3276853514960902E-2</v>
      </c>
      <c r="D61">
        <v>0</v>
      </c>
      <c r="E61">
        <v>0</v>
      </c>
      <c r="F61">
        <v>0</v>
      </c>
      <c r="G61">
        <v>0</v>
      </c>
      <c r="H61" s="1">
        <v>5.3813346914078703E-6</v>
      </c>
      <c r="I61">
        <v>0</v>
      </c>
      <c r="J61" s="1">
        <v>-5.6213912783339698E-6</v>
      </c>
      <c r="K61">
        <v>0</v>
      </c>
      <c r="L61" s="1">
        <v>-1.1585541522412701E-6</v>
      </c>
      <c r="M61">
        <v>0</v>
      </c>
      <c r="N61">
        <v>0</v>
      </c>
      <c r="O61" s="1">
        <v>-2.1534069207456602E-6</v>
      </c>
      <c r="P61" s="1">
        <v>-3.4393629323937501E-8</v>
      </c>
      <c r="Q61">
        <v>0</v>
      </c>
      <c r="R61" s="1">
        <v>-2.0352183101485601E-5</v>
      </c>
      <c r="S61" s="1">
        <v>2.1416571656283301E-5</v>
      </c>
      <c r="T61">
        <v>0</v>
      </c>
      <c r="U61">
        <v>0</v>
      </c>
      <c r="V61" s="1">
        <v>1.1134898900089499E-6</v>
      </c>
      <c r="W61">
        <v>0</v>
      </c>
      <c r="X61">
        <v>0</v>
      </c>
      <c r="Y61">
        <v>0</v>
      </c>
      <c r="Z61">
        <v>0</v>
      </c>
      <c r="AA61">
        <v>0</v>
      </c>
      <c r="AB61" s="1">
        <v>-1.72111884574477E-6</v>
      </c>
      <c r="AC61" s="1">
        <v>-3.3558257251565098E-6</v>
      </c>
      <c r="AD61" s="1">
        <v>2.0626034253724901E-7</v>
      </c>
      <c r="AE61" s="1">
        <v>6.8230758336533504E-7</v>
      </c>
      <c r="AF61" s="1">
        <v>-1.1195113994249299E-6</v>
      </c>
      <c r="AG61" s="1">
        <v>-4.5187837954443997E-6</v>
      </c>
      <c r="AH61" s="1">
        <v>-3.6955969106310901E-7</v>
      </c>
      <c r="AI61">
        <v>0</v>
      </c>
      <c r="AJ61" s="1">
        <v>-2.8008288206212998E-6</v>
      </c>
      <c r="AK61">
        <v>0</v>
      </c>
      <c r="AL61">
        <v>0</v>
      </c>
      <c r="AM61">
        <v>0</v>
      </c>
      <c r="AN61" s="1">
        <v>-2.9702122502699101E-6</v>
      </c>
      <c r="AO61" s="1">
        <v>7.0285584677075996E-7</v>
      </c>
      <c r="AP61" s="1">
        <v>3.58483223756369E-5</v>
      </c>
      <c r="AQ61" s="1">
        <v>-1.43012654926654E-6</v>
      </c>
      <c r="AR61" s="1">
        <v>-1.5030345994208399E-6</v>
      </c>
      <c r="AS61" s="1">
        <v>-1.9670340929906402E-6</v>
      </c>
      <c r="AT61" s="1">
        <v>-6.4834977257300204E-6</v>
      </c>
      <c r="AU61" s="1">
        <v>-3.75603908602281E-6</v>
      </c>
      <c r="AV61" s="1">
        <v>7.3669168711882798E-6</v>
      </c>
      <c r="AW61" s="1">
        <v>-6.4849456666304701E-7</v>
      </c>
      <c r="AX61" s="1">
        <v>1.65476118112168E-5</v>
      </c>
      <c r="AY61" s="1">
        <v>-1.3185232041878799E-5</v>
      </c>
      <c r="AZ61" s="1">
        <v>-9.47378616124633E-5</v>
      </c>
      <c r="BA61" s="1">
        <v>-2.9401873946369798E-6</v>
      </c>
      <c r="BB61" s="1">
        <v>-7.8432308099802704E-6</v>
      </c>
      <c r="BC61" s="1">
        <v>-7.9352166316455598E-5</v>
      </c>
      <c r="BD61" s="1">
        <v>-2.8548517280064E-6</v>
      </c>
      <c r="BE61" s="1">
        <v>8.2706618054253701E-7</v>
      </c>
      <c r="BF61" s="1">
        <v>-1.68709350865027E-6</v>
      </c>
      <c r="BG61" s="1">
        <v>2.1409059141498598E-6</v>
      </c>
      <c r="BH61" s="1">
        <v>-2.1619000272177301E-5</v>
      </c>
      <c r="BI61" s="1">
        <v>2.2392459928384001E-5</v>
      </c>
      <c r="BJ61" s="1">
        <v>4.56114053360548E-7</v>
      </c>
      <c r="BK61">
        <v>1.1073489798561599E-3</v>
      </c>
      <c r="BL61" s="1">
        <v>6.7311761153378203E-6</v>
      </c>
      <c r="BM61" s="1">
        <v>-1.4625894407363899E-5</v>
      </c>
      <c r="BN61" s="1">
        <v>-1.50282947080669E-6</v>
      </c>
      <c r="BO61" s="1">
        <v>-6.6683429419240901E-5</v>
      </c>
      <c r="BP61" s="1">
        <v>3.9554788547611102E-6</v>
      </c>
      <c r="BQ61" s="1">
        <v>-7.8287164470239496E-4</v>
      </c>
      <c r="BR61" s="1">
        <v>-6.3542391626602901E-5</v>
      </c>
      <c r="BS61" s="1">
        <v>-1.77080424297627E-5</v>
      </c>
    </row>
    <row r="62" spans="1:71">
      <c r="A62" t="s">
        <v>55</v>
      </c>
      <c r="B62">
        <v>3.3555115999999698E-2</v>
      </c>
      <c r="C62">
        <v>4.1107802525181897E-2</v>
      </c>
      <c r="D62">
        <v>0</v>
      </c>
      <c r="E62">
        <v>0</v>
      </c>
      <c r="F62">
        <v>0</v>
      </c>
      <c r="G62">
        <v>0</v>
      </c>
      <c r="H62" s="1">
        <v>-1.1021222285431099E-4</v>
      </c>
      <c r="I62">
        <v>0</v>
      </c>
      <c r="J62" s="1">
        <v>-9.62070622280991E-6</v>
      </c>
      <c r="K62">
        <v>0</v>
      </c>
      <c r="L62" s="1">
        <v>-3.2331641233394202E-5</v>
      </c>
      <c r="M62">
        <v>0</v>
      </c>
      <c r="N62">
        <v>0</v>
      </c>
      <c r="O62" s="1">
        <v>1.5585672512730299E-6</v>
      </c>
      <c r="P62" s="1">
        <v>7.2062937244543902E-7</v>
      </c>
      <c r="Q62">
        <v>0</v>
      </c>
      <c r="R62" s="1">
        <v>4.1240962420625997E-6</v>
      </c>
      <c r="S62" s="1">
        <v>1.7184284687794301E-5</v>
      </c>
      <c r="T62">
        <v>0</v>
      </c>
      <c r="U62">
        <v>0</v>
      </c>
      <c r="V62" s="1">
        <v>-2.4905839639843899E-7</v>
      </c>
      <c r="W62">
        <v>0</v>
      </c>
      <c r="X62">
        <v>0</v>
      </c>
      <c r="Y62">
        <v>0</v>
      </c>
      <c r="Z62">
        <v>0</v>
      </c>
      <c r="AA62">
        <v>0</v>
      </c>
      <c r="AB62" s="1">
        <v>6.9970905808817598E-8</v>
      </c>
      <c r="AC62" s="1">
        <v>-2.01662833636116E-7</v>
      </c>
      <c r="AD62" s="1">
        <v>-1.4560262614642201E-7</v>
      </c>
      <c r="AE62" s="1">
        <v>-3.7849220117783102E-8</v>
      </c>
      <c r="AF62" s="1">
        <v>3.3940777375855301E-7</v>
      </c>
      <c r="AG62" s="1">
        <v>-1.8456354474584899E-6</v>
      </c>
      <c r="AH62" s="1">
        <v>-4.8955549051682504E-7</v>
      </c>
      <c r="AI62">
        <v>0</v>
      </c>
      <c r="AJ62" s="1">
        <v>-2.7877427389136401E-6</v>
      </c>
      <c r="AK62">
        <v>0</v>
      </c>
      <c r="AL62">
        <v>0</v>
      </c>
      <c r="AM62">
        <v>0</v>
      </c>
      <c r="AN62" s="1">
        <v>-6.90581251007538E-5</v>
      </c>
      <c r="AO62" s="1">
        <v>1.48639932501888E-6</v>
      </c>
      <c r="AP62" s="1">
        <v>-2.0898201238812701E-4</v>
      </c>
      <c r="AQ62" s="1">
        <v>-7.4502432593617597E-5</v>
      </c>
      <c r="AR62" s="1">
        <v>5.32760269025701E-6</v>
      </c>
      <c r="AS62" s="1">
        <v>-6.8671363616457397E-6</v>
      </c>
      <c r="AT62" s="1">
        <v>5.0054715443777097E-6</v>
      </c>
      <c r="AU62" s="1">
        <v>-4.8284896779509496E-6</v>
      </c>
      <c r="AV62" s="1">
        <v>-9.0673498094914097E-6</v>
      </c>
      <c r="AW62" s="1">
        <v>9.0345252130263499E-6</v>
      </c>
      <c r="AX62" s="1">
        <v>-4.6288887618547299E-7</v>
      </c>
      <c r="AY62" s="1">
        <v>-2.11950732205131E-4</v>
      </c>
      <c r="AZ62" s="1">
        <v>5.6464562566576202E-5</v>
      </c>
      <c r="BA62" s="1">
        <v>1.72025126671426E-6</v>
      </c>
      <c r="BB62" s="1">
        <v>-2.1217387887243699E-6</v>
      </c>
      <c r="BC62" s="1">
        <v>2.8224507664318398E-6</v>
      </c>
      <c r="BD62" s="1">
        <v>1.8372717002424299E-6</v>
      </c>
      <c r="BE62" s="1">
        <v>-1.8276036327882401E-4</v>
      </c>
      <c r="BF62" s="1">
        <v>1.06081393950905E-5</v>
      </c>
      <c r="BG62" s="1">
        <v>7.0957755381925603E-7</v>
      </c>
      <c r="BH62" s="1">
        <v>-6.8141256801389802E-5</v>
      </c>
      <c r="BI62" s="1">
        <v>-1.64737050966019E-5</v>
      </c>
      <c r="BJ62" s="1">
        <v>-3.23371162867608E-6</v>
      </c>
      <c r="BK62" s="1">
        <v>6.7311761153378203E-6</v>
      </c>
      <c r="BL62">
        <v>1.68985142844935E-3</v>
      </c>
      <c r="BM62" s="1">
        <v>-6.2360946259555798E-5</v>
      </c>
      <c r="BN62" s="1">
        <v>-2.8746697757022099E-5</v>
      </c>
      <c r="BO62" s="1">
        <v>-8.7867459585678898E-7</v>
      </c>
      <c r="BP62" s="1">
        <v>-4.7430854750854803E-6</v>
      </c>
      <c r="BQ62" s="1">
        <v>-1.2560373221555599E-4</v>
      </c>
      <c r="BR62" s="1">
        <v>-3.2517376873737598E-6</v>
      </c>
      <c r="BS62" s="1">
        <v>-5.7363931915626601E-4</v>
      </c>
    </row>
    <row r="63" spans="1:71">
      <c r="A63" t="s">
        <v>69</v>
      </c>
      <c r="B63">
        <v>4.9745604999999901E-2</v>
      </c>
      <c r="C63">
        <v>5.9689709271980099E-2</v>
      </c>
      <c r="D63">
        <v>0</v>
      </c>
      <c r="E63">
        <v>0</v>
      </c>
      <c r="F63">
        <v>0</v>
      </c>
      <c r="G63">
        <v>0</v>
      </c>
      <c r="H63" s="1">
        <v>3.0696448320147699E-6</v>
      </c>
      <c r="I63">
        <v>0</v>
      </c>
      <c r="J63" s="1">
        <v>-2.10274542962527E-5</v>
      </c>
      <c r="K63">
        <v>0</v>
      </c>
      <c r="L63" s="1">
        <v>5.4714717547679199E-6</v>
      </c>
      <c r="M63">
        <v>0</v>
      </c>
      <c r="N63">
        <v>0</v>
      </c>
      <c r="O63" s="1">
        <v>-3.2200290010611602E-6</v>
      </c>
      <c r="P63" s="1">
        <v>-3.2276470485507698E-7</v>
      </c>
      <c r="Q63">
        <v>0</v>
      </c>
      <c r="R63" s="1">
        <v>-5.8416717421215601E-4</v>
      </c>
      <c r="S63" s="1">
        <v>-1.8677691163784101E-5</v>
      </c>
      <c r="T63">
        <v>0</v>
      </c>
      <c r="U63">
        <v>0</v>
      </c>
      <c r="V63" s="1">
        <v>5.17483455371108E-8</v>
      </c>
      <c r="W63">
        <v>0</v>
      </c>
      <c r="X63">
        <v>0</v>
      </c>
      <c r="Y63">
        <v>0</v>
      </c>
      <c r="Z63">
        <v>0</v>
      </c>
      <c r="AA63">
        <v>0</v>
      </c>
      <c r="AB63" s="1">
        <v>-5.0540897688546704E-6</v>
      </c>
      <c r="AC63" s="1">
        <v>-6.1821113549166404E-6</v>
      </c>
      <c r="AD63" s="1">
        <v>1.8920544239963901E-7</v>
      </c>
      <c r="AE63" s="1">
        <v>-1.38352885793108E-7</v>
      </c>
      <c r="AF63" s="1">
        <v>5.3240315144288697E-6</v>
      </c>
      <c r="AG63" s="1">
        <v>-7.0190337091774299E-7</v>
      </c>
      <c r="AH63" s="1">
        <v>-6.2664679946948103E-7</v>
      </c>
      <c r="AI63">
        <v>0</v>
      </c>
      <c r="AJ63" s="1">
        <v>-8.2345169084439404E-7</v>
      </c>
      <c r="AK63">
        <v>0</v>
      </c>
      <c r="AL63">
        <v>0</v>
      </c>
      <c r="AM63">
        <v>0</v>
      </c>
      <c r="AN63" s="1">
        <v>9.1356723610467906E-6</v>
      </c>
      <c r="AO63" s="1">
        <v>1.23069423699064E-5</v>
      </c>
      <c r="AP63" s="1">
        <v>3.57397780996073E-6</v>
      </c>
      <c r="AQ63" s="1">
        <v>9.2170843705809596E-6</v>
      </c>
      <c r="AR63" s="1">
        <v>-1.1302146331479E-4</v>
      </c>
      <c r="AS63" s="1">
        <v>-2.3004921511458301E-4</v>
      </c>
      <c r="AT63" s="1">
        <v>-2.40678720495972E-4</v>
      </c>
      <c r="AU63" s="1">
        <v>-7.0217441642114598E-6</v>
      </c>
      <c r="AV63" s="1">
        <v>3.1634133997696701E-6</v>
      </c>
      <c r="AW63" s="1">
        <v>1.41834702498663E-5</v>
      </c>
      <c r="AX63" s="1">
        <v>-5.8809697658851101E-6</v>
      </c>
      <c r="AY63" s="1">
        <v>-1.6200599316145599E-4</v>
      </c>
      <c r="AZ63" s="1">
        <v>-1.8117981098249601E-4</v>
      </c>
      <c r="BA63" s="1">
        <v>4.5148610052361804E-6</v>
      </c>
      <c r="BB63" s="1">
        <v>-8.6027075457170604E-6</v>
      </c>
      <c r="BC63" s="1">
        <v>-1.2152692325325199E-6</v>
      </c>
      <c r="BD63" s="1">
        <v>-1.02901292066942E-6</v>
      </c>
      <c r="BE63" s="1">
        <v>8.8732256520093694E-6</v>
      </c>
      <c r="BF63" s="1">
        <v>-3.2457102471166499E-5</v>
      </c>
      <c r="BG63" s="1">
        <v>6.4017945627455201E-6</v>
      </c>
      <c r="BH63" s="1">
        <v>-9.7994231204018994E-5</v>
      </c>
      <c r="BI63" s="1">
        <v>1.5274244925480101E-5</v>
      </c>
      <c r="BJ63" s="1">
        <v>-1.34686860777335E-5</v>
      </c>
      <c r="BK63" s="1">
        <v>-1.4625894407363899E-5</v>
      </c>
      <c r="BL63" s="1">
        <v>-6.2360946259555798E-5</v>
      </c>
      <c r="BM63">
        <v>3.5628613929735101E-3</v>
      </c>
      <c r="BN63" s="1">
        <v>1.1966396409149501E-5</v>
      </c>
      <c r="BO63" s="1">
        <v>-9.2486503435373598E-5</v>
      </c>
      <c r="BP63" s="1">
        <v>-8.38411327870753E-6</v>
      </c>
      <c r="BQ63" s="1">
        <v>-8.8729406431036395E-4</v>
      </c>
      <c r="BR63" s="1">
        <v>-6.9812668211168005E-4</v>
      </c>
      <c r="BS63" s="1">
        <v>-1.7675377847184499E-4</v>
      </c>
    </row>
    <row r="64" spans="1:71">
      <c r="A64" t="s">
        <v>60</v>
      </c>
      <c r="B64">
        <v>3.160015E-2</v>
      </c>
      <c r="C64">
        <v>4.1416590883094302E-2</v>
      </c>
      <c r="D64">
        <v>0</v>
      </c>
      <c r="E64">
        <v>0</v>
      </c>
      <c r="F64">
        <v>0</v>
      </c>
      <c r="G64">
        <v>0</v>
      </c>
      <c r="H64" s="1">
        <v>9.3771253482699007E-6</v>
      </c>
      <c r="I64">
        <v>0</v>
      </c>
      <c r="J64" s="1">
        <v>1.6916719367072701E-6</v>
      </c>
      <c r="K64">
        <v>0</v>
      </c>
      <c r="L64" s="1">
        <v>-1.69004882118064E-6</v>
      </c>
      <c r="M64">
        <v>0</v>
      </c>
      <c r="N64">
        <v>0</v>
      </c>
      <c r="O64" s="1">
        <v>-9.3516093133468898E-7</v>
      </c>
      <c r="P64" s="1">
        <v>3.4312897734798398E-7</v>
      </c>
      <c r="Q64">
        <v>0</v>
      </c>
      <c r="R64" s="1">
        <v>-3.3668143943426897E-5</v>
      </c>
      <c r="S64" s="1">
        <v>-1.5305268207883701E-6</v>
      </c>
      <c r="T64">
        <v>0</v>
      </c>
      <c r="U64">
        <v>0</v>
      </c>
      <c r="V64" s="1">
        <v>-4.7913131212971703E-7</v>
      </c>
      <c r="W64">
        <v>0</v>
      </c>
      <c r="X64">
        <v>0</v>
      </c>
      <c r="Y64">
        <v>0</v>
      </c>
      <c r="Z64">
        <v>0</v>
      </c>
      <c r="AA64">
        <v>0</v>
      </c>
      <c r="AB64" s="1">
        <v>-3.2685546059999998E-6</v>
      </c>
      <c r="AC64" s="1">
        <v>1.89337366552835E-6</v>
      </c>
      <c r="AD64" s="1">
        <v>1.6965734549957201E-6</v>
      </c>
      <c r="AE64" s="1">
        <v>1.7931841812684101E-6</v>
      </c>
      <c r="AF64" s="1">
        <v>1.0509463928907899E-6</v>
      </c>
      <c r="AG64" s="1">
        <v>5.4038464188024497E-6</v>
      </c>
      <c r="AH64" s="1">
        <v>8.4774337463774397E-7</v>
      </c>
      <c r="AI64">
        <v>0</v>
      </c>
      <c r="AJ64" s="1">
        <v>4.9580991653795303E-6</v>
      </c>
      <c r="AK64">
        <v>0</v>
      </c>
      <c r="AL64">
        <v>0</v>
      </c>
      <c r="AM64">
        <v>0</v>
      </c>
      <c r="AN64" s="1">
        <v>-1.1224220041551501E-5</v>
      </c>
      <c r="AO64" s="1">
        <v>1.1748572073813999E-6</v>
      </c>
      <c r="AP64" s="1">
        <v>-4.19037676116756E-5</v>
      </c>
      <c r="AQ64" s="1">
        <v>-7.3123080064398302E-6</v>
      </c>
      <c r="AR64" s="1">
        <v>-3.62511309202286E-6</v>
      </c>
      <c r="AS64" s="1">
        <v>1.6261436790690901E-6</v>
      </c>
      <c r="AT64" s="1">
        <v>-2.4022599180440701E-7</v>
      </c>
      <c r="AU64" s="1">
        <v>9.3240639966863894E-6</v>
      </c>
      <c r="AV64" s="1">
        <v>-2.2428455210769899E-4</v>
      </c>
      <c r="AW64" s="1">
        <v>4.47741622280072E-6</v>
      </c>
      <c r="AX64" s="1">
        <v>-4.7243965032135001E-5</v>
      </c>
      <c r="AY64" s="1">
        <v>-4.8267474985923698E-4</v>
      </c>
      <c r="AZ64" s="1">
        <v>-2.36399332061676E-5</v>
      </c>
      <c r="BA64" s="1">
        <v>-1.86751883465849E-6</v>
      </c>
      <c r="BB64" s="1">
        <v>-1.0668883024048E-5</v>
      </c>
      <c r="BC64" s="1">
        <v>1.57190616607209E-6</v>
      </c>
      <c r="BD64" s="1">
        <v>-2.1286968595879698E-6</v>
      </c>
      <c r="BE64" s="1">
        <v>2.53630414373357E-6</v>
      </c>
      <c r="BF64" s="1">
        <v>1.22699614972224E-6</v>
      </c>
      <c r="BG64" s="1">
        <v>-3.7829426589049998E-6</v>
      </c>
      <c r="BH64" s="1">
        <v>-4.7955617907641203E-4</v>
      </c>
      <c r="BI64" s="1">
        <v>-9.7846547533521206E-5</v>
      </c>
      <c r="BJ64" s="1">
        <v>7.0932393437082104E-6</v>
      </c>
      <c r="BK64" s="1">
        <v>-1.50282947080669E-6</v>
      </c>
      <c r="BL64" s="1">
        <v>-2.8746697757022099E-5</v>
      </c>
      <c r="BM64" s="1">
        <v>1.1966396409149501E-5</v>
      </c>
      <c r="BN64">
        <v>1.7153340003776101E-3</v>
      </c>
      <c r="BO64" s="1">
        <v>8.9446845639348602E-6</v>
      </c>
      <c r="BP64" s="1">
        <v>1.91221603028972E-7</v>
      </c>
      <c r="BQ64" s="1">
        <v>-3.2776995926416402E-5</v>
      </c>
      <c r="BR64" s="1">
        <v>-1.06432339713633E-5</v>
      </c>
      <c r="BS64" s="1">
        <v>-2.4128199628015699E-4</v>
      </c>
    </row>
    <row r="65" spans="1:71">
      <c r="A65" t="s">
        <v>47</v>
      </c>
      <c r="B65">
        <v>3.6099298000000203E-2</v>
      </c>
      <c r="C65">
        <v>4.5397557153075203E-2</v>
      </c>
      <c r="D65">
        <v>0</v>
      </c>
      <c r="E65">
        <v>0</v>
      </c>
      <c r="F65">
        <v>0</v>
      </c>
      <c r="G65">
        <v>0</v>
      </c>
      <c r="H65" s="1">
        <v>-3.8948035116801599E-6</v>
      </c>
      <c r="I65">
        <v>0</v>
      </c>
      <c r="J65" s="1">
        <v>-4.6060162799654701E-6</v>
      </c>
      <c r="K65">
        <v>0</v>
      </c>
      <c r="L65" s="1">
        <v>-9.1383212035713404E-8</v>
      </c>
      <c r="M65">
        <v>0</v>
      </c>
      <c r="N65">
        <v>0</v>
      </c>
      <c r="O65" s="1">
        <v>3.3277962250017101E-6</v>
      </c>
      <c r="P65" s="1">
        <v>-4.4091676930267302E-7</v>
      </c>
      <c r="Q65">
        <v>0</v>
      </c>
      <c r="R65" s="1">
        <v>-6.0007797433589603E-5</v>
      </c>
      <c r="S65" s="1">
        <v>2.2314822029185299E-6</v>
      </c>
      <c r="T65">
        <v>0</v>
      </c>
      <c r="U65">
        <v>0</v>
      </c>
      <c r="V65" s="1">
        <v>8.2006374769627695E-7</v>
      </c>
      <c r="W65">
        <v>0</v>
      </c>
      <c r="X65">
        <v>0</v>
      </c>
      <c r="Y65">
        <v>0</v>
      </c>
      <c r="Z65">
        <v>0</v>
      </c>
      <c r="AA65">
        <v>0</v>
      </c>
      <c r="AB65" s="1">
        <v>4.3004364886318999E-6</v>
      </c>
      <c r="AC65" s="1">
        <v>-3.1155192160501002E-6</v>
      </c>
      <c r="AD65" s="1">
        <v>-4.6800917711946298E-7</v>
      </c>
      <c r="AE65" s="1">
        <v>-8.78920182555954E-7</v>
      </c>
      <c r="AF65" s="1">
        <v>2.1066981860101302E-6</v>
      </c>
      <c r="AG65" s="1">
        <v>8.0647393781275906E-6</v>
      </c>
      <c r="AH65" s="1">
        <v>6.2188388138442495E-7</v>
      </c>
      <c r="AI65">
        <v>0</v>
      </c>
      <c r="AJ65" s="1">
        <v>-1.5436994336525301E-5</v>
      </c>
      <c r="AK65">
        <v>0</v>
      </c>
      <c r="AL65">
        <v>0</v>
      </c>
      <c r="AM65">
        <v>0</v>
      </c>
      <c r="AN65" s="1">
        <v>-8.6302187747870508E-6</v>
      </c>
      <c r="AO65" s="1">
        <v>-6.9706207751779499E-7</v>
      </c>
      <c r="AP65" s="1">
        <v>1.3121069046874301E-5</v>
      </c>
      <c r="AQ65" s="1">
        <v>1.48398792754096E-6</v>
      </c>
      <c r="AR65" s="1">
        <v>2.0736813630149599E-6</v>
      </c>
      <c r="AS65" s="1">
        <v>-7.4654427953991398E-6</v>
      </c>
      <c r="AT65" s="1">
        <v>6.46138381973095E-6</v>
      </c>
      <c r="AU65" s="1">
        <v>3.1325062716031299E-6</v>
      </c>
      <c r="AV65" s="1">
        <v>-7.1811149676873998E-6</v>
      </c>
      <c r="AW65" s="1">
        <v>-4.3142358204246397E-6</v>
      </c>
      <c r="AX65" s="1">
        <v>7.0143332207059898E-6</v>
      </c>
      <c r="AY65" s="1">
        <v>-5.9157662711252902E-5</v>
      </c>
      <c r="AZ65" s="1">
        <v>-5.0051696765990501E-4</v>
      </c>
      <c r="BA65" s="1">
        <v>-1.4299771621735001E-4</v>
      </c>
      <c r="BB65" s="1">
        <v>6.3874638718428301E-6</v>
      </c>
      <c r="BC65" s="1">
        <v>-1.5335099800813601E-6</v>
      </c>
      <c r="BD65" s="1">
        <v>-5.3360906157991603E-6</v>
      </c>
      <c r="BE65" s="1">
        <v>1.50823760371396E-6</v>
      </c>
      <c r="BF65" s="1">
        <v>9.4462911565196801E-7</v>
      </c>
      <c r="BG65" s="1">
        <v>-9.8133543832514804E-7</v>
      </c>
      <c r="BH65" s="1">
        <v>-1.4792225589228601E-5</v>
      </c>
      <c r="BI65" s="1">
        <v>-3.12967479609983E-5</v>
      </c>
      <c r="BJ65" s="1">
        <v>-6.9100986219712001E-5</v>
      </c>
      <c r="BK65" s="1">
        <v>-6.6683429419240901E-5</v>
      </c>
      <c r="BL65" s="1">
        <v>-8.7867459585678898E-7</v>
      </c>
      <c r="BM65" s="1">
        <v>-9.2486503435373598E-5</v>
      </c>
      <c r="BN65" s="1">
        <v>8.9446845639348602E-6</v>
      </c>
      <c r="BO65">
        <v>2.06093819546673E-3</v>
      </c>
      <c r="BP65" s="1">
        <v>-2.61728279412961E-6</v>
      </c>
      <c r="BQ65" s="1">
        <v>-8.6866796300531205E-4</v>
      </c>
      <c r="BR65" s="1">
        <v>-1.3844500146393101E-4</v>
      </c>
      <c r="BS65" s="1">
        <v>-2.07627407177865E-5</v>
      </c>
    </row>
    <row r="66" spans="1:71">
      <c r="A66" t="s">
        <v>28</v>
      </c>
      <c r="B66">
        <v>1.0294194E-2</v>
      </c>
      <c r="C66">
        <v>1.64731072793412E-2</v>
      </c>
      <c r="D66">
        <v>0</v>
      </c>
      <c r="E66">
        <v>0</v>
      </c>
      <c r="F66">
        <v>0</v>
      </c>
      <c r="G66">
        <v>0</v>
      </c>
      <c r="H66" s="1">
        <v>5.7620954671028298E-6</v>
      </c>
      <c r="I66">
        <v>0</v>
      </c>
      <c r="J66" s="1">
        <v>-1.0248985736596999E-6</v>
      </c>
      <c r="K66">
        <v>0</v>
      </c>
      <c r="L66" s="1">
        <v>-6.6323660940985403E-7</v>
      </c>
      <c r="M66">
        <v>0</v>
      </c>
      <c r="N66">
        <v>0</v>
      </c>
      <c r="O66" s="1">
        <v>8.5776835244208496E-7</v>
      </c>
      <c r="P66" s="1">
        <v>-2.8102533851198599E-7</v>
      </c>
      <c r="Q66">
        <v>0</v>
      </c>
      <c r="R66" s="1">
        <v>8.7569149288603203E-7</v>
      </c>
      <c r="S66" s="1">
        <v>-2.2809455706449101E-6</v>
      </c>
      <c r="T66">
        <v>0</v>
      </c>
      <c r="U66">
        <v>0</v>
      </c>
      <c r="V66" s="1">
        <v>-4.6411119516045598E-7</v>
      </c>
      <c r="W66">
        <v>0</v>
      </c>
      <c r="X66">
        <v>0</v>
      </c>
      <c r="Y66">
        <v>0</v>
      </c>
      <c r="Z66">
        <v>0</v>
      </c>
      <c r="AA66">
        <v>0</v>
      </c>
      <c r="AB66" s="1">
        <v>1.6869328749854798E-8</v>
      </c>
      <c r="AC66" s="1">
        <v>-5.0140610921221202E-5</v>
      </c>
      <c r="AD66" s="1">
        <v>2.4173186588045498E-7</v>
      </c>
      <c r="AE66" s="1">
        <v>1.44156045413126E-6</v>
      </c>
      <c r="AF66" s="1">
        <v>1.6145384589149901E-6</v>
      </c>
      <c r="AG66" s="1">
        <v>2.0279911674231301E-7</v>
      </c>
      <c r="AH66" s="1">
        <v>1.80436375225374E-7</v>
      </c>
      <c r="AI66">
        <v>0</v>
      </c>
      <c r="AJ66" s="1">
        <v>1.63398133571059E-6</v>
      </c>
      <c r="AK66">
        <v>0</v>
      </c>
      <c r="AL66">
        <v>0</v>
      </c>
      <c r="AM66">
        <v>0</v>
      </c>
      <c r="AN66" s="1">
        <v>5.6795345551839797E-7</v>
      </c>
      <c r="AO66" s="1">
        <v>5.63556520983177E-7</v>
      </c>
      <c r="AP66" s="1">
        <v>1.26715048832753E-5</v>
      </c>
      <c r="AQ66" s="1">
        <v>-1.0044662600081699E-6</v>
      </c>
      <c r="AR66" s="1">
        <v>-2.8775132961185701E-6</v>
      </c>
      <c r="AS66" s="1">
        <v>7.1763631734874003E-6</v>
      </c>
      <c r="AT66" s="1">
        <v>-3.0119356578832499E-8</v>
      </c>
      <c r="AU66" s="1">
        <v>-1.20907636206161E-6</v>
      </c>
      <c r="AV66" s="1">
        <v>6.03272515860202E-6</v>
      </c>
      <c r="AW66" s="1">
        <v>-3.7245102516531398E-7</v>
      </c>
      <c r="AX66" s="1">
        <v>-2.0671844814441699E-6</v>
      </c>
      <c r="AY66" s="1">
        <v>-2.2635405577547599E-4</v>
      </c>
      <c r="AZ66" s="1">
        <v>1.9836939312847401E-6</v>
      </c>
      <c r="BA66" s="1">
        <v>4.587290682026E-7</v>
      </c>
      <c r="BB66" s="1">
        <v>-6.8148687867426602E-8</v>
      </c>
      <c r="BC66" s="1">
        <v>1.7005722087841601E-6</v>
      </c>
      <c r="BD66" s="1">
        <v>-1.20703258709187E-6</v>
      </c>
      <c r="BE66" s="1">
        <v>6.8762218360289096E-6</v>
      </c>
      <c r="BF66" s="1">
        <v>1.2970097133621301E-6</v>
      </c>
      <c r="BG66" s="1">
        <v>-5.5367517276844102E-7</v>
      </c>
      <c r="BH66" s="1">
        <v>-1.29767501210858E-5</v>
      </c>
      <c r="BI66" s="1">
        <v>-2.02473699698749E-5</v>
      </c>
      <c r="BJ66" s="1">
        <v>3.4456981782080701E-6</v>
      </c>
      <c r="BK66" s="1">
        <v>3.9554788547611102E-6</v>
      </c>
      <c r="BL66" s="1">
        <v>-4.7430854750854803E-6</v>
      </c>
      <c r="BM66" s="1">
        <v>-8.38411327870753E-6</v>
      </c>
      <c r="BN66" s="1">
        <v>1.91221603028972E-7</v>
      </c>
      <c r="BO66" s="1">
        <v>-2.61728279412961E-6</v>
      </c>
      <c r="BP66" s="1">
        <v>2.7136326343668598E-4</v>
      </c>
      <c r="BQ66" s="1">
        <v>1.5381453542756202E-5</v>
      </c>
      <c r="BR66" s="1">
        <v>-9.0753612126106903E-6</v>
      </c>
      <c r="BS66" s="1">
        <v>2.1495962510299602E-6</v>
      </c>
    </row>
    <row r="67" spans="1:71">
      <c r="A67" t="s">
        <v>53</v>
      </c>
      <c r="B67">
        <v>9.6321311999999701E-2</v>
      </c>
      <c r="C67">
        <v>9.1086653421352803E-2</v>
      </c>
      <c r="D67">
        <v>0</v>
      </c>
      <c r="E67">
        <v>0</v>
      </c>
      <c r="F67">
        <v>0</v>
      </c>
      <c r="G67">
        <v>0</v>
      </c>
      <c r="H67" s="1">
        <v>1.5326384011724599E-5</v>
      </c>
      <c r="I67">
        <v>0</v>
      </c>
      <c r="J67" s="1">
        <v>1.4771985196906801E-5</v>
      </c>
      <c r="K67">
        <v>0</v>
      </c>
      <c r="L67" s="1">
        <v>-3.75801274718118E-6</v>
      </c>
      <c r="M67">
        <v>0</v>
      </c>
      <c r="N67">
        <v>0</v>
      </c>
      <c r="O67" s="1">
        <v>3.8858019729185301E-7</v>
      </c>
      <c r="P67" s="1">
        <v>1.5641166247180899E-6</v>
      </c>
      <c r="Q67">
        <v>0</v>
      </c>
      <c r="R67" s="1">
        <v>-4.1026817511675902E-4</v>
      </c>
      <c r="S67" s="1">
        <v>-5.8248121263810302E-5</v>
      </c>
      <c r="T67">
        <v>0</v>
      </c>
      <c r="U67">
        <v>0</v>
      </c>
      <c r="V67" s="1">
        <v>3.9171193727111703E-7</v>
      </c>
      <c r="W67">
        <v>0</v>
      </c>
      <c r="X67">
        <v>0</v>
      </c>
      <c r="Y67">
        <v>0</v>
      </c>
      <c r="Z67">
        <v>0</v>
      </c>
      <c r="AA67">
        <v>0</v>
      </c>
      <c r="AB67" s="1">
        <v>7.2090764450930899E-6</v>
      </c>
      <c r="AC67" s="1">
        <v>1.94402937633296E-5</v>
      </c>
      <c r="AD67" s="1">
        <v>-2.4614456052489002E-6</v>
      </c>
      <c r="AE67" s="1">
        <v>3.48542426055365E-6</v>
      </c>
      <c r="AF67" s="1">
        <v>-8.3066969263348996E-6</v>
      </c>
      <c r="AG67" s="1">
        <v>3.7527140994396199E-6</v>
      </c>
      <c r="AH67" s="1">
        <v>8.3888446467006902E-7</v>
      </c>
      <c r="AI67">
        <v>0</v>
      </c>
      <c r="AJ67" s="1">
        <v>-4.0344826638732202E-5</v>
      </c>
      <c r="AK67">
        <v>0</v>
      </c>
      <c r="AL67">
        <v>0</v>
      </c>
      <c r="AM67">
        <v>0</v>
      </c>
      <c r="AN67" s="1">
        <v>5.70889264797851E-6</v>
      </c>
      <c r="AO67" s="1">
        <v>-1.39900738470762E-6</v>
      </c>
      <c r="AP67" s="1">
        <v>-1.9181910217559801E-4</v>
      </c>
      <c r="AQ67" s="1">
        <v>-4.2803099028003403E-6</v>
      </c>
      <c r="AR67" s="1">
        <v>-6.47327576665622E-6</v>
      </c>
      <c r="AS67" s="1">
        <v>-2.5519752081569702E-4</v>
      </c>
      <c r="AT67" s="1">
        <v>5.0361528430968399E-6</v>
      </c>
      <c r="AU67" s="1">
        <v>8.6941144932987795E-7</v>
      </c>
      <c r="AV67" s="1">
        <v>-2.7985400697212499E-5</v>
      </c>
      <c r="AW67" s="1">
        <v>-5.50684740709181E-6</v>
      </c>
      <c r="AX67" s="1">
        <v>-2.2813224951655598E-6</v>
      </c>
      <c r="AY67" s="1">
        <v>-8.1963680796306895E-4</v>
      </c>
      <c r="AZ67">
        <v>-1.2889962665544701E-3</v>
      </c>
      <c r="BA67" s="1">
        <v>-7.2655484623467294E-5</v>
      </c>
      <c r="BB67" s="1">
        <v>-2.8918893837663801E-4</v>
      </c>
      <c r="BC67" s="1">
        <v>-1.2807763321740799E-4</v>
      </c>
      <c r="BD67" s="1">
        <v>2.4738133985524298E-6</v>
      </c>
      <c r="BE67" s="1">
        <v>3.0430898185655698E-5</v>
      </c>
      <c r="BF67" s="1">
        <v>-1.16514108260905E-5</v>
      </c>
      <c r="BG67" s="1">
        <v>5.7641176111384696E-6</v>
      </c>
      <c r="BH67" s="1">
        <v>-2.6096399802053201E-4</v>
      </c>
      <c r="BI67" s="1">
        <v>-1.6880020128570198E-5</v>
      </c>
      <c r="BJ67" s="1">
        <v>-1.13042087105177E-4</v>
      </c>
      <c r="BK67" s="1">
        <v>-7.8287164470239496E-4</v>
      </c>
      <c r="BL67" s="1">
        <v>-1.2560373221555599E-4</v>
      </c>
      <c r="BM67" s="1">
        <v>-8.8729406431036395E-4</v>
      </c>
      <c r="BN67" s="1">
        <v>-3.2776995926416402E-5</v>
      </c>
      <c r="BO67" s="1">
        <v>-8.6866796300531205E-4</v>
      </c>
      <c r="BP67" s="1">
        <v>1.5381453542756202E-5</v>
      </c>
      <c r="BQ67">
        <v>8.2967784315016394E-3</v>
      </c>
      <c r="BR67" s="1">
        <v>-9.0298351594250497E-4</v>
      </c>
      <c r="BS67" s="1">
        <v>-8.0999171432367804E-4</v>
      </c>
    </row>
    <row r="68" spans="1:71">
      <c r="A68" t="s">
        <v>44</v>
      </c>
      <c r="B68">
        <v>5.0282188000000297E-2</v>
      </c>
      <c r="C68">
        <v>6.2562007511358403E-2</v>
      </c>
      <c r="D68">
        <v>0</v>
      </c>
      <c r="E68">
        <v>0</v>
      </c>
      <c r="F68">
        <v>0</v>
      </c>
      <c r="G68">
        <v>0</v>
      </c>
      <c r="H68" s="1">
        <v>1.5634865240665001E-5</v>
      </c>
      <c r="I68">
        <v>0</v>
      </c>
      <c r="J68" s="1">
        <v>-2.4908689846390001E-8</v>
      </c>
      <c r="K68">
        <v>0</v>
      </c>
      <c r="L68" s="1">
        <v>-2.1539233534296699E-6</v>
      </c>
      <c r="M68">
        <v>0</v>
      </c>
      <c r="N68">
        <v>0</v>
      </c>
      <c r="O68" s="1">
        <v>1.22257800603117E-6</v>
      </c>
      <c r="P68" s="1">
        <v>5.8564197164145101E-7</v>
      </c>
      <c r="Q68">
        <v>0</v>
      </c>
      <c r="R68" s="1">
        <v>-3.5137951809591298E-4</v>
      </c>
      <c r="S68" s="1">
        <v>-1.8718302103946599E-4</v>
      </c>
      <c r="T68">
        <v>0</v>
      </c>
      <c r="U68">
        <v>0</v>
      </c>
      <c r="V68" s="1">
        <v>-5.0018682984376697E-5</v>
      </c>
      <c r="W68">
        <v>0</v>
      </c>
      <c r="X68">
        <v>0</v>
      </c>
      <c r="Y68">
        <v>0</v>
      </c>
      <c r="Z68">
        <v>0</v>
      </c>
      <c r="AA68">
        <v>0</v>
      </c>
      <c r="AB68" s="1">
        <v>-6.6037263995905401E-6</v>
      </c>
      <c r="AC68" s="1">
        <v>8.5336410636650796E-6</v>
      </c>
      <c r="AD68" s="1">
        <v>3.4961080026830198E-7</v>
      </c>
      <c r="AE68" s="1">
        <v>5.56860364408767E-7</v>
      </c>
      <c r="AF68" s="1">
        <v>1.31711051019266E-6</v>
      </c>
      <c r="AG68" s="1">
        <v>4.8128050659859404E-6</v>
      </c>
      <c r="AH68" s="1">
        <v>6.6291446222255397E-7</v>
      </c>
      <c r="AI68">
        <v>0</v>
      </c>
      <c r="AJ68" s="1">
        <v>-6.1068949237806197E-7</v>
      </c>
      <c r="AK68">
        <v>0</v>
      </c>
      <c r="AL68">
        <v>0</v>
      </c>
      <c r="AM68">
        <v>0</v>
      </c>
      <c r="AN68" s="1">
        <v>-9.1547784760900797E-6</v>
      </c>
      <c r="AO68" s="1">
        <v>-7.2124055280713502E-6</v>
      </c>
      <c r="AP68" s="1">
        <v>-2.8158575575502699E-5</v>
      </c>
      <c r="AQ68" s="1">
        <v>-1.5938719422978098E-5</v>
      </c>
      <c r="AR68" s="1">
        <v>-3.9397683262238403E-5</v>
      </c>
      <c r="AS68" s="1">
        <v>-5.50212604867261E-4</v>
      </c>
      <c r="AT68" s="1">
        <v>-4.3123925272692199E-5</v>
      </c>
      <c r="AU68" s="1">
        <v>-1.4068945694694301E-4</v>
      </c>
      <c r="AV68" s="1">
        <v>-9.7978730049313506E-6</v>
      </c>
      <c r="AW68" s="1">
        <v>-8.3403820179066608E-6</v>
      </c>
      <c r="AX68" s="1">
        <v>-2.9637513962961E-6</v>
      </c>
      <c r="AY68" s="1">
        <v>-2.2166467836240401E-4</v>
      </c>
      <c r="AZ68" s="1">
        <v>-2.1828460685724001E-4</v>
      </c>
      <c r="BA68" s="1">
        <v>-2.16753941663208E-5</v>
      </c>
      <c r="BB68" s="1">
        <v>1.2022295519218E-5</v>
      </c>
      <c r="BC68" s="1">
        <v>4.3583470893267204E-6</v>
      </c>
      <c r="BD68" s="1">
        <v>1.89168788497569E-6</v>
      </c>
      <c r="BE68" s="1">
        <v>7.2738160839398302E-6</v>
      </c>
      <c r="BF68" s="1">
        <v>-7.9447737533789995E-6</v>
      </c>
      <c r="BG68" s="1">
        <v>-5.0183328623656902E-6</v>
      </c>
      <c r="BH68" s="1">
        <v>-4.6588077920153099E-5</v>
      </c>
      <c r="BI68" s="1">
        <v>4.69591036674654E-6</v>
      </c>
      <c r="BJ68" s="1">
        <v>-1.23510733231136E-6</v>
      </c>
      <c r="BK68" s="1">
        <v>-6.3542391626602901E-5</v>
      </c>
      <c r="BL68" s="1">
        <v>-3.2517376873737598E-6</v>
      </c>
      <c r="BM68" s="1">
        <v>-6.9812668211168005E-4</v>
      </c>
      <c r="BN68" s="1">
        <v>-1.06432339713633E-5</v>
      </c>
      <c r="BO68" s="1">
        <v>-1.3844500146393101E-4</v>
      </c>
      <c r="BP68" s="1">
        <v>-9.0753612126106903E-6</v>
      </c>
      <c r="BQ68" s="1">
        <v>-9.0298351594250497E-4</v>
      </c>
      <c r="BR68">
        <v>3.9140047838512699E-3</v>
      </c>
      <c r="BS68" s="1">
        <v>-1.7647934718177199E-4</v>
      </c>
    </row>
    <row r="69" spans="1:71">
      <c r="A69" t="s">
        <v>56</v>
      </c>
      <c r="B69">
        <v>7.7563271000000003E-2</v>
      </c>
      <c r="C69">
        <v>8.2214237624017306E-2</v>
      </c>
      <c r="D69">
        <v>0</v>
      </c>
      <c r="E69">
        <v>0</v>
      </c>
      <c r="F69">
        <v>0</v>
      </c>
      <c r="G69">
        <v>0</v>
      </c>
      <c r="H69" s="1">
        <v>-3.6907421868932201E-5</v>
      </c>
      <c r="I69">
        <v>0</v>
      </c>
      <c r="J69" s="1">
        <v>-2.9401325789647E-4</v>
      </c>
      <c r="K69">
        <v>0</v>
      </c>
      <c r="L69" s="1">
        <v>3.47295994721302E-6</v>
      </c>
      <c r="M69">
        <v>0</v>
      </c>
      <c r="N69">
        <v>0</v>
      </c>
      <c r="O69" s="1">
        <v>-7.0219117440582503E-6</v>
      </c>
      <c r="P69" s="1">
        <v>-1.2274606773904299E-5</v>
      </c>
      <c r="Q69">
        <v>0</v>
      </c>
      <c r="R69" s="1">
        <v>-7.1880679205986101E-5</v>
      </c>
      <c r="S69" s="1">
        <v>-1.5468026665701699E-5</v>
      </c>
      <c r="T69">
        <v>0</v>
      </c>
      <c r="U69">
        <v>0</v>
      </c>
      <c r="V69" s="1">
        <v>-2.4098479076505099E-6</v>
      </c>
      <c r="W69">
        <v>0</v>
      </c>
      <c r="X69">
        <v>0</v>
      </c>
      <c r="Y69">
        <v>0</v>
      </c>
      <c r="Z69">
        <v>0</v>
      </c>
      <c r="AA69">
        <v>0</v>
      </c>
      <c r="AB69" s="1">
        <v>-2.8809851490393699E-6</v>
      </c>
      <c r="AC69" s="1">
        <v>-2.5008162042276102E-6</v>
      </c>
      <c r="AD69" s="1">
        <v>1.5090732733483701E-6</v>
      </c>
      <c r="AE69" s="1">
        <v>-1.36615490274121E-6</v>
      </c>
      <c r="AF69" s="1">
        <v>-4.50196586208077E-6</v>
      </c>
      <c r="AG69" s="1">
        <v>1.6526167077046501E-6</v>
      </c>
      <c r="AH69" s="1">
        <v>1.08058162350441E-6</v>
      </c>
      <c r="AI69">
        <v>0</v>
      </c>
      <c r="AJ69" s="1">
        <v>-1.1214739350740099E-6</v>
      </c>
      <c r="AK69">
        <v>0</v>
      </c>
      <c r="AL69">
        <v>0</v>
      </c>
      <c r="AM69">
        <v>0</v>
      </c>
      <c r="AN69" s="1">
        <v>-2.7299314898279701E-5</v>
      </c>
      <c r="AO69" s="1">
        <v>-1.78499441256292E-5</v>
      </c>
      <c r="AP69">
        <v>-1.5160654293453701E-3</v>
      </c>
      <c r="AQ69" s="1">
        <v>-4.9227914776662102E-5</v>
      </c>
      <c r="AR69" s="1">
        <v>-1.23106355839409E-5</v>
      </c>
      <c r="AS69" s="1">
        <v>5.3647077467056704E-6</v>
      </c>
      <c r="AT69" s="1">
        <v>-2.2611847948756499E-5</v>
      </c>
      <c r="AU69" s="1">
        <v>9.9184933256723801E-6</v>
      </c>
      <c r="AV69" s="1">
        <v>-8.7725144743172707E-5</v>
      </c>
      <c r="AW69" s="1">
        <v>1.69599064244031E-5</v>
      </c>
      <c r="AX69" s="1">
        <v>-2.8422522313636501E-5</v>
      </c>
      <c r="AY69">
        <v>-1.3782408616053901E-3</v>
      </c>
      <c r="AZ69" s="1">
        <v>-1.2508471746510501E-4</v>
      </c>
      <c r="BA69" s="1">
        <v>3.1515429446011398E-5</v>
      </c>
      <c r="BB69" s="1">
        <v>1.32607064239126E-5</v>
      </c>
      <c r="BC69" s="1">
        <v>1.34044529536382E-5</v>
      </c>
      <c r="BD69" s="1">
        <v>-2.79200583496109E-5</v>
      </c>
      <c r="BE69" s="1">
        <v>-2.5453132621142301E-4</v>
      </c>
      <c r="BF69" s="1">
        <v>-3.1165561365362599E-7</v>
      </c>
      <c r="BG69" s="1">
        <v>1.08627989000907E-6</v>
      </c>
      <c r="BH69" s="1">
        <v>-5.8686116415129297E-4</v>
      </c>
      <c r="BI69" s="1">
        <v>-2.18620120748725E-4</v>
      </c>
      <c r="BJ69" s="1">
        <v>-3.8508927552795901E-5</v>
      </c>
      <c r="BK69" s="1">
        <v>-1.77080424297627E-5</v>
      </c>
      <c r="BL69" s="1">
        <v>-5.7363931915626601E-4</v>
      </c>
      <c r="BM69" s="1">
        <v>-1.7675377847184499E-4</v>
      </c>
      <c r="BN69" s="1">
        <v>-2.4128199628015699E-4</v>
      </c>
      <c r="BO69" s="1">
        <v>-2.07627407177865E-5</v>
      </c>
      <c r="BP69" s="1">
        <v>2.1495962510299602E-6</v>
      </c>
      <c r="BQ69" s="1">
        <v>-8.0999171432367804E-4</v>
      </c>
      <c r="BR69" s="1">
        <v>-1.7647934718177199E-4</v>
      </c>
      <c r="BS69">
        <v>6.7591808680983797E-3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WCC Portfolio</vt:lpstr>
      <vt:lpstr>Buys</vt:lpstr>
      <vt:lpstr>Decider</vt:lpstr>
      <vt:lpstr>2013</vt:lpstr>
      <vt:lpstr>Combos</vt:lpstr>
      <vt:lpstr>testOutputs</vt:lpstr>
      <vt:lpstr>'2013'!Print_Area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Mullen</dc:creator>
  <cp:lastModifiedBy>Cameron Mullen</cp:lastModifiedBy>
  <dcterms:created xsi:type="dcterms:W3CDTF">2013-03-20T00:34:59Z</dcterms:created>
  <dcterms:modified xsi:type="dcterms:W3CDTF">2013-03-22T20:37:40Z</dcterms:modified>
</cp:coreProperties>
</file>