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9440" windowHeight="9975" activeTab="5"/>
  </bookViews>
  <sheets>
    <sheet name="WCC Portfolio" sheetId="7" r:id="rId1"/>
    <sheet name="Buys" sheetId="6" r:id="rId2"/>
    <sheet name="Decider" sheetId="2" r:id="rId3"/>
    <sheet name="2013" sheetId="4" r:id="rId4"/>
    <sheet name="Combos" sheetId="5" r:id="rId5"/>
    <sheet name="testOutputs" sheetId="1" r:id="rId6"/>
  </sheets>
  <definedNames>
    <definedName name="_xlnm._FilterDatabase" localSheetId="3" hidden="1">'2013'!#REF!</definedName>
    <definedName name="CIQWBGuid" hidden="1">"d7f9e41d-3335-4940-a255-64c063b6bf9e"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SSET_BACKED_FDIC" hidden="1">"c6301"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FDIC" hidden="1">"c6350"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Y" hidden="1">10000</definedName>
    <definedName name="IQ_DAILY" hidden="1">500000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PENSE_CODE_" hidden="1">998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M" hidden="1">2000</definedName>
    <definedName name="IQ_LTMMONTH" hidden="1">120000</definedName>
    <definedName name="IQ_MATURITY_ONE_YEAR_LESS_FDIC" hidden="1">"c6425"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localSheetId="3" hidden="1">40976.9751736111</definedName>
    <definedName name="IQ_NAMES_REVISION_DATE_" hidden="1">41307.8244907407</definedName>
    <definedName name="IQ_NET_CHARGE_OFFS_FDIC" hidden="1">"c6641"</definedName>
    <definedName name="IQ_NET_CHARGE_OFFS_LOANS_FDIC" hidden="1">"c6751"</definedName>
    <definedName name="IQ_NET_INCOME_FDIC" hidden="1">"c6587"</definedName>
    <definedName name="IQ_NET_INT_INC_BNK_FDIC" hidden="1">"c6570"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SSETS_FDIC" hidden="1">"c6338"</definedName>
    <definedName name="IQ_OTHER_BORROWED_FUNDS_FDIC" hidden="1">"c6345"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INSURANCE_FEES_FDIC" hidden="1">"c6672"</definedName>
    <definedName name="IQ_OTHER_INTANGIBLE_FDIC" hidden="1">"c6337"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OFF_BS_LIAB_FDIC" hidden="1">"c6533"</definedName>
    <definedName name="IQ_OTHER_RE_OWNED_FDIC" hidden="1">"c6330"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TATEMENTS_NET_FDIC" hidden="1">"c6500"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FDIC" hidden="1">"c6730"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SSETS_FDIC" hidden="1">"c6339"</definedName>
    <definedName name="IQ_TOTAL_CHARGE_OFFS_FDIC" hidden="1">"c6603"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EQUITY_FDIC" hidden="1">"c6354"</definedName>
    <definedName name="IQ_TOTAL_LIABILITIES_FDIC" hidden="1">"c6348"</definedName>
    <definedName name="IQ_TOTAL_RECOVERIES_FDIC" hidden="1">"c6622"</definedName>
    <definedName name="IQ_TOTAL_REV_BNK_FDIC" hidden="1">"c6786"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_xlnm.Print_Area" localSheetId="3">'2013'!$B$1:$N$71</definedName>
  </definedNames>
  <calcPr calcId="144525" calcMode="autoNoTable" iterate="1"/>
</workbook>
</file>

<file path=xl/calcChain.xml><?xml version="1.0" encoding="utf-8"?>
<calcChain xmlns="http://schemas.openxmlformats.org/spreadsheetml/2006/main">
  <c r="C16" i="7" l="1"/>
  <c r="C22" i="7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4" i="7"/>
  <c r="F4" i="7" s="1"/>
  <c r="D5" i="7"/>
  <c r="D6" i="7"/>
  <c r="D7" i="7"/>
  <c r="D8" i="7"/>
  <c r="D9" i="7"/>
  <c r="D10" i="7"/>
  <c r="D11" i="7"/>
  <c r="D12" i="7"/>
  <c r="D13" i="7"/>
  <c r="D14" i="7"/>
  <c r="D15" i="7"/>
  <c r="D4" i="7"/>
  <c r="C31" i="7"/>
  <c r="D31" i="7"/>
  <c r="E31" i="7"/>
  <c r="F31" i="7"/>
  <c r="G31" i="7"/>
  <c r="H31" i="7"/>
  <c r="I31" i="7"/>
  <c r="J31" i="7"/>
  <c r="K31" i="7"/>
  <c r="L31" i="7"/>
  <c r="M31" i="7"/>
  <c r="N31" i="7"/>
  <c r="C32" i="7"/>
  <c r="D32" i="7"/>
  <c r="E32" i="7"/>
  <c r="F32" i="7"/>
  <c r="G32" i="7"/>
  <c r="H32" i="7"/>
  <c r="I32" i="7"/>
  <c r="J32" i="7"/>
  <c r="K32" i="7"/>
  <c r="L32" i="7"/>
  <c r="M32" i="7"/>
  <c r="N32" i="7"/>
  <c r="C33" i="7"/>
  <c r="D33" i="7"/>
  <c r="E33" i="7"/>
  <c r="F33" i="7"/>
  <c r="G33" i="7"/>
  <c r="H33" i="7"/>
  <c r="I33" i="7"/>
  <c r="J33" i="7"/>
  <c r="K33" i="7"/>
  <c r="L33" i="7"/>
  <c r="M33" i="7"/>
  <c r="N33" i="7"/>
  <c r="C34" i="7"/>
  <c r="D34" i="7"/>
  <c r="E34" i="7"/>
  <c r="F34" i="7"/>
  <c r="G34" i="7"/>
  <c r="H34" i="7"/>
  <c r="I34" i="7"/>
  <c r="J34" i="7"/>
  <c r="K34" i="7"/>
  <c r="L34" i="7"/>
  <c r="M34" i="7"/>
  <c r="N34" i="7"/>
  <c r="C35" i="7"/>
  <c r="D35" i="7"/>
  <c r="E35" i="7"/>
  <c r="F35" i="7"/>
  <c r="G35" i="7"/>
  <c r="H35" i="7"/>
  <c r="I35" i="7"/>
  <c r="J35" i="7"/>
  <c r="K35" i="7"/>
  <c r="L35" i="7"/>
  <c r="M35" i="7"/>
  <c r="N35" i="7"/>
  <c r="C36" i="7"/>
  <c r="D36" i="7"/>
  <c r="E36" i="7"/>
  <c r="F36" i="7"/>
  <c r="G36" i="7"/>
  <c r="H36" i="7"/>
  <c r="I36" i="7"/>
  <c r="J36" i="7"/>
  <c r="K36" i="7"/>
  <c r="L36" i="7"/>
  <c r="M36" i="7"/>
  <c r="N36" i="7"/>
  <c r="C37" i="7"/>
  <c r="D37" i="7"/>
  <c r="E37" i="7"/>
  <c r="F37" i="7"/>
  <c r="G37" i="7"/>
  <c r="H37" i="7"/>
  <c r="I37" i="7"/>
  <c r="J37" i="7"/>
  <c r="K37" i="7"/>
  <c r="L37" i="7"/>
  <c r="M37" i="7"/>
  <c r="N37" i="7"/>
  <c r="C38" i="7"/>
  <c r="D38" i="7"/>
  <c r="E38" i="7"/>
  <c r="F38" i="7"/>
  <c r="G38" i="7"/>
  <c r="H38" i="7"/>
  <c r="I38" i="7"/>
  <c r="J38" i="7"/>
  <c r="K38" i="7"/>
  <c r="L38" i="7"/>
  <c r="M38" i="7"/>
  <c r="N38" i="7"/>
  <c r="C39" i="7"/>
  <c r="D39" i="7"/>
  <c r="E39" i="7"/>
  <c r="F39" i="7"/>
  <c r="G39" i="7"/>
  <c r="H39" i="7"/>
  <c r="I39" i="7"/>
  <c r="J39" i="7"/>
  <c r="K39" i="7"/>
  <c r="L39" i="7"/>
  <c r="M39" i="7"/>
  <c r="N39" i="7"/>
  <c r="C40" i="7"/>
  <c r="D40" i="7"/>
  <c r="E40" i="7"/>
  <c r="F40" i="7"/>
  <c r="G40" i="7"/>
  <c r="H40" i="7"/>
  <c r="I40" i="7"/>
  <c r="J40" i="7"/>
  <c r="K40" i="7"/>
  <c r="L40" i="7"/>
  <c r="M40" i="7"/>
  <c r="N40" i="7"/>
  <c r="C41" i="7"/>
  <c r="D41" i="7"/>
  <c r="E41" i="7"/>
  <c r="F41" i="7"/>
  <c r="G41" i="7"/>
  <c r="H41" i="7"/>
  <c r="I41" i="7"/>
  <c r="J41" i="7"/>
  <c r="K41" i="7"/>
  <c r="L41" i="7"/>
  <c r="M41" i="7"/>
  <c r="N41" i="7"/>
  <c r="D30" i="7"/>
  <c r="E30" i="7"/>
  <c r="F30" i="7"/>
  <c r="G30" i="7"/>
  <c r="H30" i="7"/>
  <c r="I30" i="7"/>
  <c r="J30" i="7"/>
  <c r="K30" i="7"/>
  <c r="L30" i="7"/>
  <c r="M30" i="7"/>
  <c r="N30" i="7"/>
  <c r="C30" i="7"/>
  <c r="C33" i="6"/>
  <c r="C37" i="6" s="1"/>
  <c r="D33" i="6"/>
  <c r="C36" i="6" s="1"/>
  <c r="D32" i="6"/>
  <c r="C32" i="6"/>
  <c r="C35" i="6" s="1"/>
  <c r="C13" i="6"/>
  <c r="C9" i="6"/>
  <c r="C22" i="6"/>
  <c r="D22" i="6"/>
  <c r="E22" i="6"/>
  <c r="F22" i="6"/>
  <c r="G22" i="6"/>
  <c r="H22" i="6"/>
  <c r="I22" i="6"/>
  <c r="J22" i="6"/>
  <c r="C23" i="6"/>
  <c r="D23" i="6"/>
  <c r="E23" i="6"/>
  <c r="F23" i="6"/>
  <c r="G23" i="6"/>
  <c r="H23" i="6"/>
  <c r="I23" i="6"/>
  <c r="J23" i="6"/>
  <c r="C24" i="6"/>
  <c r="D24" i="6"/>
  <c r="E24" i="6"/>
  <c r="F24" i="6"/>
  <c r="G24" i="6"/>
  <c r="H24" i="6"/>
  <c r="I24" i="6"/>
  <c r="J24" i="6"/>
  <c r="C25" i="6"/>
  <c r="D25" i="6"/>
  <c r="E25" i="6"/>
  <c r="F25" i="6"/>
  <c r="G25" i="6"/>
  <c r="H25" i="6"/>
  <c r="I25" i="6"/>
  <c r="J25" i="6"/>
  <c r="C26" i="6"/>
  <c r="D26" i="6"/>
  <c r="E26" i="6"/>
  <c r="F26" i="6"/>
  <c r="G26" i="6"/>
  <c r="H26" i="6"/>
  <c r="I26" i="6"/>
  <c r="J26" i="6"/>
  <c r="C27" i="6"/>
  <c r="D27" i="6"/>
  <c r="E27" i="6"/>
  <c r="F27" i="6"/>
  <c r="G27" i="6"/>
  <c r="H27" i="6"/>
  <c r="I27" i="6"/>
  <c r="J27" i="6"/>
  <c r="C28" i="6"/>
  <c r="D28" i="6"/>
  <c r="E28" i="6"/>
  <c r="F28" i="6"/>
  <c r="G28" i="6"/>
  <c r="H28" i="6"/>
  <c r="I28" i="6"/>
  <c r="J28" i="6"/>
  <c r="D21" i="6"/>
  <c r="E21" i="6"/>
  <c r="F21" i="6"/>
  <c r="G21" i="6"/>
  <c r="H21" i="6"/>
  <c r="I21" i="6"/>
  <c r="J21" i="6"/>
  <c r="C21" i="6"/>
  <c r="D1" i="2"/>
  <c r="G51" i="2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I41" i="5"/>
  <c r="J41" i="5"/>
  <c r="K41" i="5"/>
  <c r="L41" i="5"/>
  <c r="H41" i="5"/>
  <c r="F45" i="5"/>
  <c r="G45" i="5" s="1"/>
  <c r="E45" i="5"/>
  <c r="F44" i="5"/>
  <c r="G44" i="5" s="1"/>
  <c r="E44" i="5"/>
  <c r="F43" i="5"/>
  <c r="G43" i="5" s="1"/>
  <c r="E43" i="5"/>
  <c r="F42" i="5"/>
  <c r="G42" i="5" s="1"/>
  <c r="E42" i="5"/>
  <c r="F41" i="5"/>
  <c r="G41" i="5" s="1"/>
  <c r="E41" i="5"/>
  <c r="H35" i="5"/>
  <c r="I35" i="5"/>
  <c r="I34" i="5"/>
  <c r="H34" i="5"/>
  <c r="F35" i="5"/>
  <c r="G35" i="5" s="1"/>
  <c r="E35" i="5"/>
  <c r="E36" i="5" s="1"/>
  <c r="F37" i="2" s="1"/>
  <c r="F34" i="5"/>
  <c r="G34" i="5" s="1"/>
  <c r="E34" i="5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I24" i="5"/>
  <c r="J24" i="5"/>
  <c r="K24" i="5"/>
  <c r="L24" i="5"/>
  <c r="H24" i="5"/>
  <c r="H16" i="5"/>
  <c r="I16" i="5"/>
  <c r="J16" i="5"/>
  <c r="K16" i="5"/>
  <c r="H17" i="5"/>
  <c r="I17" i="5"/>
  <c r="J17" i="5"/>
  <c r="K17" i="5"/>
  <c r="H18" i="5"/>
  <c r="I18" i="5"/>
  <c r="J18" i="5"/>
  <c r="K18" i="5"/>
  <c r="I15" i="5"/>
  <c r="J15" i="5"/>
  <c r="K15" i="5"/>
  <c r="H15" i="5"/>
  <c r="F28" i="5"/>
  <c r="G28" i="5" s="1"/>
  <c r="E28" i="5"/>
  <c r="F27" i="5"/>
  <c r="G27" i="5" s="1"/>
  <c r="E27" i="5"/>
  <c r="F26" i="5"/>
  <c r="G26" i="5" s="1"/>
  <c r="E26" i="5"/>
  <c r="F25" i="5"/>
  <c r="G25" i="5" s="1"/>
  <c r="E25" i="5"/>
  <c r="F24" i="5"/>
  <c r="G24" i="5" s="1"/>
  <c r="E24" i="5"/>
  <c r="F18" i="5"/>
  <c r="G18" i="5" s="1"/>
  <c r="E18" i="5"/>
  <c r="F17" i="5"/>
  <c r="G17" i="5" s="1"/>
  <c r="E17" i="5"/>
  <c r="F16" i="5"/>
  <c r="G16" i="5"/>
  <c r="E16" i="5"/>
  <c r="F15" i="5"/>
  <c r="G15" i="5" s="1"/>
  <c r="E15" i="5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I4" i="5"/>
  <c r="J4" i="5"/>
  <c r="K4" i="5"/>
  <c r="L4" i="5"/>
  <c r="H4" i="5"/>
  <c r="F5" i="5"/>
  <c r="G5" i="5" s="1"/>
  <c r="F6" i="5"/>
  <c r="G6" i="5" s="1"/>
  <c r="F7" i="5"/>
  <c r="G7" i="5" s="1"/>
  <c r="F8" i="5"/>
  <c r="G8" i="5" s="1"/>
  <c r="F4" i="5"/>
  <c r="G4" i="5" s="1"/>
  <c r="E5" i="5"/>
  <c r="E6" i="5"/>
  <c r="E7" i="5"/>
  <c r="E8" i="5"/>
  <c r="E4" i="5"/>
  <c r="D62" i="2"/>
  <c r="F62" i="2" s="1"/>
  <c r="N62" i="2" s="1"/>
  <c r="D61" i="2"/>
  <c r="F61" i="2"/>
  <c r="I61" i="2" s="1"/>
  <c r="D60" i="2"/>
  <c r="F60" i="2" s="1"/>
  <c r="N60" i="2" s="1"/>
  <c r="D59" i="2"/>
  <c r="F59" i="2"/>
  <c r="N59" i="2" s="1"/>
  <c r="D58" i="2"/>
  <c r="F58" i="2" s="1"/>
  <c r="N58" i="2" s="1"/>
  <c r="D57" i="2"/>
  <c r="F57" i="2"/>
  <c r="E8" i="6" s="1"/>
  <c r="I8" i="6" s="1"/>
  <c r="D56" i="2"/>
  <c r="F56" i="2" s="1"/>
  <c r="D55" i="2"/>
  <c r="F55" i="2"/>
  <c r="N55" i="2" s="1"/>
  <c r="D54" i="2"/>
  <c r="F54" i="2" s="1"/>
  <c r="I54" i="2" s="1"/>
  <c r="D53" i="2"/>
  <c r="F53" i="2"/>
  <c r="N53" i="2" s="1"/>
  <c r="D52" i="2"/>
  <c r="F52" i="2" s="1"/>
  <c r="N52" i="2" s="1"/>
  <c r="F51" i="2"/>
  <c r="N51" i="2" s="1"/>
  <c r="D47" i="2"/>
  <c r="F47" i="2"/>
  <c r="N47" i="2" s="1"/>
  <c r="D46" i="2"/>
  <c r="F46" i="2"/>
  <c r="N46" i="2" s="1"/>
  <c r="D45" i="2"/>
  <c r="F45" i="2"/>
  <c r="N45" i="2" s="1"/>
  <c r="D44" i="2"/>
  <c r="F44" i="2"/>
  <c r="I44" i="2" s="1"/>
  <c r="P16" i="2" s="1"/>
  <c r="D43" i="2"/>
  <c r="F43" i="2"/>
  <c r="N43" i="2" s="1"/>
  <c r="D42" i="2"/>
  <c r="F42" i="2"/>
  <c r="N42" i="2" s="1"/>
  <c r="D41" i="2"/>
  <c r="G41" i="2" s="1"/>
  <c r="J41" i="2" s="1"/>
  <c r="F41" i="2"/>
  <c r="N41" i="2" s="1"/>
  <c r="D40" i="2"/>
  <c r="F40" i="2"/>
  <c r="N40" i="2" s="1"/>
  <c r="D39" i="2"/>
  <c r="F39" i="2"/>
  <c r="N39" i="2" s="1"/>
  <c r="D38" i="2"/>
  <c r="F38" i="2"/>
  <c r="N38" i="2" s="1"/>
  <c r="D37" i="2"/>
  <c r="D36" i="2"/>
  <c r="F36" i="2" s="1"/>
  <c r="N36" i="2" s="1"/>
  <c r="D32" i="2"/>
  <c r="F32" i="2"/>
  <c r="I32" i="2" s="1"/>
  <c r="D31" i="2"/>
  <c r="F31" i="2" s="1"/>
  <c r="N31" i="2" s="1"/>
  <c r="D30" i="2"/>
  <c r="F30" i="2"/>
  <c r="E7" i="6" s="1"/>
  <c r="I7" i="6" s="1"/>
  <c r="D29" i="2"/>
  <c r="F29" i="2" s="1"/>
  <c r="D28" i="2"/>
  <c r="F28" i="2"/>
  <c r="N28" i="2" s="1"/>
  <c r="D27" i="2"/>
  <c r="F27" i="2" s="1"/>
  <c r="N27" i="2" s="1"/>
  <c r="D26" i="2"/>
  <c r="F26" i="2"/>
  <c r="N26" i="2" s="1"/>
  <c r="D25" i="2"/>
  <c r="F25" i="2" s="1"/>
  <c r="N25" i="2" s="1"/>
  <c r="D24" i="2"/>
  <c r="F24" i="2"/>
  <c r="N24" i="2" s="1"/>
  <c r="D23" i="2"/>
  <c r="F23" i="2" s="1"/>
  <c r="I23" i="2" s="1"/>
  <c r="D22" i="2"/>
  <c r="F22" i="2"/>
  <c r="N22" i="2" s="1"/>
  <c r="D21" i="2"/>
  <c r="F21" i="2" s="1"/>
  <c r="N21" i="2" s="1"/>
  <c r="D7" i="2"/>
  <c r="F7" i="2"/>
  <c r="N7" i="2" s="1"/>
  <c r="D8" i="2"/>
  <c r="F8" i="2" s="1"/>
  <c r="N8" i="2" s="1"/>
  <c r="D9" i="2"/>
  <c r="F9" i="2"/>
  <c r="N9" i="2" s="1"/>
  <c r="D10" i="2"/>
  <c r="F10" i="2" s="1"/>
  <c r="N10" i="2" s="1"/>
  <c r="D11" i="2"/>
  <c r="F11" i="2"/>
  <c r="N11" i="2" s="1"/>
  <c r="D12" i="2"/>
  <c r="F12" i="2" s="1"/>
  <c r="I12" i="2" s="1"/>
  <c r="D13" i="2"/>
  <c r="F13" i="2"/>
  <c r="N13" i="2" s="1"/>
  <c r="D14" i="2"/>
  <c r="F14" i="2" s="1"/>
  <c r="E6" i="6" s="1"/>
  <c r="I6" i="6" s="1"/>
  <c r="D15" i="2"/>
  <c r="F15" i="2"/>
  <c r="N15" i="2" s="1"/>
  <c r="D16" i="2"/>
  <c r="F16" i="2" s="1"/>
  <c r="N16" i="2" s="1"/>
  <c r="D17" i="2"/>
  <c r="F17" i="2"/>
  <c r="N17" i="2" s="1"/>
  <c r="D6" i="2"/>
  <c r="F6" i="2" s="1"/>
  <c r="N6" i="2" s="1"/>
  <c r="F5" i="4"/>
  <c r="G5" i="4"/>
  <c r="H5" i="4"/>
  <c r="H4" i="4" s="1"/>
  <c r="I5" i="4"/>
  <c r="J5" i="4"/>
  <c r="K5" i="4"/>
  <c r="E25" i="4"/>
  <c r="F25" i="4"/>
  <c r="G25" i="4"/>
  <c r="H25" i="4"/>
  <c r="I25" i="4"/>
  <c r="J25" i="4"/>
  <c r="K25" i="4"/>
  <c r="E40" i="4"/>
  <c r="F40" i="4"/>
  <c r="G40" i="4"/>
  <c r="H40" i="4"/>
  <c r="I40" i="4"/>
  <c r="J40" i="4"/>
  <c r="K40" i="4"/>
  <c r="E55" i="4"/>
  <c r="F55" i="4"/>
  <c r="G55" i="4"/>
  <c r="H55" i="4"/>
  <c r="I55" i="4"/>
  <c r="J55" i="4"/>
  <c r="K55" i="4"/>
  <c r="E70" i="4"/>
  <c r="F70" i="4"/>
  <c r="G70" i="4"/>
  <c r="H70" i="4"/>
  <c r="I70" i="4"/>
  <c r="J70" i="4"/>
  <c r="K70" i="4"/>
  <c r="E71" i="4"/>
  <c r="G15" i="2"/>
  <c r="G11" i="2"/>
  <c r="J11" i="2" s="1"/>
  <c r="G7" i="2"/>
  <c r="G24" i="2"/>
  <c r="J24" i="2" s="1"/>
  <c r="G28" i="2"/>
  <c r="J28" i="2" s="1"/>
  <c r="G32" i="2"/>
  <c r="G40" i="2"/>
  <c r="J40" i="2" s="1"/>
  <c r="G44" i="2"/>
  <c r="J44" i="2" s="1"/>
  <c r="G55" i="2"/>
  <c r="G59" i="2"/>
  <c r="J59" i="2" s="1"/>
  <c r="G6" i="2"/>
  <c r="J6" i="2" s="1"/>
  <c r="G14" i="2"/>
  <c r="J14" i="2" s="1"/>
  <c r="G21" i="2"/>
  <c r="J21" i="2" s="1"/>
  <c r="G29" i="2"/>
  <c r="J29" i="2" s="1"/>
  <c r="G45" i="2"/>
  <c r="J45" i="2" s="1"/>
  <c r="G56" i="2"/>
  <c r="J56" i="2" s="1"/>
  <c r="G17" i="2"/>
  <c r="J17" i="2" s="1"/>
  <c r="G13" i="2"/>
  <c r="G9" i="2"/>
  <c r="J9" i="2" s="1"/>
  <c r="G22" i="2"/>
  <c r="J22" i="2" s="1"/>
  <c r="G26" i="2"/>
  <c r="G30" i="2"/>
  <c r="J30" i="2" s="1"/>
  <c r="G38" i="2"/>
  <c r="J38" i="2" s="1"/>
  <c r="G42" i="2"/>
  <c r="G46" i="2"/>
  <c r="J46" i="2" s="1"/>
  <c r="G53" i="2"/>
  <c r="G57" i="2"/>
  <c r="J57" i="2" s="1"/>
  <c r="G61" i="2"/>
  <c r="J61" i="2" s="1"/>
  <c r="G16" i="2"/>
  <c r="J16" i="2" s="1"/>
  <c r="G23" i="2"/>
  <c r="J23" i="2" s="1"/>
  <c r="G31" i="2"/>
  <c r="J31" i="2" s="1"/>
  <c r="G39" i="2"/>
  <c r="J39" i="2" s="1"/>
  <c r="G43" i="2"/>
  <c r="G47" i="2"/>
  <c r="J47" i="2" s="1"/>
  <c r="G54" i="2"/>
  <c r="G62" i="2"/>
  <c r="J62" i="2" s="1"/>
  <c r="I6" i="2"/>
  <c r="I11" i="2"/>
  <c r="I8" i="2"/>
  <c r="I24" i="2"/>
  <c r="N29" i="2"/>
  <c r="N32" i="2"/>
  <c r="I38" i="2"/>
  <c r="C42" i="6"/>
  <c r="D42" i="6" s="1"/>
  <c r="N44" i="2"/>
  <c r="N54" i="2"/>
  <c r="N56" i="2"/>
  <c r="N57" i="2"/>
  <c r="I59" i="2"/>
  <c r="K4" i="4"/>
  <c r="J4" i="4"/>
  <c r="I4" i="4"/>
  <c r="G4" i="4"/>
  <c r="F4" i="4"/>
  <c r="F7" i="4"/>
  <c r="G7" i="4"/>
  <c r="L13" i="4" s="1"/>
  <c r="H7" i="4"/>
  <c r="L14" i="4" s="1"/>
  <c r="I7" i="4"/>
  <c r="J7" i="4"/>
  <c r="K7" i="4"/>
  <c r="L15" i="4"/>
  <c r="N15" i="4" s="1"/>
  <c r="L16" i="4"/>
  <c r="L17" i="4"/>
  <c r="L18" i="4"/>
  <c r="M18" i="4" s="1"/>
  <c r="L19" i="4"/>
  <c r="N19" i="4" s="1"/>
  <c r="L20" i="4"/>
  <c r="L21" i="4"/>
  <c r="L22" i="4"/>
  <c r="M22" i="4" s="1"/>
  <c r="L23" i="4"/>
  <c r="N23" i="4" s="1"/>
  <c r="L24" i="4"/>
  <c r="L27" i="4"/>
  <c r="L28" i="4"/>
  <c r="N28" i="4" s="1"/>
  <c r="L29" i="4"/>
  <c r="M29" i="4" s="1"/>
  <c r="L30" i="4"/>
  <c r="L31" i="4"/>
  <c r="L32" i="4"/>
  <c r="N32" i="4" s="1"/>
  <c r="L33" i="4"/>
  <c r="M33" i="4" s="1"/>
  <c r="L34" i="4"/>
  <c r="L35" i="4"/>
  <c r="L36" i="4"/>
  <c r="N36" i="4" s="1"/>
  <c r="L37" i="4"/>
  <c r="M37" i="4" s="1"/>
  <c r="L38" i="4"/>
  <c r="L39" i="4"/>
  <c r="L42" i="4"/>
  <c r="L55" i="4" s="1"/>
  <c r="L43" i="4"/>
  <c r="M43" i="4" s="1"/>
  <c r="L44" i="4"/>
  <c r="L45" i="4"/>
  <c r="L46" i="4"/>
  <c r="N46" i="4" s="1"/>
  <c r="L47" i="4"/>
  <c r="M47" i="4" s="1"/>
  <c r="L48" i="4"/>
  <c r="L49" i="4"/>
  <c r="L50" i="4"/>
  <c r="N50" i="4" s="1"/>
  <c r="L51" i="4"/>
  <c r="M51" i="4" s="1"/>
  <c r="L52" i="4"/>
  <c r="L53" i="4"/>
  <c r="L54" i="4"/>
  <c r="N54" i="4" s="1"/>
  <c r="L57" i="4"/>
  <c r="N57" i="4" s="1"/>
  <c r="L58" i="4"/>
  <c r="L59" i="4"/>
  <c r="L60" i="4"/>
  <c r="L61" i="4"/>
  <c r="N61" i="4" s="1"/>
  <c r="L62" i="4"/>
  <c r="L63" i="4"/>
  <c r="L64" i="4"/>
  <c r="L65" i="4"/>
  <c r="N65" i="4" s="1"/>
  <c r="L66" i="4"/>
  <c r="L67" i="4"/>
  <c r="L68" i="4"/>
  <c r="M68" i="4" s="1"/>
  <c r="L69" i="4"/>
  <c r="N69" i="4" s="1"/>
  <c r="N68" i="4"/>
  <c r="M67" i="4"/>
  <c r="N67" i="4"/>
  <c r="M66" i="4"/>
  <c r="N66" i="4"/>
  <c r="M64" i="4"/>
  <c r="N64" i="4"/>
  <c r="M63" i="4"/>
  <c r="N63" i="4"/>
  <c r="M62" i="4"/>
  <c r="N62" i="4"/>
  <c r="M60" i="4"/>
  <c r="N60" i="4"/>
  <c r="M59" i="4"/>
  <c r="N59" i="4"/>
  <c r="M58" i="4"/>
  <c r="N58" i="4"/>
  <c r="M54" i="4"/>
  <c r="M53" i="4"/>
  <c r="N53" i="4"/>
  <c r="M52" i="4"/>
  <c r="N52" i="4"/>
  <c r="M50" i="4"/>
  <c r="M49" i="4"/>
  <c r="N49" i="4"/>
  <c r="M48" i="4"/>
  <c r="N48" i="4"/>
  <c r="M46" i="4"/>
  <c r="M45" i="4"/>
  <c r="N45" i="4"/>
  <c r="M44" i="4"/>
  <c r="N44" i="4"/>
  <c r="M42" i="4"/>
  <c r="M39" i="4"/>
  <c r="N39" i="4"/>
  <c r="M38" i="4"/>
  <c r="N38" i="4"/>
  <c r="N37" i="4"/>
  <c r="M35" i="4"/>
  <c r="N35" i="4"/>
  <c r="M34" i="4"/>
  <c r="N34" i="4"/>
  <c r="N33" i="4"/>
  <c r="M31" i="4"/>
  <c r="N31" i="4"/>
  <c r="M30" i="4"/>
  <c r="N30" i="4"/>
  <c r="N29" i="4"/>
  <c r="M27" i="4"/>
  <c r="N27" i="4"/>
  <c r="M24" i="4"/>
  <c r="N24" i="4"/>
  <c r="M23" i="4"/>
  <c r="N22" i="4"/>
  <c r="M21" i="4"/>
  <c r="N21" i="4"/>
  <c r="M20" i="4"/>
  <c r="N20" i="4"/>
  <c r="M19" i="4"/>
  <c r="N18" i="4"/>
  <c r="M17" i="4"/>
  <c r="N17" i="4"/>
  <c r="M16" i="4"/>
  <c r="N16" i="4"/>
  <c r="N12" i="2" l="1"/>
  <c r="G19" i="5"/>
  <c r="F19" i="5" s="1"/>
  <c r="G20" i="2" s="1"/>
  <c r="J20" i="2" s="1"/>
  <c r="I62" i="2"/>
  <c r="N23" i="2"/>
  <c r="I57" i="2"/>
  <c r="I31" i="2"/>
  <c r="I17" i="2"/>
  <c r="C41" i="6"/>
  <c r="D41" i="6" s="1"/>
  <c r="D43" i="6" s="1"/>
  <c r="N14" i="2"/>
  <c r="G46" i="5"/>
  <c r="F46" i="5" s="1"/>
  <c r="G50" i="2" s="1"/>
  <c r="J50" i="2" s="1"/>
  <c r="G9" i="5"/>
  <c r="F9" i="5" s="1"/>
  <c r="G5" i="2" s="1"/>
  <c r="F5" i="6" s="1"/>
  <c r="I45" i="2"/>
  <c r="I41" i="2"/>
  <c r="E9" i="5"/>
  <c r="F5" i="2" s="1"/>
  <c r="E5" i="6" s="1"/>
  <c r="E19" i="5"/>
  <c r="F20" i="2" s="1"/>
  <c r="N20" i="2" s="1"/>
  <c r="C38" i="6"/>
  <c r="C39" i="6" s="1"/>
  <c r="F8" i="6"/>
  <c r="N61" i="2"/>
  <c r="I58" i="2"/>
  <c r="I64" i="2" s="1"/>
  <c r="I43" i="2"/>
  <c r="I27" i="2"/>
  <c r="I15" i="2"/>
  <c r="I14" i="2"/>
  <c r="P14" i="2" s="1"/>
  <c r="G9" i="6"/>
  <c r="F9" i="6" s="1"/>
  <c r="J9" i="6" s="1"/>
  <c r="J10" i="6" s="1"/>
  <c r="F16" i="7"/>
  <c r="I52" i="2"/>
  <c r="I22" i="2"/>
  <c r="G36" i="5"/>
  <c r="F36" i="5" s="1"/>
  <c r="G37" i="2" s="1"/>
  <c r="J37" i="2" s="1"/>
  <c r="I47" i="2"/>
  <c r="I30" i="2"/>
  <c r="I13" i="2"/>
  <c r="G29" i="5"/>
  <c r="F29" i="5" s="1"/>
  <c r="G35" i="2" s="1"/>
  <c r="J35" i="2" s="1"/>
  <c r="M13" i="4"/>
  <c r="N13" i="4"/>
  <c r="I37" i="2"/>
  <c r="N37" i="2"/>
  <c r="Q16" i="2"/>
  <c r="R16" i="2" s="1"/>
  <c r="I5" i="2"/>
  <c r="N5" i="2"/>
  <c r="M14" i="4"/>
  <c r="N14" i="4"/>
  <c r="M15" i="4"/>
  <c r="N43" i="4"/>
  <c r="N47" i="4"/>
  <c r="N51" i="4"/>
  <c r="L40" i="4"/>
  <c r="M28" i="4"/>
  <c r="M32" i="4"/>
  <c r="M36" i="4"/>
  <c r="N42" i="4"/>
  <c r="M57" i="4"/>
  <c r="M61" i="4"/>
  <c r="M65" i="4"/>
  <c r="M69" i="4"/>
  <c r="L12" i="4"/>
  <c r="I25" i="2"/>
  <c r="I10" i="2"/>
  <c r="G36" i="2"/>
  <c r="J36" i="2" s="1"/>
  <c r="F7" i="6"/>
  <c r="I56" i="2"/>
  <c r="I53" i="2"/>
  <c r="I51" i="2"/>
  <c r="I46" i="2"/>
  <c r="I40" i="2"/>
  <c r="I36" i="2"/>
  <c r="N30" i="2"/>
  <c r="I29" i="2"/>
  <c r="I26" i="2"/>
  <c r="I21" i="2"/>
  <c r="I9" i="2"/>
  <c r="I16" i="2"/>
  <c r="G58" i="2"/>
  <c r="J58" i="2" s="1"/>
  <c r="J43" i="2"/>
  <c r="G8" i="2"/>
  <c r="J8" i="2" s="1"/>
  <c r="J42" i="2"/>
  <c r="J26" i="2"/>
  <c r="G60" i="2"/>
  <c r="J60" i="2" s="1"/>
  <c r="G10" i="2"/>
  <c r="J10" i="2" s="1"/>
  <c r="J55" i="2"/>
  <c r="J32" i="2"/>
  <c r="J15" i="2"/>
  <c r="E46" i="5"/>
  <c r="F50" i="2" s="1"/>
  <c r="L70" i="4"/>
  <c r="F6" i="6"/>
  <c r="I60" i="2"/>
  <c r="I55" i="2"/>
  <c r="I42" i="2"/>
  <c r="I39" i="2"/>
  <c r="I28" i="2"/>
  <c r="P15" i="2" s="1"/>
  <c r="Q15" i="2" s="1"/>
  <c r="R15" i="2" s="1"/>
  <c r="I7" i="2"/>
  <c r="J54" i="2"/>
  <c r="G27" i="2"/>
  <c r="J27" i="2" s="1"/>
  <c r="G12" i="2"/>
  <c r="J12" i="2" s="1"/>
  <c r="J53" i="2"/>
  <c r="J13" i="2"/>
  <c r="G25" i="2"/>
  <c r="J25" i="2" s="1"/>
  <c r="G52" i="2"/>
  <c r="J52" i="2" s="1"/>
  <c r="J7" i="2"/>
  <c r="E29" i="5"/>
  <c r="F35" i="2" s="1"/>
  <c r="J51" i="2"/>
  <c r="I20" i="2" l="1"/>
  <c r="J5" i="2"/>
  <c r="J8" i="6"/>
  <c r="G8" i="6"/>
  <c r="N50" i="2"/>
  <c r="I50" i="2"/>
  <c r="G5" i="6"/>
  <c r="J5" i="6"/>
  <c r="G6" i="6"/>
  <c r="J6" i="6"/>
  <c r="E9" i="6"/>
  <c r="I9" i="6" s="1"/>
  <c r="I10" i="6" s="1"/>
  <c r="I5" i="6"/>
  <c r="I35" i="2"/>
  <c r="N35" i="2"/>
  <c r="G7" i="6"/>
  <c r="J7" i="6"/>
  <c r="M12" i="4"/>
  <c r="N12" i="4"/>
  <c r="L25" i="4"/>
  <c r="L71" i="4" s="1"/>
</calcChain>
</file>

<file path=xl/comments1.xml><?xml version="1.0" encoding="utf-8"?>
<comments xmlns="http://schemas.openxmlformats.org/spreadsheetml/2006/main">
  <authors>
    <author>msong</author>
  </authors>
  <commentList>
    <comment ref="C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Montana
14. Davidson
15. Pacific
16. LIU Bkn / JMU</t>
        </r>
      </text>
    </comment>
    <comment ref="C2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South Dakota State
14. Northwestern State
15. Florida Gulf Coast
16. Western Kentucky</t>
        </r>
      </text>
    </comment>
    <comment ref="C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New Mexico State
14. Valparaiso
15. Albany
16. NC A&amp;T / Liberty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Boise St. / La Salle
14. Harvard
15. Iona
16. Southern University</t>
        </r>
      </text>
    </comment>
  </commentList>
</comments>
</file>

<file path=xl/comments2.xml><?xml version="1.0" encoding="utf-8"?>
<comments xmlns="http://schemas.openxmlformats.org/spreadsheetml/2006/main">
  <authors>
    <author>msong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Montana
14. Davidson
15. Pacific
16. LIU Bkn / JMU</t>
        </r>
      </text>
    </comment>
    <comment ref="C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South Dakota State
14. Northwestern State
15. Florida Gulf Coast
16. Western Kentucky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New Mexico State
14. Valparaiso
15. Albany
16. NC A&amp;T / Liberty</t>
        </r>
      </text>
    </comment>
    <comment ref="C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Boise St. / La Salle
14. Harvard
15. Iona
16. Southern University</t>
        </r>
      </text>
    </comment>
  </commentList>
</comments>
</file>

<file path=xl/sharedStrings.xml><?xml version="1.0" encoding="utf-8"?>
<sst xmlns="http://schemas.openxmlformats.org/spreadsheetml/2006/main" count="488" uniqueCount="134">
  <si>
    <t>Name</t>
  </si>
  <si>
    <t>Mean</t>
  </si>
  <si>
    <t>StandardDeviation</t>
  </si>
  <si>
    <t>Liberty</t>
  </si>
  <si>
    <t>Middle Tenn.</t>
  </si>
  <si>
    <t>La Salle</t>
  </si>
  <si>
    <t>James Madison</t>
  </si>
  <si>
    <t>Colorado</t>
  </si>
  <si>
    <t>Bucknell</t>
  </si>
  <si>
    <t>Temple</t>
  </si>
  <si>
    <t>Marquette</t>
  </si>
  <si>
    <t>Pacific</t>
  </si>
  <si>
    <t>California</t>
  </si>
  <si>
    <t>Montana</t>
  </si>
  <si>
    <t>LIU Brooklyn</t>
  </si>
  <si>
    <t>N.C. A&amp;T</t>
  </si>
  <si>
    <t>Mississippi</t>
  </si>
  <si>
    <t>Boise State</t>
  </si>
  <si>
    <t>Iowa State</t>
  </si>
  <si>
    <t>Arizona</t>
  </si>
  <si>
    <t>Wichita State</t>
  </si>
  <si>
    <t>Iona</t>
  </si>
  <si>
    <t>Harvard</t>
  </si>
  <si>
    <t>Memphis</t>
  </si>
  <si>
    <t>Southern Univ.</t>
  </si>
  <si>
    <t>Akron</t>
  </si>
  <si>
    <t>South Dakota State</t>
  </si>
  <si>
    <t>Oklahoma</t>
  </si>
  <si>
    <t>Minnesota</t>
  </si>
  <si>
    <t>Western Kentucky</t>
  </si>
  <si>
    <t>Northwestern State</t>
  </si>
  <si>
    <t>Florida Gulf Coast</t>
  </si>
  <si>
    <t>North Carolina</t>
  </si>
  <si>
    <t>Albany</t>
  </si>
  <si>
    <t>Valparaiso</t>
  </si>
  <si>
    <t>Creighton</t>
  </si>
  <si>
    <t>Colorado State</t>
  </si>
  <si>
    <t>New Mexico St.</t>
  </si>
  <si>
    <t>Oregon</t>
  </si>
  <si>
    <t>NC State</t>
  </si>
  <si>
    <t>Butler</t>
  </si>
  <si>
    <t>Illinois</t>
  </si>
  <si>
    <t>Syracuse</t>
  </si>
  <si>
    <t>Kansas State</t>
  </si>
  <si>
    <t>Ohio State</t>
  </si>
  <si>
    <t>Pittsburgh</t>
  </si>
  <si>
    <t>Belmont</t>
  </si>
  <si>
    <t>Michigan State</t>
  </si>
  <si>
    <t>VCU</t>
  </si>
  <si>
    <t>San Diego State</t>
  </si>
  <si>
    <t>UCLA</t>
  </si>
  <si>
    <t>Villanova</t>
  </si>
  <si>
    <t>Cincinnati</t>
  </si>
  <si>
    <t>Louisville</t>
  </si>
  <si>
    <t>Saint Louis</t>
  </si>
  <si>
    <t>Miami (FL)</t>
  </si>
  <si>
    <t>Indiana</t>
  </si>
  <si>
    <t>Wisconsin</t>
  </si>
  <si>
    <t>Notre Dame</t>
  </si>
  <si>
    <t>Duke</t>
  </si>
  <si>
    <t>Michigan</t>
  </si>
  <si>
    <t>Georgetown</t>
  </si>
  <si>
    <t>Oklahoma State</t>
  </si>
  <si>
    <t>Davidson</t>
  </si>
  <si>
    <t>St. Mary's (Cal.)</t>
  </si>
  <si>
    <t>New Mexico</t>
  </si>
  <si>
    <t>Florida</t>
  </si>
  <si>
    <t>UNLV</t>
  </si>
  <si>
    <t>Missouri</t>
  </si>
  <si>
    <t>Gonzaga</t>
  </si>
  <si>
    <t>Kansas</t>
  </si>
  <si>
    <t>Total Pool Size</t>
  </si>
  <si>
    <t>Points Paid</t>
  </si>
  <si>
    <t>% of Pot Paid</t>
  </si>
  <si>
    <t>% per Team</t>
  </si>
  <si>
    <t>Points per Team</t>
  </si>
  <si>
    <t>Results</t>
  </si>
  <si>
    <t>Return</t>
  </si>
  <si>
    <t>Owner</t>
  </si>
  <si>
    <t>Amount</t>
  </si>
  <si>
    <t>2nd Round</t>
  </si>
  <si>
    <t>Sweet 16</t>
  </si>
  <si>
    <t>Elite 8</t>
  </si>
  <si>
    <t>Final Four</t>
  </si>
  <si>
    <t>Semifinals</t>
  </si>
  <si>
    <t>Champ</t>
  </si>
  <si>
    <t>Points Won</t>
  </si>
  <si>
    <t>%</t>
  </si>
  <si>
    <t>Points</t>
  </si>
  <si>
    <t>EAST</t>
  </si>
  <si>
    <t>Dogs (13-14-15-16)</t>
  </si>
  <si>
    <t>SOUTH</t>
  </si>
  <si>
    <t>MIDWEST</t>
  </si>
  <si>
    <t>Mid Tenn / St. Mary's</t>
  </si>
  <si>
    <t>WEST</t>
  </si>
  <si>
    <t>Ole Miss</t>
  </si>
  <si>
    <t>GHL Name</t>
  </si>
  <si>
    <t>My Name</t>
  </si>
  <si>
    <t>St. Dev</t>
  </si>
  <si>
    <t>Covariances</t>
  </si>
  <si>
    <t>East Dogs</t>
  </si>
  <si>
    <t>Variance</t>
  </si>
  <si>
    <t>South Dogs</t>
  </si>
  <si>
    <t>Midwest Dogs</t>
  </si>
  <si>
    <t>Team</t>
  </si>
  <si>
    <t>Price</t>
  </si>
  <si>
    <t>Anticipated Pot</t>
  </si>
  <si>
    <t>Percentage</t>
  </si>
  <si>
    <t>Paid</t>
  </si>
  <si>
    <t>Implied Pot</t>
  </si>
  <si>
    <t>West Dogs</t>
  </si>
  <si>
    <t>Me</t>
  </si>
  <si>
    <t>WCC</t>
  </si>
  <si>
    <t>Foster</t>
  </si>
  <si>
    <t>Kruger</t>
  </si>
  <si>
    <t>Gerson</t>
  </si>
  <si>
    <t>Song</t>
  </si>
  <si>
    <t>Scott</t>
  </si>
  <si>
    <t>Rajiv</t>
  </si>
  <si>
    <t>Wolf</t>
  </si>
  <si>
    <t>Goldstein</t>
  </si>
  <si>
    <t>Kevin</t>
  </si>
  <si>
    <t>Jerrod</t>
  </si>
  <si>
    <t>Yi</t>
  </si>
  <si>
    <t>Goldston</t>
  </si>
  <si>
    <t>Total</t>
  </si>
  <si>
    <t>Expectation</t>
  </si>
  <si>
    <t>Std Dev</t>
  </si>
  <si>
    <t>Total Pot Size</t>
  </si>
  <si>
    <t>Wisc</t>
  </si>
  <si>
    <t>SLU</t>
  </si>
  <si>
    <t>Amount Paid</t>
  </si>
  <si>
    <t>St. Dev.</t>
  </si>
  <si>
    <t>Cuse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</si>
</sst>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#,##0.0_);\(#,##0.0\)"/>
    <numFmt numFmtId="165" formatCode="0.000%"/>
    <numFmt numFmtId="166" formatCode="&quot;$&quot;#,##0.0_);\(&quot;$&quot;#,##0.0\)"/>
    <numFmt numFmtId="167" formatCode="#,##0_);\(#,##0\);&quot;-&quot;_);@_)"/>
    <numFmt numFmtId="168" formatCode="#,##0.0_);\(#,##0.0\);&quot;-&quot;_);@_)"/>
    <numFmt numFmtId="169" formatCode="0.0%_);[Red]\(0.0%\)"/>
    <numFmt numFmtId="170" formatCode="#,##0.0%_);\(#,##0.0%\)"/>
    <numFmt numFmtId="171" formatCode="0.0%_);\(0.0%\);0.0%_);@_)"/>
    <numFmt numFmtId="172" formatCode="&quot;$&quot;#,##0.00_);[Red]\(&quot;$&quot;#,##0.00\);&quot;$&quot;#,##0.00_);_(@_)"/>
    <numFmt numFmtId="173" formatCode="0.000000000000000000%"/>
    <numFmt numFmtId="174" formatCode="#,##0%_);\(#,##0%\)"/>
  </numFmts>
  <fonts count="4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1"/>
      <color indexed="12"/>
      <name val="Calibri"/>
      <family val="2"/>
    </font>
    <font>
      <sz val="11"/>
      <color indexed="30"/>
      <name val="Calibri"/>
      <family val="2"/>
    </font>
    <font>
      <sz val="11"/>
      <color indexed="17"/>
      <name val="Calibri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color indexed="17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3"/>
      </left>
      <right/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6" fillId="31" borderId="0" applyNumberFormat="0" applyBorder="0" applyAlignment="0" applyProtection="0"/>
    <xf numFmtId="0" fontId="27" fillId="32" borderId="21" applyNumberFormat="0" applyAlignment="0" applyProtection="0"/>
    <xf numFmtId="0" fontId="28" fillId="33" borderId="22" applyNumberFormat="0" applyAlignment="0" applyProtection="0"/>
    <xf numFmtId="44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4" borderId="0" applyNumberFormat="0" applyBorder="0" applyAlignment="0" applyProtection="0"/>
    <xf numFmtId="0" fontId="31" fillId="0" borderId="23" applyNumberFormat="0" applyFill="0" applyAlignment="0" applyProtection="0"/>
    <xf numFmtId="0" fontId="32" fillId="0" borderId="24" applyNumberFormat="0" applyFill="0" applyAlignment="0" applyProtection="0"/>
    <xf numFmtId="0" fontId="33" fillId="0" borderId="25" applyNumberFormat="0" applyFill="0" applyAlignment="0" applyProtection="0"/>
    <xf numFmtId="0" fontId="33" fillId="0" borderId="0" applyNumberFormat="0" applyFill="0" applyBorder="0" applyAlignment="0" applyProtection="0"/>
    <xf numFmtId="0" fontId="34" fillId="35" borderId="21" applyNumberFormat="0" applyAlignment="0" applyProtection="0"/>
    <xf numFmtId="0" fontId="35" fillId="0" borderId="26" applyNumberFormat="0" applyFill="0" applyAlignment="0" applyProtection="0"/>
    <xf numFmtId="0" fontId="36" fillId="36" borderId="0" applyNumberFormat="0" applyBorder="0" applyAlignment="0" applyProtection="0"/>
    <xf numFmtId="0" fontId="5" fillId="0" borderId="0"/>
    <xf numFmtId="0" fontId="1" fillId="37" borderId="27" applyNumberFormat="0" applyFont="0" applyAlignment="0" applyProtection="0"/>
    <xf numFmtId="0" fontId="37" fillId="32" borderId="28" applyNumberFormat="0" applyAlignment="0" applyProtection="0"/>
    <xf numFmtId="9" fontId="5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29" applyNumberFormat="0" applyFill="0" applyAlignment="0" applyProtection="0"/>
    <xf numFmtId="0" fontId="40" fillId="0" borderId="0" applyNumberFormat="0" applyFill="0" applyBorder="0" applyAlignment="0" applyProtection="0"/>
  </cellStyleXfs>
  <cellXfs count="103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5" fillId="0" borderId="0" xfId="38"/>
    <xf numFmtId="165" fontId="5" fillId="0" borderId="0" xfId="38" applyNumberFormat="1"/>
    <xf numFmtId="0" fontId="6" fillId="0" borderId="0" xfId="38" applyFont="1" applyBorder="1"/>
    <xf numFmtId="0" fontId="6" fillId="0" borderId="1" xfId="38" applyFont="1" applyFill="1" applyBorder="1"/>
    <xf numFmtId="0" fontId="5" fillId="0" borderId="2" xfId="38" applyFill="1" applyBorder="1"/>
    <xf numFmtId="37" fontId="7" fillId="2" borderId="3" xfId="38" applyNumberFormat="1" applyFont="1" applyFill="1" applyBorder="1"/>
    <xf numFmtId="44" fontId="5" fillId="0" borderId="0" xfId="28" applyBorder="1"/>
    <xf numFmtId="44" fontId="5" fillId="0" borderId="0" xfId="28" applyFont="1" applyBorder="1"/>
    <xf numFmtId="0" fontId="8" fillId="0" borderId="4" xfId="38" applyFont="1" applyFill="1" applyBorder="1"/>
    <xf numFmtId="9" fontId="5" fillId="0" borderId="0" xfId="41"/>
    <xf numFmtId="0" fontId="8" fillId="0" borderId="5" xfId="38" applyFont="1" applyFill="1" applyBorder="1"/>
    <xf numFmtId="0" fontId="8" fillId="0" borderId="6" xfId="38" applyFont="1" applyFill="1" applyBorder="1"/>
    <xf numFmtId="166" fontId="5" fillId="0" borderId="0" xfId="38" applyNumberFormat="1"/>
    <xf numFmtId="0" fontId="6" fillId="0" borderId="0" xfId="38" applyFont="1"/>
    <xf numFmtId="0" fontId="5" fillId="0" borderId="5" xfId="38" applyBorder="1"/>
    <xf numFmtId="0" fontId="5" fillId="0" borderId="0" xfId="38" applyBorder="1"/>
    <xf numFmtId="0" fontId="5" fillId="0" borderId="7" xfId="38" applyBorder="1"/>
    <xf numFmtId="164" fontId="5" fillId="0" borderId="0" xfId="38" applyNumberFormat="1" applyFill="1"/>
    <xf numFmtId="0" fontId="5" fillId="0" borderId="0" xfId="38" applyFill="1" applyAlignment="1">
      <alignment horizontal="centerContinuous"/>
    </xf>
    <xf numFmtId="0" fontId="5" fillId="0" borderId="0" xfId="38" applyFill="1"/>
    <xf numFmtId="0" fontId="9" fillId="0" borderId="5" xfId="38" applyFont="1" applyFill="1" applyBorder="1" applyAlignment="1">
      <alignment horizontal="left"/>
    </xf>
    <xf numFmtId="167" fontId="9" fillId="0" borderId="5" xfId="28" applyNumberFormat="1" applyFont="1" applyFill="1" applyBorder="1"/>
    <xf numFmtId="167" fontId="11" fillId="0" borderId="0" xfId="38" applyNumberFormat="1" applyFont="1" applyFill="1" applyBorder="1"/>
    <xf numFmtId="167" fontId="11" fillId="0" borderId="7" xfId="38" applyNumberFormat="1" applyFont="1" applyFill="1" applyBorder="1"/>
    <xf numFmtId="169" fontId="5" fillId="0" borderId="0" xfId="41" applyNumberFormat="1" applyFill="1" applyBorder="1"/>
    <xf numFmtId="39" fontId="5" fillId="0" borderId="0" xfId="38" applyNumberFormat="1" applyFill="1"/>
    <xf numFmtId="44" fontId="5" fillId="0" borderId="0" xfId="38" applyNumberFormat="1" applyFill="1"/>
    <xf numFmtId="167" fontId="6" fillId="0" borderId="3" xfId="28" applyNumberFormat="1" applyFont="1" applyFill="1" applyBorder="1"/>
    <xf numFmtId="167" fontId="6" fillId="0" borderId="1" xfId="38" applyNumberFormat="1" applyFont="1" applyFill="1" applyBorder="1"/>
    <xf numFmtId="167" fontId="6" fillId="0" borderId="2" xfId="38" applyNumberFormat="1" applyFont="1" applyFill="1" applyBorder="1"/>
    <xf numFmtId="167" fontId="6" fillId="0" borderId="8" xfId="38" applyNumberFormat="1" applyFont="1" applyFill="1" applyBorder="1"/>
    <xf numFmtId="0" fontId="6" fillId="0" borderId="0" xfId="38" applyFont="1" applyFill="1"/>
    <xf numFmtId="0" fontId="5" fillId="0" borderId="5" xfId="38" applyFill="1" applyBorder="1"/>
    <xf numFmtId="0" fontId="5" fillId="0" borderId="0" xfId="38" applyFill="1" applyBorder="1"/>
    <xf numFmtId="0" fontId="5" fillId="0" borderId="7" xfId="38" applyFill="1" applyBorder="1"/>
    <xf numFmtId="44" fontId="5" fillId="0" borderId="0" xfId="28" applyFill="1"/>
    <xf numFmtId="170" fontId="9" fillId="0" borderId="0" xfId="38" applyNumberFormat="1" applyFont="1" applyFill="1"/>
    <xf numFmtId="171" fontId="5" fillId="0" borderId="0" xfId="38" applyNumberFormat="1" applyFill="1"/>
    <xf numFmtId="0" fontId="5" fillId="0" borderId="0" xfId="38" quotePrefix="1" applyFill="1"/>
    <xf numFmtId="0" fontId="12" fillId="0" borderId="0" xfId="38" applyFont="1" applyFill="1"/>
    <xf numFmtId="0" fontId="11" fillId="0" borderId="0" xfId="38" applyFont="1" applyFill="1" applyBorder="1"/>
    <xf numFmtId="0" fontId="11" fillId="0" borderId="7" xfId="38" applyFont="1" applyFill="1" applyBorder="1"/>
    <xf numFmtId="172" fontId="5" fillId="0" borderId="0" xfId="38" applyNumberFormat="1" applyFill="1"/>
    <xf numFmtId="0" fontId="5" fillId="0" borderId="0" xfId="38" applyAlignment="1">
      <alignment horizontal="centerContinuous"/>
    </xf>
    <xf numFmtId="0" fontId="9" fillId="0" borderId="5" xfId="38" applyFont="1" applyBorder="1" applyAlignment="1">
      <alignment horizontal="left"/>
    </xf>
    <xf numFmtId="172" fontId="5" fillId="0" borderId="0" xfId="38" applyNumberFormat="1"/>
    <xf numFmtId="167" fontId="6" fillId="0" borderId="9" xfId="28" applyNumberFormat="1" applyFont="1" applyFill="1" applyBorder="1"/>
    <xf numFmtId="167" fontId="6" fillId="0" borderId="0" xfId="28" applyNumberFormat="1" applyFont="1" applyFill="1" applyBorder="1"/>
    <xf numFmtId="0" fontId="10" fillId="3" borderId="10" xfId="38" applyFont="1" applyFill="1" applyBorder="1" applyAlignment="1">
      <alignment horizontal="centerContinuous" vertical="center"/>
    </xf>
    <xf numFmtId="0" fontId="10" fillId="3" borderId="11" xfId="38" applyFont="1" applyFill="1" applyBorder="1" applyAlignment="1">
      <alignment horizontal="centerContinuous" vertical="center"/>
    </xf>
    <xf numFmtId="0" fontId="10" fillId="3" borderId="12" xfId="38" applyFont="1" applyFill="1" applyBorder="1" applyAlignment="1">
      <alignment horizontal="centerContinuous" vertical="center"/>
    </xf>
    <xf numFmtId="0" fontId="16" fillId="4" borderId="13" xfId="38" applyFont="1" applyFill="1" applyBorder="1" applyAlignment="1">
      <alignment horizontal="center" vertical="center"/>
    </xf>
    <xf numFmtId="164" fontId="5" fillId="5" borderId="14" xfId="38" applyNumberFormat="1" applyFill="1" applyBorder="1"/>
    <xf numFmtId="164" fontId="5" fillId="5" borderId="15" xfId="38" applyNumberFormat="1" applyFill="1" applyBorder="1"/>
    <xf numFmtId="9" fontId="5" fillId="5" borderId="0" xfId="41" applyNumberFormat="1" applyFill="1" applyBorder="1"/>
    <xf numFmtId="9" fontId="5" fillId="5" borderId="7" xfId="41" applyNumberFormat="1" applyFill="1" applyBorder="1"/>
    <xf numFmtId="165" fontId="9" fillId="5" borderId="0" xfId="41" applyNumberFormat="1" applyFont="1" applyFill="1" applyBorder="1"/>
    <xf numFmtId="165" fontId="9" fillId="5" borderId="7" xfId="41" applyNumberFormat="1" applyFont="1" applyFill="1" applyBorder="1"/>
    <xf numFmtId="164" fontId="5" fillId="5" borderId="16" xfId="41" applyNumberFormat="1" applyFill="1" applyBorder="1"/>
    <xf numFmtId="164" fontId="5" fillId="5" borderId="17" xfId="41" applyNumberFormat="1" applyFill="1" applyBorder="1"/>
    <xf numFmtId="168" fontId="5" fillId="5" borderId="4" xfId="28" applyNumberFormat="1" applyFill="1" applyBorder="1"/>
    <xf numFmtId="168" fontId="5" fillId="5" borderId="5" xfId="28" applyNumberFormat="1" applyFill="1" applyBorder="1"/>
    <xf numFmtId="168" fontId="6" fillId="6" borderId="3" xfId="28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Continuous"/>
    </xf>
    <xf numFmtId="0" fontId="4" fillId="4" borderId="0" xfId="0" applyFont="1" applyFill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/>
    <xf numFmtId="173" fontId="0" fillId="0" borderId="0" xfId="0" applyNumberFormat="1"/>
    <xf numFmtId="0" fontId="3" fillId="0" borderId="1" xfId="0" applyFont="1" applyBorder="1"/>
    <xf numFmtId="170" fontId="3" fillId="0" borderId="2" xfId="0" applyNumberFormat="1" applyFont="1" applyBorder="1"/>
    <xf numFmtId="170" fontId="3" fillId="0" borderId="8" xfId="0" applyNumberFormat="1" applyFont="1" applyBorder="1"/>
    <xf numFmtId="0" fontId="3" fillId="0" borderId="0" xfId="0" applyFont="1" applyBorder="1"/>
    <xf numFmtId="170" fontId="3" fillId="0" borderId="0" xfId="0" applyNumberFormat="1" applyFont="1" applyBorder="1"/>
    <xf numFmtId="164" fontId="17" fillId="0" borderId="0" xfId="0" applyNumberFormat="1" applyFont="1"/>
    <xf numFmtId="0" fontId="2" fillId="4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3" fillId="3" borderId="0" xfId="0" applyFont="1" applyFill="1" applyAlignment="1">
      <alignment horizontal="centerContinuous"/>
    </xf>
    <xf numFmtId="164" fontId="18" fillId="0" borderId="0" xfId="0" applyNumberFormat="1" applyFont="1"/>
    <xf numFmtId="166" fontId="19" fillId="0" borderId="0" xfId="0" applyNumberFormat="1" applyFont="1"/>
    <xf numFmtId="0" fontId="20" fillId="0" borderId="0" xfId="0" applyFont="1"/>
    <xf numFmtId="166" fontId="20" fillId="0" borderId="0" xfId="0" applyNumberFormat="1" applyFont="1"/>
    <xf numFmtId="170" fontId="20" fillId="0" borderId="0" xfId="0" applyNumberFormat="1" applyFont="1"/>
    <xf numFmtId="164" fontId="20" fillId="0" borderId="0" xfId="0" applyNumberFormat="1" applyFont="1"/>
    <xf numFmtId="0" fontId="20" fillId="0" borderId="0" xfId="0" applyFont="1" applyFill="1" applyBorder="1"/>
    <xf numFmtId="0" fontId="15" fillId="5" borderId="19" xfId="0" applyFont="1" applyFill="1" applyBorder="1"/>
    <xf numFmtId="166" fontId="15" fillId="5" borderId="14" xfId="0" applyNumberFormat="1" applyFont="1" applyFill="1" applyBorder="1"/>
    <xf numFmtId="0" fontId="20" fillId="5" borderId="14" xfId="0" applyFont="1" applyFill="1" applyBorder="1"/>
    <xf numFmtId="170" fontId="15" fillId="5" borderId="14" xfId="0" applyNumberFormat="1" applyFont="1" applyFill="1" applyBorder="1"/>
    <xf numFmtId="166" fontId="15" fillId="5" borderId="15" xfId="0" applyNumberFormat="1" applyFont="1" applyFill="1" applyBorder="1"/>
    <xf numFmtId="0" fontId="21" fillId="5" borderId="20" xfId="0" applyFont="1" applyFill="1" applyBorder="1"/>
    <xf numFmtId="0" fontId="21" fillId="5" borderId="16" xfId="0" applyFont="1" applyFill="1" applyBorder="1"/>
    <xf numFmtId="170" fontId="21" fillId="5" borderId="16" xfId="0" applyNumberFormat="1" applyFont="1" applyFill="1" applyBorder="1"/>
    <xf numFmtId="167" fontId="9" fillId="0" borderId="0" xfId="28" applyNumberFormat="1" applyFont="1" applyFill="1" applyBorder="1"/>
    <xf numFmtId="0" fontId="20" fillId="0" borderId="0" xfId="0" applyFont="1" applyBorder="1"/>
    <xf numFmtId="37" fontId="22" fillId="0" borderId="0" xfId="0" applyNumberFormat="1" applyFont="1"/>
    <xf numFmtId="167" fontId="20" fillId="0" borderId="14" xfId="0" applyNumberFormat="1" applyFont="1" applyBorder="1"/>
    <xf numFmtId="170" fontId="21" fillId="5" borderId="17" xfId="0" applyNumberFormat="1" applyFont="1" applyFill="1" applyBorder="1"/>
    <xf numFmtId="174" fontId="0" fillId="0" borderId="0" xfId="0" applyNumberFormat="1"/>
    <xf numFmtId="0" fontId="15" fillId="38" borderId="18" xfId="0" applyFont="1" applyFill="1" applyBorder="1" applyAlignment="1">
      <alignment horizontal="centerContinuous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 2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" xfId="39" builtinId="10" customBuiltin="1"/>
    <cellStyle name="Output" xfId="40" builtinId="21" customBuiltin="1"/>
    <cellStyle name="Percent 2" xfId="4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HL Mod">
      <a:dk1>
        <a:sysClr val="windowText" lastClr="000000"/>
      </a:dk1>
      <a:lt1>
        <a:srgbClr val="FFFFFF"/>
      </a:lt1>
      <a:dk2>
        <a:srgbClr val="035C51"/>
      </a:dk2>
      <a:lt2>
        <a:srgbClr val="B6DACB"/>
      </a:lt2>
      <a:accent1>
        <a:srgbClr val="99CCFF"/>
      </a:accent1>
      <a:accent2>
        <a:srgbClr val="FF7D80"/>
      </a:accent2>
      <a:accent3>
        <a:srgbClr val="CDCCFF"/>
      </a:accent3>
      <a:accent4>
        <a:srgbClr val="CDFFFF"/>
      </a:accent4>
      <a:accent5>
        <a:srgbClr val="FFFFCD"/>
      </a:accent5>
      <a:accent6>
        <a:srgbClr val="FFCC99"/>
      </a:accent6>
      <a:hlink>
        <a:srgbClr val="0066CC"/>
      </a:hlink>
      <a:folHlink>
        <a:srgbClr val="808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1"/>
  <sheetViews>
    <sheetView workbookViewId="0">
      <selection activeCell="E18" sqref="E18"/>
    </sheetView>
  </sheetViews>
  <sheetFormatPr defaultRowHeight="12.75" x14ac:dyDescent="0.2"/>
  <cols>
    <col min="1" max="1" width="9.140625" style="83"/>
    <col min="2" max="2" width="21" style="83" customWidth="1"/>
    <col min="3" max="3" width="11.7109375" style="83" bestFit="1" customWidth="1"/>
    <col min="4" max="4" width="13.7109375" style="83" customWidth="1"/>
    <col min="5" max="5" width="10.85546875" style="83" customWidth="1"/>
    <col min="6" max="6" width="12.42578125" style="83" bestFit="1" customWidth="1"/>
    <col min="7" max="16384" width="9.140625" style="83"/>
  </cols>
  <sheetData>
    <row r="3" spans="2:9" x14ac:dyDescent="0.2">
      <c r="B3" s="97" t="s">
        <v>104</v>
      </c>
      <c r="C3" s="97" t="s">
        <v>131</v>
      </c>
      <c r="D3" s="83" t="s">
        <v>126</v>
      </c>
      <c r="E3" s="83" t="s">
        <v>132</v>
      </c>
      <c r="F3" s="83" t="s">
        <v>101</v>
      </c>
      <c r="H3" s="83" t="s">
        <v>126</v>
      </c>
      <c r="I3" s="83" t="s">
        <v>132</v>
      </c>
    </row>
    <row r="4" spans="2:9" x14ac:dyDescent="0.2">
      <c r="B4" s="87" t="s">
        <v>12</v>
      </c>
      <c r="C4" s="96">
        <v>25</v>
      </c>
      <c r="D4" s="85">
        <f>VLOOKUP($B4,testOutputs!$A$1:$BS$69,2,)</f>
        <v>1.3822039E-2</v>
      </c>
      <c r="E4" s="85">
        <f>VLOOKUP($B4,testOutputs!$A$1:$BS$69,3,)</f>
        <v>9.2576695445978005E-3</v>
      </c>
      <c r="F4" s="85">
        <f>+E4^2</f>
        <v>8.5704445396973648E-5</v>
      </c>
    </row>
    <row r="5" spans="2:9" x14ac:dyDescent="0.2">
      <c r="B5" s="87" t="s">
        <v>8</v>
      </c>
      <c r="C5" s="96">
        <v>20</v>
      </c>
      <c r="D5" s="85">
        <f>VLOOKUP($B5,testOutputs!$A$1:$BS$69,2,)</f>
        <v>0</v>
      </c>
      <c r="E5" s="85">
        <f>VLOOKUP($B5,testOutputs!$A$1:$BS$69,3,)</f>
        <v>0</v>
      </c>
      <c r="F5" s="85">
        <f t="shared" ref="F5:F15" si="0">+E5^2</f>
        <v>0</v>
      </c>
    </row>
    <row r="6" spans="2:9" x14ac:dyDescent="0.2">
      <c r="B6" s="87" t="s">
        <v>56</v>
      </c>
      <c r="C6" s="96">
        <v>300</v>
      </c>
      <c r="D6" s="85">
        <f>VLOOKUP($B6,testOutputs!$A$1:$BS$69,2,)</f>
        <v>8.1686629000000205E-2</v>
      </c>
      <c r="E6" s="85">
        <f>VLOOKUP($B6,testOutputs!$A$1:$BS$69,3,)</f>
        <v>8.1805597497758495E-2</v>
      </c>
      <c r="F6" s="85">
        <f t="shared" si="0"/>
        <v>6.6921557819652712E-3</v>
      </c>
    </row>
    <row r="7" spans="2:9" x14ac:dyDescent="0.2">
      <c r="B7" s="87" t="s">
        <v>28</v>
      </c>
      <c r="C7" s="96">
        <v>50</v>
      </c>
      <c r="D7" s="85">
        <f>VLOOKUP($B7,testOutputs!$A$1:$BS$69,2,)</f>
        <v>1.68409959999999E-2</v>
      </c>
      <c r="E7" s="85">
        <f>VLOOKUP($B7,testOutputs!$A$1:$BS$69,3,)</f>
        <v>2.23317239436993E-2</v>
      </c>
      <c r="F7" s="85">
        <f t="shared" si="0"/>
        <v>4.9870589429759269E-4</v>
      </c>
    </row>
    <row r="8" spans="2:9" x14ac:dyDescent="0.2">
      <c r="B8" s="87" t="s">
        <v>49</v>
      </c>
      <c r="C8" s="96">
        <v>70</v>
      </c>
      <c r="D8" s="85">
        <f>VLOOKUP($B8,testOutputs!$A$1:$BS$69,2,)</f>
        <v>2.4096101000000099E-2</v>
      </c>
      <c r="E8" s="85">
        <f>VLOOKUP($B8,testOutputs!$A$1:$BS$69,3,)</f>
        <v>2.3200751554964202E-2</v>
      </c>
      <c r="F8" s="85">
        <f t="shared" si="0"/>
        <v>5.3827487271517383E-4</v>
      </c>
    </row>
    <row r="9" spans="2:9" x14ac:dyDescent="0.2">
      <c r="B9" s="87" t="s">
        <v>36</v>
      </c>
      <c r="C9" s="96">
        <v>45</v>
      </c>
      <c r="D9" s="85">
        <f>VLOOKUP($B9,testOutputs!$A$1:$BS$69,2,)</f>
        <v>1.4045159E-2</v>
      </c>
      <c r="E9" s="85">
        <f>VLOOKUP($B9,testOutputs!$A$1:$BS$69,3,)</f>
        <v>1.51062332718338E-2</v>
      </c>
      <c r="F9" s="85">
        <f t="shared" si="0"/>
        <v>2.2819828366305852E-4</v>
      </c>
    </row>
    <row r="10" spans="2:9" x14ac:dyDescent="0.2">
      <c r="B10" s="87" t="s">
        <v>59</v>
      </c>
      <c r="C10" s="96">
        <v>235</v>
      </c>
      <c r="D10" s="85">
        <f>VLOOKUP($B10,testOutputs!$A$1:$BS$69,2,)</f>
        <v>4.2573833999999998E-2</v>
      </c>
      <c r="E10" s="85">
        <f>VLOOKUP($B10,testOutputs!$A$1:$BS$69,3,)</f>
        <v>5.4130598242834997E-2</v>
      </c>
      <c r="F10" s="85">
        <f t="shared" si="0"/>
        <v>2.9301216661272115E-3</v>
      </c>
    </row>
    <row r="11" spans="2:9" x14ac:dyDescent="0.2">
      <c r="B11" s="87" t="s">
        <v>20</v>
      </c>
      <c r="C11" s="96">
        <v>50</v>
      </c>
      <c r="D11" s="85">
        <f>VLOOKUP($B11,testOutputs!$A$1:$BS$69,2,)</f>
        <v>1.74360849999999E-2</v>
      </c>
      <c r="E11" s="85">
        <f>VLOOKUP($B11,testOutputs!$A$1:$BS$69,3,)</f>
        <v>1.9560495577097201E-2</v>
      </c>
      <c r="F11" s="85">
        <f t="shared" si="0"/>
        <v>3.8261298722163913E-4</v>
      </c>
    </row>
    <row r="12" spans="2:9" x14ac:dyDescent="0.2">
      <c r="B12" s="87" t="s">
        <v>45</v>
      </c>
      <c r="C12" s="96">
        <v>100</v>
      </c>
      <c r="D12" s="85">
        <f>VLOOKUP($B12,testOutputs!$A$1:$BS$69,2,)</f>
        <v>0</v>
      </c>
      <c r="E12" s="85">
        <f>VLOOKUP($B12,testOutputs!$A$1:$BS$69,3,)</f>
        <v>0</v>
      </c>
      <c r="F12" s="85">
        <f t="shared" si="0"/>
        <v>0</v>
      </c>
    </row>
    <row r="13" spans="2:9" x14ac:dyDescent="0.2">
      <c r="B13" s="87" t="s">
        <v>58</v>
      </c>
      <c r="C13" s="96">
        <v>70</v>
      </c>
      <c r="D13" s="85">
        <f>VLOOKUP($B13,testOutputs!$A$1:$BS$69,2,)</f>
        <v>0</v>
      </c>
      <c r="E13" s="85">
        <f>VLOOKUP($B13,testOutputs!$A$1:$BS$69,3,)</f>
        <v>0</v>
      </c>
      <c r="F13" s="85">
        <f t="shared" si="0"/>
        <v>0</v>
      </c>
    </row>
    <row r="14" spans="2:9" x14ac:dyDescent="0.2">
      <c r="B14" s="87" t="s">
        <v>57</v>
      </c>
      <c r="C14" s="96">
        <v>145</v>
      </c>
      <c r="D14" s="85">
        <f>VLOOKUP($B14,testOutputs!$A$1:$BS$69,2,)</f>
        <v>0</v>
      </c>
      <c r="E14" s="85">
        <f>VLOOKUP($B14,testOutputs!$A$1:$BS$69,3,)</f>
        <v>0</v>
      </c>
      <c r="F14" s="85">
        <f t="shared" si="0"/>
        <v>0</v>
      </c>
    </row>
    <row r="15" spans="2:9" x14ac:dyDescent="0.2">
      <c r="B15" s="87" t="s">
        <v>44</v>
      </c>
      <c r="C15" s="96">
        <v>310</v>
      </c>
      <c r="D15" s="85">
        <f>VLOOKUP($B15,testOutputs!$A$1:$BS$69,2,)</f>
        <v>5.8902860999999897E-2</v>
      </c>
      <c r="E15" s="85">
        <f>VLOOKUP($B15,testOutputs!$A$1:$BS$69,3,)</f>
        <v>6.6181918550911698E-2</v>
      </c>
      <c r="F15" s="85">
        <f t="shared" si="0"/>
        <v>4.3800463430795095E-3</v>
      </c>
    </row>
    <row r="16" spans="2:9" x14ac:dyDescent="0.2">
      <c r="C16" s="99">
        <f>SUM(C4:C15)</f>
        <v>1420</v>
      </c>
      <c r="F16" s="85">
        <f>+SUM(C30:N41)</f>
        <v>1.4366412133674771E-2</v>
      </c>
    </row>
    <row r="22" spans="2:14" x14ac:dyDescent="0.2">
      <c r="B22" s="83" t="s">
        <v>128</v>
      </c>
      <c r="C22" s="98">
        <f>+'2013'!I2</f>
        <v>5305</v>
      </c>
    </row>
    <row r="29" spans="2:14" x14ac:dyDescent="0.2">
      <c r="C29" s="83" t="s">
        <v>12</v>
      </c>
      <c r="D29" s="83" t="s">
        <v>8</v>
      </c>
      <c r="E29" s="83" t="s">
        <v>56</v>
      </c>
      <c r="F29" s="83" t="s">
        <v>28</v>
      </c>
      <c r="G29" s="83" t="s">
        <v>49</v>
      </c>
      <c r="H29" s="83" t="s">
        <v>36</v>
      </c>
      <c r="I29" s="83" t="s">
        <v>59</v>
      </c>
      <c r="J29" s="83" t="s">
        <v>20</v>
      </c>
      <c r="K29" s="83" t="s">
        <v>45</v>
      </c>
      <c r="L29" s="83" t="s">
        <v>58</v>
      </c>
      <c r="M29" s="83" t="s">
        <v>57</v>
      </c>
      <c r="N29" s="83" t="s">
        <v>44</v>
      </c>
    </row>
    <row r="30" spans="2:14" ht="15" x14ac:dyDescent="0.25">
      <c r="B30" s="87" t="s">
        <v>12</v>
      </c>
      <c r="C30" s="66">
        <f>INDEX(testOutputs!$A$1:$BS$69,MATCH($B30,testOutputs!$A$1:$A$69,0),MATCH(C$29,testOutputs!$A$1:$BS$1,0))</f>
        <v>8.5704445396973702E-5</v>
      </c>
      <c r="D30" s="66">
        <f>INDEX(testOutputs!$A$1:$BS$69,MATCH($B30,testOutputs!$A$1:$A$69,0),MATCH(D$29,testOutputs!$A$1:$BS$1,0))</f>
        <v>0</v>
      </c>
      <c r="E30" s="66">
        <f>INDEX(testOutputs!$A$1:$BS$69,MATCH($B30,testOutputs!$A$1:$A$69,0),MATCH(E$29,testOutputs!$A$1:$BS$1,0))</f>
        <v>-2.96316790645083E-5</v>
      </c>
      <c r="F30" s="66">
        <f>INDEX(testOutputs!$A$1:$BS$69,MATCH($B30,testOutputs!$A$1:$A$69,0),MATCH(F$29,testOutputs!$A$1:$BS$1,0))</f>
        <v>1.2406252116491901E-6</v>
      </c>
      <c r="G30" s="66">
        <f>INDEX(testOutputs!$A$1:$BS$69,MATCH($B30,testOutputs!$A$1:$A$69,0),MATCH(G$29,testOutputs!$A$1:$BS$1,0))</f>
        <v>4.5034214721086497E-6</v>
      </c>
      <c r="H30" s="66">
        <f>INDEX(testOutputs!$A$1:$BS$69,MATCH($B30,testOutputs!$A$1:$A$69,0),MATCH(H$29,testOutputs!$A$1:$BS$1,0))</f>
        <v>3.6652580334166901E-7</v>
      </c>
      <c r="I30" s="66">
        <f>INDEX(testOutputs!$A$1:$BS$69,MATCH($B30,testOutputs!$A$1:$A$69,0),MATCH(I$29,testOutputs!$A$1:$BS$1,0))</f>
        <v>-9.6549178893164605E-6</v>
      </c>
      <c r="J30" s="66">
        <f>INDEX(testOutputs!$A$1:$BS$69,MATCH($B30,testOutputs!$A$1:$A$69,0),MATCH(J$29,testOutputs!$A$1:$BS$1,0))</f>
        <v>1.9776392905037401E-7</v>
      </c>
      <c r="K30" s="66">
        <f>INDEX(testOutputs!$A$1:$BS$69,MATCH($B30,testOutputs!$A$1:$A$69,0),MATCH(K$29,testOutputs!$A$1:$BS$1,0))</f>
        <v>0</v>
      </c>
      <c r="L30" s="66">
        <f>INDEX(testOutputs!$A$1:$BS$69,MATCH($B30,testOutputs!$A$1:$A$69,0),MATCH(L$29,testOutputs!$A$1:$BS$1,0))</f>
        <v>0</v>
      </c>
      <c r="M30" s="66">
        <f>INDEX(testOutputs!$A$1:$BS$69,MATCH($B30,testOutputs!$A$1:$A$69,0),MATCH(M$29,testOutputs!$A$1:$BS$1,0))</f>
        <v>0</v>
      </c>
      <c r="N30" s="66">
        <f>INDEX(testOutputs!$A$1:$BS$69,MATCH($B30,testOutputs!$A$1:$A$69,0),MATCH(N$29,testOutputs!$A$1:$BS$1,0))</f>
        <v>-1.31643940750995E-6</v>
      </c>
    </row>
    <row r="31" spans="2:14" ht="15" x14ac:dyDescent="0.25">
      <c r="B31" s="87" t="s">
        <v>8</v>
      </c>
      <c r="C31" s="66">
        <f>INDEX(testOutputs!$A$1:$BS$69,MATCH($B31,testOutputs!$A$1:$A$69,0),MATCH(C$29,testOutputs!$A$1:$BS$1,0))</f>
        <v>0</v>
      </c>
      <c r="D31" s="66">
        <f>INDEX(testOutputs!$A$1:$BS$69,MATCH($B31,testOutputs!$A$1:$A$69,0),MATCH(D$29,testOutputs!$A$1:$BS$1,0))</f>
        <v>0</v>
      </c>
      <c r="E31" s="66">
        <f>INDEX(testOutputs!$A$1:$BS$69,MATCH($B31,testOutputs!$A$1:$A$69,0),MATCH(E$29,testOutputs!$A$1:$BS$1,0))</f>
        <v>0</v>
      </c>
      <c r="F31" s="66">
        <f>INDEX(testOutputs!$A$1:$BS$69,MATCH($B31,testOutputs!$A$1:$A$69,0),MATCH(F$29,testOutputs!$A$1:$BS$1,0))</f>
        <v>0</v>
      </c>
      <c r="G31" s="66">
        <f>INDEX(testOutputs!$A$1:$BS$69,MATCH($B31,testOutputs!$A$1:$A$69,0),MATCH(G$29,testOutputs!$A$1:$BS$1,0))</f>
        <v>0</v>
      </c>
      <c r="H31" s="66">
        <f>INDEX(testOutputs!$A$1:$BS$69,MATCH($B31,testOutputs!$A$1:$A$69,0),MATCH(H$29,testOutputs!$A$1:$BS$1,0))</f>
        <v>0</v>
      </c>
      <c r="I31" s="66">
        <f>INDEX(testOutputs!$A$1:$BS$69,MATCH($B31,testOutputs!$A$1:$A$69,0),MATCH(I$29,testOutputs!$A$1:$BS$1,0))</f>
        <v>0</v>
      </c>
      <c r="J31" s="66">
        <f>INDEX(testOutputs!$A$1:$BS$69,MATCH($B31,testOutputs!$A$1:$A$69,0),MATCH(J$29,testOutputs!$A$1:$BS$1,0))</f>
        <v>0</v>
      </c>
      <c r="K31" s="66">
        <f>INDEX(testOutputs!$A$1:$BS$69,MATCH($B31,testOutputs!$A$1:$A$69,0),MATCH(K$29,testOutputs!$A$1:$BS$1,0))</f>
        <v>0</v>
      </c>
      <c r="L31" s="66">
        <f>INDEX(testOutputs!$A$1:$BS$69,MATCH($B31,testOutputs!$A$1:$A$69,0),MATCH(L$29,testOutputs!$A$1:$BS$1,0))</f>
        <v>0</v>
      </c>
      <c r="M31" s="66">
        <f>INDEX(testOutputs!$A$1:$BS$69,MATCH($B31,testOutputs!$A$1:$A$69,0),MATCH(M$29,testOutputs!$A$1:$BS$1,0))</f>
        <v>0</v>
      </c>
      <c r="N31" s="66">
        <f>INDEX(testOutputs!$A$1:$BS$69,MATCH($B31,testOutputs!$A$1:$A$69,0),MATCH(N$29,testOutputs!$A$1:$BS$1,0))</f>
        <v>0</v>
      </c>
    </row>
    <row r="32" spans="2:14" ht="15" x14ac:dyDescent="0.25">
      <c r="B32" s="87" t="s">
        <v>56</v>
      </c>
      <c r="C32" s="66">
        <f>INDEX(testOutputs!$A$1:$BS$69,MATCH($B32,testOutputs!$A$1:$A$69,0),MATCH(C$29,testOutputs!$A$1:$BS$1,0))</f>
        <v>-2.96316790645083E-5</v>
      </c>
      <c r="D32" s="66">
        <f>INDEX(testOutputs!$A$1:$BS$69,MATCH($B32,testOutputs!$A$1:$A$69,0),MATCH(D$29,testOutputs!$A$1:$BS$1,0))</f>
        <v>0</v>
      </c>
      <c r="E32" s="66">
        <f>INDEX(testOutputs!$A$1:$BS$69,MATCH($B32,testOutputs!$A$1:$A$69,0),MATCH(E$29,testOutputs!$A$1:$BS$1,0))</f>
        <v>6.6921557819652703E-3</v>
      </c>
      <c r="F32" s="66">
        <f>INDEX(testOutputs!$A$1:$BS$69,MATCH($B32,testOutputs!$A$1:$A$69,0),MATCH(F$29,testOutputs!$A$1:$BS$1,0))</f>
        <v>-3.0210199062327501E-5</v>
      </c>
      <c r="G32" s="66">
        <f>INDEX(testOutputs!$A$1:$BS$69,MATCH($B32,testOutputs!$A$1:$A$69,0),MATCH(G$29,testOutputs!$A$1:$BS$1,0))</f>
        <v>7.08308375476729E-6</v>
      </c>
      <c r="H32" s="66">
        <f>INDEX(testOutputs!$A$1:$BS$69,MATCH($B32,testOutputs!$A$1:$A$69,0),MATCH(H$29,testOutputs!$A$1:$BS$1,0))</f>
        <v>1.1275333484269701E-5</v>
      </c>
      <c r="I32" s="66">
        <f>INDEX(testOutputs!$A$1:$BS$69,MATCH($B32,testOutputs!$A$1:$A$69,0),MATCH(I$29,testOutputs!$A$1:$BS$1,0))</f>
        <v>-9.6188138809548594E-5</v>
      </c>
      <c r="J32" s="66">
        <f>INDEX(testOutputs!$A$1:$BS$69,MATCH($B32,testOutputs!$A$1:$A$69,0),MATCH(J$29,testOutputs!$A$1:$BS$1,0))</f>
        <v>1.47093894651292E-6</v>
      </c>
      <c r="K32" s="66">
        <f>INDEX(testOutputs!$A$1:$BS$69,MATCH($B32,testOutputs!$A$1:$A$69,0),MATCH(K$29,testOutputs!$A$1:$BS$1,0))</f>
        <v>0</v>
      </c>
      <c r="L32" s="66">
        <f>INDEX(testOutputs!$A$1:$BS$69,MATCH($B32,testOutputs!$A$1:$A$69,0),MATCH(L$29,testOutputs!$A$1:$BS$1,0))</f>
        <v>0</v>
      </c>
      <c r="M32" s="66">
        <f>INDEX(testOutputs!$A$1:$BS$69,MATCH($B32,testOutputs!$A$1:$A$69,0),MATCH(M$29,testOutputs!$A$1:$BS$1,0))</f>
        <v>0</v>
      </c>
      <c r="N32" s="66">
        <f>INDEX(testOutputs!$A$1:$BS$69,MATCH($B32,testOutputs!$A$1:$A$69,0),MATCH(N$29,testOutputs!$A$1:$BS$1,0))</f>
        <v>-2.1780592601858501E-4</v>
      </c>
    </row>
    <row r="33" spans="2:14" ht="15" x14ac:dyDescent="0.25">
      <c r="B33" s="87" t="s">
        <v>28</v>
      </c>
      <c r="C33" s="66">
        <f>INDEX(testOutputs!$A$1:$BS$69,MATCH($B33,testOutputs!$A$1:$A$69,0),MATCH(C$29,testOutputs!$A$1:$BS$1,0))</f>
        <v>1.2406252116491901E-6</v>
      </c>
      <c r="D33" s="66">
        <f>INDEX(testOutputs!$A$1:$BS$69,MATCH($B33,testOutputs!$A$1:$A$69,0),MATCH(D$29,testOutputs!$A$1:$BS$1,0))</f>
        <v>0</v>
      </c>
      <c r="E33" s="66">
        <f>INDEX(testOutputs!$A$1:$BS$69,MATCH($B33,testOutputs!$A$1:$A$69,0),MATCH(E$29,testOutputs!$A$1:$BS$1,0))</f>
        <v>-3.0210199062327501E-5</v>
      </c>
      <c r="F33" s="66">
        <f>INDEX(testOutputs!$A$1:$BS$69,MATCH($B33,testOutputs!$A$1:$A$69,0),MATCH(F$29,testOutputs!$A$1:$BS$1,0))</f>
        <v>4.9870589429759301E-4</v>
      </c>
      <c r="G33" s="66">
        <f>INDEX(testOutputs!$A$1:$BS$69,MATCH($B33,testOutputs!$A$1:$A$69,0),MATCH(G$29,testOutputs!$A$1:$BS$1,0))</f>
        <v>-2.2469713057977699E-5</v>
      </c>
      <c r="H33" s="66">
        <f>INDEX(testOutputs!$A$1:$BS$69,MATCH($B33,testOutputs!$A$1:$A$69,0),MATCH(H$29,testOutputs!$A$1:$BS$1,0))</f>
        <v>-3.6147963780286999E-6</v>
      </c>
      <c r="I33" s="66">
        <f>INDEX(testOutputs!$A$1:$BS$69,MATCH($B33,testOutputs!$A$1:$A$69,0),MATCH(I$29,testOutputs!$A$1:$BS$1,0))</f>
        <v>-8.9770434829145692E-6</v>
      </c>
      <c r="J33" s="66">
        <f>INDEX(testOutputs!$A$1:$BS$69,MATCH($B33,testOutputs!$A$1:$A$69,0),MATCH(J$29,testOutputs!$A$1:$BS$1,0))</f>
        <v>3.9132488342174401E-6</v>
      </c>
      <c r="K33" s="66">
        <f>INDEX(testOutputs!$A$1:$BS$69,MATCH($B33,testOutputs!$A$1:$A$69,0),MATCH(K$29,testOutputs!$A$1:$BS$1,0))</f>
        <v>0</v>
      </c>
      <c r="L33" s="66">
        <f>INDEX(testOutputs!$A$1:$BS$69,MATCH($B33,testOutputs!$A$1:$A$69,0),MATCH(L$29,testOutputs!$A$1:$BS$1,0))</f>
        <v>0</v>
      </c>
      <c r="M33" s="66">
        <f>INDEX(testOutputs!$A$1:$BS$69,MATCH($B33,testOutputs!$A$1:$A$69,0),MATCH(M$29,testOutputs!$A$1:$BS$1,0))</f>
        <v>0</v>
      </c>
      <c r="N33" s="66">
        <f>INDEX(testOutputs!$A$1:$BS$69,MATCH($B33,testOutputs!$A$1:$A$69,0),MATCH(N$29,testOutputs!$A$1:$BS$1,0))</f>
        <v>2.54083929450234E-6</v>
      </c>
    </row>
    <row r="34" spans="2:14" ht="15" x14ac:dyDescent="0.25">
      <c r="B34" s="87" t="s">
        <v>49</v>
      </c>
      <c r="C34" s="66">
        <f>INDEX(testOutputs!$A$1:$BS$69,MATCH($B34,testOutputs!$A$1:$A$69,0),MATCH(C$29,testOutputs!$A$1:$BS$1,0))</f>
        <v>4.5034214721086497E-6</v>
      </c>
      <c r="D34" s="66">
        <f>INDEX(testOutputs!$A$1:$BS$69,MATCH($B34,testOutputs!$A$1:$A$69,0),MATCH(D$29,testOutputs!$A$1:$BS$1,0))</f>
        <v>0</v>
      </c>
      <c r="E34" s="66">
        <f>INDEX(testOutputs!$A$1:$BS$69,MATCH($B34,testOutputs!$A$1:$A$69,0),MATCH(E$29,testOutputs!$A$1:$BS$1,0))</f>
        <v>7.08308375476729E-6</v>
      </c>
      <c r="F34" s="66">
        <f>INDEX(testOutputs!$A$1:$BS$69,MATCH($B34,testOutputs!$A$1:$A$69,0),MATCH(F$29,testOutputs!$A$1:$BS$1,0))</f>
        <v>-2.2469713057977699E-5</v>
      </c>
      <c r="G34" s="66">
        <f>INDEX(testOutputs!$A$1:$BS$69,MATCH($B34,testOutputs!$A$1:$A$69,0),MATCH(G$29,testOutputs!$A$1:$BS$1,0))</f>
        <v>5.3827487271517697E-4</v>
      </c>
      <c r="H34" s="66">
        <f>INDEX(testOutputs!$A$1:$BS$69,MATCH($B34,testOutputs!$A$1:$A$69,0),MATCH(H$29,testOutputs!$A$1:$BS$1,0))</f>
        <v>-3.3282344486061001E-6</v>
      </c>
      <c r="I34" s="66">
        <f>INDEX(testOutputs!$A$1:$BS$69,MATCH($B34,testOutputs!$A$1:$A$69,0),MATCH(I$29,testOutputs!$A$1:$BS$1,0))</f>
        <v>8.2392631551268401E-6</v>
      </c>
      <c r="J34" s="66">
        <f>INDEX(testOutputs!$A$1:$BS$69,MATCH($B34,testOutputs!$A$1:$A$69,0),MATCH(J$29,testOutputs!$A$1:$BS$1,0))</f>
        <v>4.3697551808775301E-6</v>
      </c>
      <c r="K34" s="66">
        <f>INDEX(testOutputs!$A$1:$BS$69,MATCH($B34,testOutputs!$A$1:$A$69,0),MATCH(K$29,testOutputs!$A$1:$BS$1,0))</f>
        <v>0</v>
      </c>
      <c r="L34" s="66">
        <f>INDEX(testOutputs!$A$1:$BS$69,MATCH($B34,testOutputs!$A$1:$A$69,0),MATCH(L$29,testOutputs!$A$1:$BS$1,0))</f>
        <v>0</v>
      </c>
      <c r="M34" s="66">
        <f>INDEX(testOutputs!$A$1:$BS$69,MATCH($B34,testOutputs!$A$1:$A$69,0),MATCH(M$29,testOutputs!$A$1:$BS$1,0))</f>
        <v>0</v>
      </c>
      <c r="N34" s="66">
        <f>INDEX(testOutputs!$A$1:$BS$69,MATCH($B34,testOutputs!$A$1:$A$69,0),MATCH(N$29,testOutputs!$A$1:$BS$1,0))</f>
        <v>1.5371413486416899E-5</v>
      </c>
    </row>
    <row r="35" spans="2:14" ht="15" x14ac:dyDescent="0.25">
      <c r="B35" s="87" t="s">
        <v>36</v>
      </c>
      <c r="C35" s="66">
        <f>INDEX(testOutputs!$A$1:$BS$69,MATCH($B35,testOutputs!$A$1:$A$69,0),MATCH(C$29,testOutputs!$A$1:$BS$1,0))</f>
        <v>3.6652580334166901E-7</v>
      </c>
      <c r="D35" s="66">
        <f>INDEX(testOutputs!$A$1:$BS$69,MATCH($B35,testOutputs!$A$1:$A$69,0),MATCH(D$29,testOutputs!$A$1:$BS$1,0))</f>
        <v>0</v>
      </c>
      <c r="E35" s="66">
        <f>INDEX(testOutputs!$A$1:$BS$69,MATCH($B35,testOutputs!$A$1:$A$69,0),MATCH(E$29,testOutputs!$A$1:$BS$1,0))</f>
        <v>1.1275333484269701E-5</v>
      </c>
      <c r="F35" s="66">
        <f>INDEX(testOutputs!$A$1:$BS$69,MATCH($B35,testOutputs!$A$1:$A$69,0),MATCH(F$29,testOutputs!$A$1:$BS$1,0))</f>
        <v>-3.6147963780286999E-6</v>
      </c>
      <c r="G35" s="66">
        <f>INDEX(testOutputs!$A$1:$BS$69,MATCH($B35,testOutputs!$A$1:$A$69,0),MATCH(G$29,testOutputs!$A$1:$BS$1,0))</f>
        <v>-3.3282344486061001E-6</v>
      </c>
      <c r="H35" s="66">
        <f>INDEX(testOutputs!$A$1:$BS$69,MATCH($B35,testOutputs!$A$1:$A$69,0),MATCH(H$29,testOutputs!$A$1:$BS$1,0))</f>
        <v>2.2819828366305901E-4</v>
      </c>
      <c r="I35" s="66">
        <f>INDEX(testOutputs!$A$1:$BS$69,MATCH($B35,testOutputs!$A$1:$A$69,0),MATCH(I$29,testOutputs!$A$1:$BS$1,0))</f>
        <v>-6.3633224318478701E-6</v>
      </c>
      <c r="J35" s="66">
        <f>INDEX(testOutputs!$A$1:$BS$69,MATCH($B35,testOutputs!$A$1:$A$69,0),MATCH(J$29,testOutputs!$A$1:$BS$1,0))</f>
        <v>2.4479569131485399E-6</v>
      </c>
      <c r="K35" s="66">
        <f>INDEX(testOutputs!$A$1:$BS$69,MATCH($B35,testOutputs!$A$1:$A$69,0),MATCH(K$29,testOutputs!$A$1:$BS$1,0))</f>
        <v>0</v>
      </c>
      <c r="L35" s="66">
        <f>INDEX(testOutputs!$A$1:$BS$69,MATCH($B35,testOutputs!$A$1:$A$69,0),MATCH(L$29,testOutputs!$A$1:$BS$1,0))</f>
        <v>0</v>
      </c>
      <c r="M35" s="66">
        <f>INDEX(testOutputs!$A$1:$BS$69,MATCH($B35,testOutputs!$A$1:$A$69,0),MATCH(M$29,testOutputs!$A$1:$BS$1,0))</f>
        <v>0</v>
      </c>
      <c r="N35" s="66">
        <f>INDEX(testOutputs!$A$1:$BS$69,MATCH($B35,testOutputs!$A$1:$A$69,0),MATCH(N$29,testOutputs!$A$1:$BS$1,0))</f>
        <v>-5.3793233822258696E-6</v>
      </c>
    </row>
    <row r="36" spans="2:14" ht="15" x14ac:dyDescent="0.25">
      <c r="B36" s="87" t="s">
        <v>59</v>
      </c>
      <c r="C36" s="66">
        <f>INDEX(testOutputs!$A$1:$BS$69,MATCH($B36,testOutputs!$A$1:$A$69,0),MATCH(C$29,testOutputs!$A$1:$BS$1,0))</f>
        <v>-9.6549178893164605E-6</v>
      </c>
      <c r="D36" s="66">
        <f>INDEX(testOutputs!$A$1:$BS$69,MATCH($B36,testOutputs!$A$1:$A$69,0),MATCH(D$29,testOutputs!$A$1:$BS$1,0))</f>
        <v>0</v>
      </c>
      <c r="E36" s="66">
        <f>INDEX(testOutputs!$A$1:$BS$69,MATCH($B36,testOutputs!$A$1:$A$69,0),MATCH(E$29,testOutputs!$A$1:$BS$1,0))</f>
        <v>-9.6188138809548594E-5</v>
      </c>
      <c r="F36" s="66">
        <f>INDEX(testOutputs!$A$1:$BS$69,MATCH($B36,testOutputs!$A$1:$A$69,0),MATCH(F$29,testOutputs!$A$1:$BS$1,0))</f>
        <v>-8.9770434829145692E-6</v>
      </c>
      <c r="G36" s="66">
        <f>INDEX(testOutputs!$A$1:$BS$69,MATCH($B36,testOutputs!$A$1:$A$69,0),MATCH(G$29,testOutputs!$A$1:$BS$1,0))</f>
        <v>8.2392631551268401E-6</v>
      </c>
      <c r="H36" s="66">
        <f>INDEX(testOutputs!$A$1:$BS$69,MATCH($B36,testOutputs!$A$1:$A$69,0),MATCH(H$29,testOutputs!$A$1:$BS$1,0))</f>
        <v>-6.3633224318478701E-6</v>
      </c>
      <c r="I36" s="66">
        <f>INDEX(testOutputs!$A$1:$BS$69,MATCH($B36,testOutputs!$A$1:$A$69,0),MATCH(I$29,testOutputs!$A$1:$BS$1,0))</f>
        <v>2.9301216661272102E-3</v>
      </c>
      <c r="J36" s="66">
        <f>INDEX(testOutputs!$A$1:$BS$69,MATCH($B36,testOutputs!$A$1:$A$69,0),MATCH(J$29,testOutputs!$A$1:$BS$1,0))</f>
        <v>-2.1684037901635899E-6</v>
      </c>
      <c r="K36" s="66">
        <f>INDEX(testOutputs!$A$1:$BS$69,MATCH($B36,testOutputs!$A$1:$A$69,0),MATCH(K$29,testOutputs!$A$1:$BS$1,0))</f>
        <v>0</v>
      </c>
      <c r="L36" s="66">
        <f>INDEX(testOutputs!$A$1:$BS$69,MATCH($B36,testOutputs!$A$1:$A$69,0),MATCH(L$29,testOutputs!$A$1:$BS$1,0))</f>
        <v>0</v>
      </c>
      <c r="M36" s="66">
        <f>INDEX(testOutputs!$A$1:$BS$69,MATCH($B36,testOutputs!$A$1:$A$69,0),MATCH(M$29,testOutputs!$A$1:$BS$1,0))</f>
        <v>0</v>
      </c>
      <c r="N36" s="66">
        <f>INDEX(testOutputs!$A$1:$BS$69,MATCH($B36,testOutputs!$A$1:$A$69,0),MATCH(N$29,testOutputs!$A$1:$BS$1,0))</f>
        <v>-2.4543714672362803E-4</v>
      </c>
    </row>
    <row r="37" spans="2:14" ht="15" x14ac:dyDescent="0.25">
      <c r="B37" s="87" t="s">
        <v>20</v>
      </c>
      <c r="C37" s="66">
        <f>INDEX(testOutputs!$A$1:$BS$69,MATCH($B37,testOutputs!$A$1:$A$69,0),MATCH(C$29,testOutputs!$A$1:$BS$1,0))</f>
        <v>1.9776392905037401E-7</v>
      </c>
      <c r="D37" s="66">
        <f>INDEX(testOutputs!$A$1:$BS$69,MATCH($B37,testOutputs!$A$1:$A$69,0),MATCH(D$29,testOutputs!$A$1:$BS$1,0))</f>
        <v>0</v>
      </c>
      <c r="E37" s="66">
        <f>INDEX(testOutputs!$A$1:$BS$69,MATCH($B37,testOutputs!$A$1:$A$69,0),MATCH(E$29,testOutputs!$A$1:$BS$1,0))</f>
        <v>1.47093894651292E-6</v>
      </c>
      <c r="F37" s="66">
        <f>INDEX(testOutputs!$A$1:$BS$69,MATCH($B37,testOutputs!$A$1:$A$69,0),MATCH(F$29,testOutputs!$A$1:$BS$1,0))</f>
        <v>3.9132488342174401E-6</v>
      </c>
      <c r="G37" s="66">
        <f>INDEX(testOutputs!$A$1:$BS$69,MATCH($B37,testOutputs!$A$1:$A$69,0),MATCH(G$29,testOutputs!$A$1:$BS$1,0))</f>
        <v>4.3697551808775301E-6</v>
      </c>
      <c r="H37" s="66">
        <f>INDEX(testOutputs!$A$1:$BS$69,MATCH($B37,testOutputs!$A$1:$A$69,0),MATCH(H$29,testOutputs!$A$1:$BS$1,0))</f>
        <v>2.4479569131485399E-6</v>
      </c>
      <c r="I37" s="66">
        <f>INDEX(testOutputs!$A$1:$BS$69,MATCH($B37,testOutputs!$A$1:$A$69,0),MATCH(I$29,testOutputs!$A$1:$BS$1,0))</f>
        <v>-2.1684037901635899E-6</v>
      </c>
      <c r="J37" s="66">
        <f>INDEX(testOutputs!$A$1:$BS$69,MATCH($B37,testOutputs!$A$1:$A$69,0),MATCH(J$29,testOutputs!$A$1:$BS$1,0))</f>
        <v>3.8261298722164103E-4</v>
      </c>
      <c r="K37" s="66">
        <f>INDEX(testOutputs!$A$1:$BS$69,MATCH($B37,testOutputs!$A$1:$A$69,0),MATCH(K$29,testOutputs!$A$1:$BS$1,0))</f>
        <v>0</v>
      </c>
      <c r="L37" s="66">
        <f>INDEX(testOutputs!$A$1:$BS$69,MATCH($B37,testOutputs!$A$1:$A$69,0),MATCH(L$29,testOutputs!$A$1:$BS$1,0))</f>
        <v>0</v>
      </c>
      <c r="M37" s="66">
        <f>INDEX(testOutputs!$A$1:$BS$69,MATCH($B37,testOutputs!$A$1:$A$69,0),MATCH(M$29,testOutputs!$A$1:$BS$1,0))</f>
        <v>0</v>
      </c>
      <c r="N37" s="66">
        <f>INDEX(testOutputs!$A$1:$BS$69,MATCH($B37,testOutputs!$A$1:$A$69,0),MATCH(N$29,testOutputs!$A$1:$BS$1,0))</f>
        <v>-6.5178955914638805E-5</v>
      </c>
    </row>
    <row r="38" spans="2:14" ht="15" x14ac:dyDescent="0.25">
      <c r="B38" s="87" t="s">
        <v>45</v>
      </c>
      <c r="C38" s="66">
        <f>INDEX(testOutputs!$A$1:$BS$69,MATCH($B38,testOutputs!$A$1:$A$69,0),MATCH(C$29,testOutputs!$A$1:$BS$1,0))</f>
        <v>0</v>
      </c>
      <c r="D38" s="66">
        <f>INDEX(testOutputs!$A$1:$BS$69,MATCH($B38,testOutputs!$A$1:$A$69,0),MATCH(D$29,testOutputs!$A$1:$BS$1,0))</f>
        <v>0</v>
      </c>
      <c r="E38" s="66">
        <f>INDEX(testOutputs!$A$1:$BS$69,MATCH($B38,testOutputs!$A$1:$A$69,0),MATCH(E$29,testOutputs!$A$1:$BS$1,0))</f>
        <v>0</v>
      </c>
      <c r="F38" s="66">
        <f>INDEX(testOutputs!$A$1:$BS$69,MATCH($B38,testOutputs!$A$1:$A$69,0),MATCH(F$29,testOutputs!$A$1:$BS$1,0))</f>
        <v>0</v>
      </c>
      <c r="G38" s="66">
        <f>INDEX(testOutputs!$A$1:$BS$69,MATCH($B38,testOutputs!$A$1:$A$69,0),MATCH(G$29,testOutputs!$A$1:$BS$1,0))</f>
        <v>0</v>
      </c>
      <c r="H38" s="66">
        <f>INDEX(testOutputs!$A$1:$BS$69,MATCH($B38,testOutputs!$A$1:$A$69,0),MATCH(H$29,testOutputs!$A$1:$BS$1,0))</f>
        <v>0</v>
      </c>
      <c r="I38" s="66">
        <f>INDEX(testOutputs!$A$1:$BS$69,MATCH($B38,testOutputs!$A$1:$A$69,0),MATCH(I$29,testOutputs!$A$1:$BS$1,0))</f>
        <v>0</v>
      </c>
      <c r="J38" s="66">
        <f>INDEX(testOutputs!$A$1:$BS$69,MATCH($B38,testOutputs!$A$1:$A$69,0),MATCH(J$29,testOutputs!$A$1:$BS$1,0))</f>
        <v>0</v>
      </c>
      <c r="K38" s="66">
        <f>INDEX(testOutputs!$A$1:$BS$69,MATCH($B38,testOutputs!$A$1:$A$69,0),MATCH(K$29,testOutputs!$A$1:$BS$1,0))</f>
        <v>0</v>
      </c>
      <c r="L38" s="66">
        <f>INDEX(testOutputs!$A$1:$BS$69,MATCH($B38,testOutputs!$A$1:$A$69,0),MATCH(L$29,testOutputs!$A$1:$BS$1,0))</f>
        <v>0</v>
      </c>
      <c r="M38" s="66">
        <f>INDEX(testOutputs!$A$1:$BS$69,MATCH($B38,testOutputs!$A$1:$A$69,0),MATCH(M$29,testOutputs!$A$1:$BS$1,0))</f>
        <v>0</v>
      </c>
      <c r="N38" s="66">
        <f>INDEX(testOutputs!$A$1:$BS$69,MATCH($B38,testOutputs!$A$1:$A$69,0),MATCH(N$29,testOutputs!$A$1:$BS$1,0))</f>
        <v>0</v>
      </c>
    </row>
    <row r="39" spans="2:14" ht="15" x14ac:dyDescent="0.25">
      <c r="B39" s="87" t="s">
        <v>58</v>
      </c>
      <c r="C39" s="66">
        <f>INDEX(testOutputs!$A$1:$BS$69,MATCH($B39,testOutputs!$A$1:$A$69,0),MATCH(C$29,testOutputs!$A$1:$BS$1,0))</f>
        <v>0</v>
      </c>
      <c r="D39" s="66">
        <f>INDEX(testOutputs!$A$1:$BS$69,MATCH($B39,testOutputs!$A$1:$A$69,0),MATCH(D$29,testOutputs!$A$1:$BS$1,0))</f>
        <v>0</v>
      </c>
      <c r="E39" s="66">
        <f>INDEX(testOutputs!$A$1:$BS$69,MATCH($B39,testOutputs!$A$1:$A$69,0),MATCH(E$29,testOutputs!$A$1:$BS$1,0))</f>
        <v>0</v>
      </c>
      <c r="F39" s="66">
        <f>INDEX(testOutputs!$A$1:$BS$69,MATCH($B39,testOutputs!$A$1:$A$69,0),MATCH(F$29,testOutputs!$A$1:$BS$1,0))</f>
        <v>0</v>
      </c>
      <c r="G39" s="66">
        <f>INDEX(testOutputs!$A$1:$BS$69,MATCH($B39,testOutputs!$A$1:$A$69,0),MATCH(G$29,testOutputs!$A$1:$BS$1,0))</f>
        <v>0</v>
      </c>
      <c r="H39" s="66">
        <f>INDEX(testOutputs!$A$1:$BS$69,MATCH($B39,testOutputs!$A$1:$A$69,0),MATCH(H$29,testOutputs!$A$1:$BS$1,0))</f>
        <v>0</v>
      </c>
      <c r="I39" s="66">
        <f>INDEX(testOutputs!$A$1:$BS$69,MATCH($B39,testOutputs!$A$1:$A$69,0),MATCH(I$29,testOutputs!$A$1:$BS$1,0))</f>
        <v>0</v>
      </c>
      <c r="J39" s="66">
        <f>INDEX(testOutputs!$A$1:$BS$69,MATCH($B39,testOutputs!$A$1:$A$69,0),MATCH(J$29,testOutputs!$A$1:$BS$1,0))</f>
        <v>0</v>
      </c>
      <c r="K39" s="66">
        <f>INDEX(testOutputs!$A$1:$BS$69,MATCH($B39,testOutputs!$A$1:$A$69,0),MATCH(K$29,testOutputs!$A$1:$BS$1,0))</f>
        <v>0</v>
      </c>
      <c r="L39" s="66">
        <f>INDEX(testOutputs!$A$1:$BS$69,MATCH($B39,testOutputs!$A$1:$A$69,0),MATCH(L$29,testOutputs!$A$1:$BS$1,0))</f>
        <v>0</v>
      </c>
      <c r="M39" s="66">
        <f>INDEX(testOutputs!$A$1:$BS$69,MATCH($B39,testOutputs!$A$1:$A$69,0),MATCH(M$29,testOutputs!$A$1:$BS$1,0))</f>
        <v>0</v>
      </c>
      <c r="N39" s="66">
        <f>INDEX(testOutputs!$A$1:$BS$69,MATCH($B39,testOutputs!$A$1:$A$69,0),MATCH(N$29,testOutputs!$A$1:$BS$1,0))</f>
        <v>0</v>
      </c>
    </row>
    <row r="40" spans="2:14" ht="15" x14ac:dyDescent="0.25">
      <c r="B40" s="87" t="s">
        <v>57</v>
      </c>
      <c r="C40" s="66">
        <f>INDEX(testOutputs!$A$1:$BS$69,MATCH($B40,testOutputs!$A$1:$A$69,0),MATCH(C$29,testOutputs!$A$1:$BS$1,0))</f>
        <v>0</v>
      </c>
      <c r="D40" s="66">
        <f>INDEX(testOutputs!$A$1:$BS$69,MATCH($B40,testOutputs!$A$1:$A$69,0),MATCH(D$29,testOutputs!$A$1:$BS$1,0))</f>
        <v>0</v>
      </c>
      <c r="E40" s="66">
        <f>INDEX(testOutputs!$A$1:$BS$69,MATCH($B40,testOutputs!$A$1:$A$69,0),MATCH(E$29,testOutputs!$A$1:$BS$1,0))</f>
        <v>0</v>
      </c>
      <c r="F40" s="66">
        <f>INDEX(testOutputs!$A$1:$BS$69,MATCH($B40,testOutputs!$A$1:$A$69,0),MATCH(F$29,testOutputs!$A$1:$BS$1,0))</f>
        <v>0</v>
      </c>
      <c r="G40" s="66">
        <f>INDEX(testOutputs!$A$1:$BS$69,MATCH($B40,testOutputs!$A$1:$A$69,0),MATCH(G$29,testOutputs!$A$1:$BS$1,0))</f>
        <v>0</v>
      </c>
      <c r="H40" s="66">
        <f>INDEX(testOutputs!$A$1:$BS$69,MATCH($B40,testOutputs!$A$1:$A$69,0),MATCH(H$29,testOutputs!$A$1:$BS$1,0))</f>
        <v>0</v>
      </c>
      <c r="I40" s="66">
        <f>INDEX(testOutputs!$A$1:$BS$69,MATCH($B40,testOutputs!$A$1:$A$69,0),MATCH(I$29,testOutputs!$A$1:$BS$1,0))</f>
        <v>0</v>
      </c>
      <c r="J40" s="66">
        <f>INDEX(testOutputs!$A$1:$BS$69,MATCH($B40,testOutputs!$A$1:$A$69,0),MATCH(J$29,testOutputs!$A$1:$BS$1,0))</f>
        <v>0</v>
      </c>
      <c r="K40" s="66">
        <f>INDEX(testOutputs!$A$1:$BS$69,MATCH($B40,testOutputs!$A$1:$A$69,0),MATCH(K$29,testOutputs!$A$1:$BS$1,0))</f>
        <v>0</v>
      </c>
      <c r="L40" s="66">
        <f>INDEX(testOutputs!$A$1:$BS$69,MATCH($B40,testOutputs!$A$1:$A$69,0),MATCH(L$29,testOutputs!$A$1:$BS$1,0))</f>
        <v>0</v>
      </c>
      <c r="M40" s="66">
        <f>INDEX(testOutputs!$A$1:$BS$69,MATCH($B40,testOutputs!$A$1:$A$69,0),MATCH(M$29,testOutputs!$A$1:$BS$1,0))</f>
        <v>0</v>
      </c>
      <c r="N40" s="66">
        <f>INDEX(testOutputs!$A$1:$BS$69,MATCH($B40,testOutputs!$A$1:$A$69,0),MATCH(N$29,testOutputs!$A$1:$BS$1,0))</f>
        <v>0</v>
      </c>
    </row>
    <row r="41" spans="2:14" ht="15" x14ac:dyDescent="0.25">
      <c r="B41" s="87" t="s">
        <v>44</v>
      </c>
      <c r="C41" s="66">
        <f>INDEX(testOutputs!$A$1:$BS$69,MATCH($B41,testOutputs!$A$1:$A$69,0),MATCH(C$29,testOutputs!$A$1:$BS$1,0))</f>
        <v>-1.31643940750995E-6</v>
      </c>
      <c r="D41" s="66">
        <f>INDEX(testOutputs!$A$1:$BS$69,MATCH($B41,testOutputs!$A$1:$A$69,0),MATCH(D$29,testOutputs!$A$1:$BS$1,0))</f>
        <v>0</v>
      </c>
      <c r="E41" s="66">
        <f>INDEX(testOutputs!$A$1:$BS$69,MATCH($B41,testOutputs!$A$1:$A$69,0),MATCH(E$29,testOutputs!$A$1:$BS$1,0))</f>
        <v>-2.1780592601858501E-4</v>
      </c>
      <c r="F41" s="66">
        <f>INDEX(testOutputs!$A$1:$BS$69,MATCH($B41,testOutputs!$A$1:$A$69,0),MATCH(F$29,testOutputs!$A$1:$BS$1,0))</f>
        <v>2.54083929450234E-6</v>
      </c>
      <c r="G41" s="66">
        <f>INDEX(testOutputs!$A$1:$BS$69,MATCH($B41,testOutputs!$A$1:$A$69,0),MATCH(G$29,testOutputs!$A$1:$BS$1,0))</f>
        <v>1.5371413486416899E-5</v>
      </c>
      <c r="H41" s="66">
        <f>INDEX(testOutputs!$A$1:$BS$69,MATCH($B41,testOutputs!$A$1:$A$69,0),MATCH(H$29,testOutputs!$A$1:$BS$1,0))</f>
        <v>-5.3793233822258696E-6</v>
      </c>
      <c r="I41" s="66">
        <f>INDEX(testOutputs!$A$1:$BS$69,MATCH($B41,testOutputs!$A$1:$A$69,0),MATCH(I$29,testOutputs!$A$1:$BS$1,0))</f>
        <v>-2.4543714672362803E-4</v>
      </c>
      <c r="J41" s="66">
        <f>INDEX(testOutputs!$A$1:$BS$69,MATCH($B41,testOutputs!$A$1:$A$69,0),MATCH(J$29,testOutputs!$A$1:$BS$1,0))</f>
        <v>-6.5178955914638805E-5</v>
      </c>
      <c r="K41" s="66">
        <f>INDEX(testOutputs!$A$1:$BS$69,MATCH($B41,testOutputs!$A$1:$A$69,0),MATCH(K$29,testOutputs!$A$1:$BS$1,0))</f>
        <v>0</v>
      </c>
      <c r="L41" s="66">
        <f>INDEX(testOutputs!$A$1:$BS$69,MATCH($B41,testOutputs!$A$1:$A$69,0),MATCH(L$29,testOutputs!$A$1:$BS$1,0))</f>
        <v>0</v>
      </c>
      <c r="M41" s="66">
        <f>INDEX(testOutputs!$A$1:$BS$69,MATCH($B41,testOutputs!$A$1:$A$69,0),MATCH(M$29,testOutputs!$A$1:$BS$1,0))</f>
        <v>0</v>
      </c>
      <c r="N41" s="66">
        <f>INDEX(testOutputs!$A$1:$BS$69,MATCH($B41,testOutputs!$A$1:$A$69,0),MATCH(N$29,testOutputs!$A$1:$BS$1,0))</f>
        <v>4.3800463430795199E-3</v>
      </c>
    </row>
  </sheetData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3"/>
  <sheetViews>
    <sheetView showGridLines="0" topLeftCell="A2" workbookViewId="0">
      <selection activeCell="I15" sqref="I15"/>
    </sheetView>
  </sheetViews>
  <sheetFormatPr defaultRowHeight="15" outlineLevelCol="1" x14ac:dyDescent="0.25"/>
  <cols>
    <col min="2" max="2" width="17.85546875" customWidth="1"/>
    <col min="3" max="3" width="17.5703125" customWidth="1"/>
    <col min="4" max="4" width="2.5703125" customWidth="1"/>
    <col min="5" max="7" width="17.5703125" hidden="1" customWidth="1" outlineLevel="1"/>
    <col min="8" max="8" width="2.5703125" hidden="1" customWidth="1" outlineLevel="1"/>
    <col min="9" max="9" width="17.5703125" customWidth="1" collapsed="1"/>
    <col min="10" max="11" width="17.5703125" customWidth="1"/>
  </cols>
  <sheetData>
    <row r="3" spans="2:10" ht="15.75" thickBot="1" x14ac:dyDescent="0.3"/>
    <row r="4" spans="2:10" ht="15.75" thickBot="1" x14ac:dyDescent="0.3">
      <c r="B4" s="102" t="s">
        <v>104</v>
      </c>
      <c r="C4" s="102" t="s">
        <v>105</v>
      </c>
      <c r="D4" s="83"/>
      <c r="E4" s="102" t="s">
        <v>126</v>
      </c>
      <c r="F4" s="102" t="s">
        <v>127</v>
      </c>
      <c r="G4" s="102" t="s">
        <v>101</v>
      </c>
      <c r="H4" s="83"/>
      <c r="I4" s="102" t="s">
        <v>126</v>
      </c>
      <c r="J4" s="102" t="s">
        <v>127</v>
      </c>
    </row>
    <row r="5" spans="2:10" x14ac:dyDescent="0.25">
      <c r="B5" s="83" t="s">
        <v>100</v>
      </c>
      <c r="C5" s="84">
        <v>20</v>
      </c>
      <c r="D5" s="83"/>
      <c r="E5" s="85">
        <f>Decider!F5</f>
        <v>0</v>
      </c>
      <c r="F5" s="85">
        <f>Decider!G5</f>
        <v>0</v>
      </c>
      <c r="G5" s="85">
        <f>F5^2</f>
        <v>0</v>
      </c>
      <c r="H5" s="83"/>
      <c r="I5" s="84">
        <f t="shared" ref="I5:J9" si="0">E5*$C$13</f>
        <v>0</v>
      </c>
      <c r="J5" s="84">
        <f t="shared" si="0"/>
        <v>0</v>
      </c>
    </row>
    <row r="6" spans="2:10" x14ac:dyDescent="0.25">
      <c r="B6" s="83" t="s">
        <v>42</v>
      </c>
      <c r="C6" s="86">
        <v>80</v>
      </c>
      <c r="D6" s="83"/>
      <c r="E6" s="85">
        <f>Decider!F14</f>
        <v>3.82549609999999E-2</v>
      </c>
      <c r="F6" s="85">
        <f>Decider!G14</f>
        <v>4.8937584845797001E-2</v>
      </c>
      <c r="G6" s="85">
        <f>F6^2</f>
        <v>2.3948872105395802E-3</v>
      </c>
      <c r="H6" s="83"/>
      <c r="I6" s="86">
        <f t="shared" si="0"/>
        <v>202.94256810499948</v>
      </c>
      <c r="J6" s="86">
        <f t="shared" si="0"/>
        <v>259.61388760695309</v>
      </c>
    </row>
    <row r="7" spans="2:10" x14ac:dyDescent="0.25">
      <c r="B7" s="83" t="s">
        <v>66</v>
      </c>
      <c r="C7" s="86">
        <v>200</v>
      </c>
      <c r="D7" s="83"/>
      <c r="E7" s="85">
        <f>Decider!F30</f>
        <v>8.9084503999999995E-2</v>
      </c>
      <c r="F7" s="85">
        <f>Decider!G30</f>
        <v>8.6596371287981699E-2</v>
      </c>
      <c r="G7" s="85">
        <f>F7^2</f>
        <v>7.4989315202459812E-3</v>
      </c>
      <c r="H7" s="83"/>
      <c r="I7" s="86">
        <f t="shared" si="0"/>
        <v>472.59329371999996</v>
      </c>
      <c r="J7" s="86">
        <f t="shared" si="0"/>
        <v>459.39374968274291</v>
      </c>
    </row>
    <row r="8" spans="2:10" x14ac:dyDescent="0.25">
      <c r="B8" s="83" t="s">
        <v>19</v>
      </c>
      <c r="C8" s="86">
        <v>70</v>
      </c>
      <c r="D8" s="83"/>
      <c r="E8" s="85">
        <f>Decider!F57</f>
        <v>3.3502880999999797E-2</v>
      </c>
      <c r="F8" s="85">
        <f>Decider!G57</f>
        <v>3.6021079058566399E-2</v>
      </c>
      <c r="G8" s="85">
        <f>F8^2</f>
        <v>1.2975181365434908E-3</v>
      </c>
      <c r="H8" s="83"/>
      <c r="I8" s="86">
        <f t="shared" si="0"/>
        <v>177.73278370499892</v>
      </c>
      <c r="J8" s="86">
        <f t="shared" si="0"/>
        <v>191.09182440569475</v>
      </c>
    </row>
    <row r="9" spans="2:10" x14ac:dyDescent="0.25">
      <c r="B9" s="88" t="s">
        <v>125</v>
      </c>
      <c r="C9" s="89">
        <f>SUM(C5:C8)</f>
        <v>370</v>
      </c>
      <c r="D9" s="90"/>
      <c r="E9" s="91">
        <f>SUM(E5:E8)</f>
        <v>0.16084234599999969</v>
      </c>
      <c r="F9" s="91">
        <f>SQRT(G9)</f>
        <v>0.10221627045295288</v>
      </c>
      <c r="G9" s="91">
        <f>SUM(C21:J28)</f>
        <v>1.0448165945311208E-2</v>
      </c>
      <c r="H9" s="90"/>
      <c r="I9" s="89">
        <f t="shared" si="0"/>
        <v>853.26864552999837</v>
      </c>
      <c r="J9" s="92">
        <f t="shared" si="0"/>
        <v>542.25731475291502</v>
      </c>
    </row>
    <row r="10" spans="2:10" x14ac:dyDescent="0.25">
      <c r="B10" s="93" t="s">
        <v>77</v>
      </c>
      <c r="C10" s="94"/>
      <c r="D10" s="94"/>
      <c r="E10" s="94"/>
      <c r="F10" s="94"/>
      <c r="G10" s="94"/>
      <c r="H10" s="94"/>
      <c r="I10" s="95">
        <f>+I9/C9-1</f>
        <v>1.3061314744054009</v>
      </c>
      <c r="J10" s="100">
        <f>+J9/C9</f>
        <v>1.4655603101430135</v>
      </c>
    </row>
    <row r="11" spans="2:10" x14ac:dyDescent="0.25">
      <c r="C11" s="66"/>
    </row>
    <row r="13" spans="2:10" x14ac:dyDescent="0.25">
      <c r="B13" t="s">
        <v>128</v>
      </c>
      <c r="C13" s="82">
        <f>'2013'!I2</f>
        <v>5305</v>
      </c>
    </row>
    <row r="20" spans="1:10" x14ac:dyDescent="0.25">
      <c r="C20" t="s">
        <v>13</v>
      </c>
      <c r="D20" t="s">
        <v>63</v>
      </c>
      <c r="E20" t="s">
        <v>11</v>
      </c>
      <c r="F20" t="s">
        <v>14</v>
      </c>
      <c r="G20" t="s">
        <v>6</v>
      </c>
      <c r="H20" t="s">
        <v>42</v>
      </c>
      <c r="I20" t="s">
        <v>66</v>
      </c>
      <c r="J20" t="s">
        <v>19</v>
      </c>
    </row>
    <row r="21" spans="1:10" x14ac:dyDescent="0.25">
      <c r="B21" t="s">
        <v>13</v>
      </c>
      <c r="C21" s="66">
        <f>INDEX(testOutputs!$A$1:$BS$69,MATCH($B21,testOutputs!$A$1:$A$69,0),MATCH(C$20,testOutputs!$A$1:$BS$1,0))</f>
        <v>0</v>
      </c>
      <c r="D21" s="66">
        <f>INDEX(testOutputs!$A$1:$BS$69,MATCH($B21,testOutputs!$A$1:$A$69,0),MATCH(D$20,testOutputs!$A$1:$BS$1,0))</f>
        <v>0</v>
      </c>
      <c r="E21" s="66">
        <f>INDEX(testOutputs!$A$1:$BS$69,MATCH($B21,testOutputs!$A$1:$A$69,0),MATCH(E$20,testOutputs!$A$1:$BS$1,0))</f>
        <v>0</v>
      </c>
      <c r="F21" s="66">
        <f>INDEX(testOutputs!$A$1:$BS$69,MATCH($B21,testOutputs!$A$1:$A$69,0),MATCH(F$20,testOutputs!$A$1:$BS$1,0))</f>
        <v>0</v>
      </c>
      <c r="G21" s="66">
        <f>INDEX(testOutputs!$A$1:$BS$69,MATCH($B21,testOutputs!$A$1:$A$69,0),MATCH(G$20,testOutputs!$A$1:$BS$1,0))</f>
        <v>0</v>
      </c>
      <c r="H21" s="66">
        <f>INDEX(testOutputs!$A$1:$BS$69,MATCH($B21,testOutputs!$A$1:$A$69,0),MATCH(H$20,testOutputs!$A$1:$BS$1,0))</f>
        <v>0</v>
      </c>
      <c r="I21" s="66">
        <f>INDEX(testOutputs!$A$1:$BS$69,MATCH($B21,testOutputs!$A$1:$A$69,0),MATCH(I$20,testOutputs!$A$1:$BS$1,0))</f>
        <v>0</v>
      </c>
      <c r="J21" s="66">
        <f>INDEX(testOutputs!$A$1:$BS$69,MATCH($B21,testOutputs!$A$1:$A$69,0),MATCH(J$20,testOutputs!$A$1:$BS$1,0))</f>
        <v>0</v>
      </c>
    </row>
    <row r="22" spans="1:10" x14ac:dyDescent="0.25">
      <c r="B22" t="s">
        <v>63</v>
      </c>
      <c r="C22" s="66">
        <f>INDEX(testOutputs!$A$1:$BS$69,MATCH($B22,testOutputs!$A$1:$A$69,0),MATCH(C$20,testOutputs!$A$1:$BS$1,0))</f>
        <v>0</v>
      </c>
      <c r="D22" s="66">
        <f>INDEX(testOutputs!$A$1:$BS$69,MATCH($B22,testOutputs!$A$1:$A$69,0),MATCH(D$20,testOutputs!$A$1:$BS$1,0))</f>
        <v>0</v>
      </c>
      <c r="E22" s="66">
        <f>INDEX(testOutputs!$A$1:$BS$69,MATCH($B22,testOutputs!$A$1:$A$69,0),MATCH(E$20,testOutputs!$A$1:$BS$1,0))</f>
        <v>0</v>
      </c>
      <c r="F22" s="66">
        <f>INDEX(testOutputs!$A$1:$BS$69,MATCH($B22,testOutputs!$A$1:$A$69,0),MATCH(F$20,testOutputs!$A$1:$BS$1,0))</f>
        <v>0</v>
      </c>
      <c r="G22" s="66">
        <f>INDEX(testOutputs!$A$1:$BS$69,MATCH($B22,testOutputs!$A$1:$A$69,0),MATCH(G$20,testOutputs!$A$1:$BS$1,0))</f>
        <v>0</v>
      </c>
      <c r="H22" s="66">
        <f>INDEX(testOutputs!$A$1:$BS$69,MATCH($B22,testOutputs!$A$1:$A$69,0),MATCH(H$20,testOutputs!$A$1:$BS$1,0))</f>
        <v>0</v>
      </c>
      <c r="I22" s="66">
        <f>INDEX(testOutputs!$A$1:$BS$69,MATCH($B22,testOutputs!$A$1:$A$69,0),MATCH(I$20,testOutputs!$A$1:$BS$1,0))</f>
        <v>0</v>
      </c>
      <c r="J22" s="66">
        <f>INDEX(testOutputs!$A$1:$BS$69,MATCH($B22,testOutputs!$A$1:$A$69,0),MATCH(J$20,testOutputs!$A$1:$BS$1,0))</f>
        <v>0</v>
      </c>
    </row>
    <row r="23" spans="1:10" x14ac:dyDescent="0.25">
      <c r="B23" t="s">
        <v>11</v>
      </c>
      <c r="C23" s="66">
        <f>INDEX(testOutputs!$A$1:$BS$69,MATCH($B23,testOutputs!$A$1:$A$69,0),MATCH(C$20,testOutputs!$A$1:$BS$1,0))</f>
        <v>0</v>
      </c>
      <c r="D23" s="66">
        <f>INDEX(testOutputs!$A$1:$BS$69,MATCH($B23,testOutputs!$A$1:$A$69,0),MATCH(D$20,testOutputs!$A$1:$BS$1,0))</f>
        <v>0</v>
      </c>
      <c r="E23" s="66">
        <f>INDEX(testOutputs!$A$1:$BS$69,MATCH($B23,testOutputs!$A$1:$A$69,0),MATCH(E$20,testOutputs!$A$1:$BS$1,0))</f>
        <v>0</v>
      </c>
      <c r="F23" s="66">
        <f>INDEX(testOutputs!$A$1:$BS$69,MATCH($B23,testOutputs!$A$1:$A$69,0),MATCH(F$20,testOutputs!$A$1:$BS$1,0))</f>
        <v>0</v>
      </c>
      <c r="G23" s="66">
        <f>INDEX(testOutputs!$A$1:$BS$69,MATCH($B23,testOutputs!$A$1:$A$69,0),MATCH(G$20,testOutputs!$A$1:$BS$1,0))</f>
        <v>0</v>
      </c>
      <c r="H23" s="66">
        <f>INDEX(testOutputs!$A$1:$BS$69,MATCH($B23,testOutputs!$A$1:$A$69,0),MATCH(H$20,testOutputs!$A$1:$BS$1,0))</f>
        <v>0</v>
      </c>
      <c r="I23" s="66">
        <f>INDEX(testOutputs!$A$1:$BS$69,MATCH($B23,testOutputs!$A$1:$A$69,0),MATCH(I$20,testOutputs!$A$1:$BS$1,0))</f>
        <v>0</v>
      </c>
      <c r="J23" s="66">
        <f>INDEX(testOutputs!$A$1:$BS$69,MATCH($B23,testOutputs!$A$1:$A$69,0),MATCH(J$20,testOutputs!$A$1:$BS$1,0))</f>
        <v>0</v>
      </c>
    </row>
    <row r="24" spans="1:10" x14ac:dyDescent="0.25">
      <c r="B24" t="s">
        <v>14</v>
      </c>
      <c r="C24" s="66">
        <f>INDEX(testOutputs!$A$1:$BS$69,MATCH($B24,testOutputs!$A$1:$A$69,0),MATCH(C$20,testOutputs!$A$1:$BS$1,0))</f>
        <v>0</v>
      </c>
      <c r="D24" s="66">
        <f>INDEX(testOutputs!$A$1:$BS$69,MATCH($B24,testOutputs!$A$1:$A$69,0),MATCH(D$20,testOutputs!$A$1:$BS$1,0))</f>
        <v>0</v>
      </c>
      <c r="E24" s="66">
        <f>INDEX(testOutputs!$A$1:$BS$69,MATCH($B24,testOutputs!$A$1:$A$69,0),MATCH(E$20,testOutputs!$A$1:$BS$1,0))</f>
        <v>0</v>
      </c>
      <c r="F24" s="66">
        <f>INDEX(testOutputs!$A$1:$BS$69,MATCH($B24,testOutputs!$A$1:$A$69,0),MATCH(F$20,testOutputs!$A$1:$BS$1,0))</f>
        <v>0</v>
      </c>
      <c r="G24" s="66">
        <f>INDEX(testOutputs!$A$1:$BS$69,MATCH($B24,testOutputs!$A$1:$A$69,0),MATCH(G$20,testOutputs!$A$1:$BS$1,0))</f>
        <v>0</v>
      </c>
      <c r="H24" s="66">
        <f>INDEX(testOutputs!$A$1:$BS$69,MATCH($B24,testOutputs!$A$1:$A$69,0),MATCH(H$20,testOutputs!$A$1:$BS$1,0))</f>
        <v>0</v>
      </c>
      <c r="I24" s="66">
        <f>INDEX(testOutputs!$A$1:$BS$69,MATCH($B24,testOutputs!$A$1:$A$69,0),MATCH(I$20,testOutputs!$A$1:$BS$1,0))</f>
        <v>0</v>
      </c>
      <c r="J24" s="66">
        <f>INDEX(testOutputs!$A$1:$BS$69,MATCH($B24,testOutputs!$A$1:$A$69,0),MATCH(J$20,testOutputs!$A$1:$BS$1,0))</f>
        <v>0</v>
      </c>
    </row>
    <row r="25" spans="1:10" x14ac:dyDescent="0.25">
      <c r="B25" t="s">
        <v>6</v>
      </c>
      <c r="C25" s="66">
        <f>INDEX(testOutputs!$A$1:$BS$69,MATCH($B25,testOutputs!$A$1:$A$69,0),MATCH(C$20,testOutputs!$A$1:$BS$1,0))</f>
        <v>0</v>
      </c>
      <c r="D25" s="66">
        <f>INDEX(testOutputs!$A$1:$BS$69,MATCH($B25,testOutputs!$A$1:$A$69,0),MATCH(D$20,testOutputs!$A$1:$BS$1,0))</f>
        <v>0</v>
      </c>
      <c r="E25" s="66">
        <f>INDEX(testOutputs!$A$1:$BS$69,MATCH($B25,testOutputs!$A$1:$A$69,0),MATCH(E$20,testOutputs!$A$1:$BS$1,0))</f>
        <v>0</v>
      </c>
      <c r="F25" s="66">
        <f>INDEX(testOutputs!$A$1:$BS$69,MATCH($B25,testOutputs!$A$1:$A$69,0),MATCH(F$20,testOutputs!$A$1:$BS$1,0))</f>
        <v>0</v>
      </c>
      <c r="G25" s="66">
        <f>INDEX(testOutputs!$A$1:$BS$69,MATCH($B25,testOutputs!$A$1:$A$69,0),MATCH(G$20,testOutputs!$A$1:$BS$1,0))</f>
        <v>0</v>
      </c>
      <c r="H25" s="66">
        <f>INDEX(testOutputs!$A$1:$BS$69,MATCH($B25,testOutputs!$A$1:$A$69,0),MATCH(H$20,testOutputs!$A$1:$BS$1,0))</f>
        <v>0</v>
      </c>
      <c r="I25" s="66">
        <f>INDEX(testOutputs!$A$1:$BS$69,MATCH($B25,testOutputs!$A$1:$A$69,0),MATCH(I$20,testOutputs!$A$1:$BS$1,0))</f>
        <v>0</v>
      </c>
      <c r="J25" s="66">
        <f>INDEX(testOutputs!$A$1:$BS$69,MATCH($B25,testOutputs!$A$1:$A$69,0),MATCH(J$20,testOutputs!$A$1:$BS$1,0))</f>
        <v>0</v>
      </c>
    </row>
    <row r="26" spans="1:10" x14ac:dyDescent="0.25">
      <c r="B26" t="s">
        <v>42</v>
      </c>
      <c r="C26" s="66">
        <f>INDEX(testOutputs!$A$1:$BS$69,MATCH($B26,testOutputs!$A$1:$A$69,0),MATCH(C$20,testOutputs!$A$1:$BS$1,0))</f>
        <v>0</v>
      </c>
      <c r="D26" s="66">
        <f>INDEX(testOutputs!$A$1:$BS$69,MATCH($B26,testOutputs!$A$1:$A$69,0),MATCH(D$20,testOutputs!$A$1:$BS$1,0))</f>
        <v>0</v>
      </c>
      <c r="E26" s="66">
        <f>INDEX(testOutputs!$A$1:$BS$69,MATCH($B26,testOutputs!$A$1:$A$69,0),MATCH(E$20,testOutputs!$A$1:$BS$1,0))</f>
        <v>0</v>
      </c>
      <c r="F26" s="66">
        <f>INDEX(testOutputs!$A$1:$BS$69,MATCH($B26,testOutputs!$A$1:$A$69,0),MATCH(F$20,testOutputs!$A$1:$BS$1,0))</f>
        <v>0</v>
      </c>
      <c r="G26" s="66">
        <f>INDEX(testOutputs!$A$1:$BS$69,MATCH($B26,testOutputs!$A$1:$A$69,0),MATCH(G$20,testOutputs!$A$1:$BS$1,0))</f>
        <v>0</v>
      </c>
      <c r="H26" s="66">
        <f>INDEX(testOutputs!$A$1:$BS$69,MATCH($B26,testOutputs!$A$1:$A$69,0),MATCH(H$20,testOutputs!$A$1:$BS$1,0))</f>
        <v>2.3948872105395802E-3</v>
      </c>
      <c r="I26" s="66">
        <f>INDEX(testOutputs!$A$1:$BS$69,MATCH($B26,testOutputs!$A$1:$A$69,0),MATCH(I$20,testOutputs!$A$1:$BS$1,0))</f>
        <v>-3.9523898501282002E-4</v>
      </c>
      <c r="J26" s="66">
        <f>INDEX(testOutputs!$A$1:$BS$69,MATCH($B26,testOutputs!$A$1:$A$69,0),MATCH(J$20,testOutputs!$A$1:$BS$1,0))</f>
        <v>2.9187459453552702E-5</v>
      </c>
    </row>
    <row r="27" spans="1:10" x14ac:dyDescent="0.25">
      <c r="B27" t="s">
        <v>66</v>
      </c>
      <c r="C27" s="66">
        <f>INDEX(testOutputs!$A$1:$BS$69,MATCH($B27,testOutputs!$A$1:$A$69,0),MATCH(C$20,testOutputs!$A$1:$BS$1,0))</f>
        <v>0</v>
      </c>
      <c r="D27" s="66">
        <f>INDEX(testOutputs!$A$1:$BS$69,MATCH($B27,testOutputs!$A$1:$A$69,0),MATCH(D$20,testOutputs!$A$1:$BS$1,0))</f>
        <v>0</v>
      </c>
      <c r="E27" s="66">
        <f>INDEX(testOutputs!$A$1:$BS$69,MATCH($B27,testOutputs!$A$1:$A$69,0),MATCH(E$20,testOutputs!$A$1:$BS$1,0))</f>
        <v>0</v>
      </c>
      <c r="F27" s="66">
        <f>INDEX(testOutputs!$A$1:$BS$69,MATCH($B27,testOutputs!$A$1:$A$69,0),MATCH(F$20,testOutputs!$A$1:$BS$1,0))</f>
        <v>0</v>
      </c>
      <c r="G27" s="66">
        <f>INDEX(testOutputs!$A$1:$BS$69,MATCH($B27,testOutputs!$A$1:$A$69,0),MATCH(G$20,testOutputs!$A$1:$BS$1,0))</f>
        <v>0</v>
      </c>
      <c r="H27" s="66">
        <f>INDEX(testOutputs!$A$1:$BS$69,MATCH($B27,testOutputs!$A$1:$A$69,0),MATCH(H$20,testOutputs!$A$1:$BS$1,0))</f>
        <v>-3.9523898501282002E-4</v>
      </c>
      <c r="I27" s="66">
        <f>INDEX(testOutputs!$A$1:$BS$69,MATCH($B27,testOutputs!$A$1:$A$69,0),MATCH(I$20,testOutputs!$A$1:$BS$1,0))</f>
        <v>7.4989315202459803E-3</v>
      </c>
      <c r="J27" s="66">
        <f>INDEX(testOutputs!$A$1:$BS$69,MATCH($B27,testOutputs!$A$1:$A$69,0),MATCH(J$20,testOutputs!$A$1:$BS$1,0))</f>
        <v>-5.5339354496536399E-6</v>
      </c>
    </row>
    <row r="28" spans="1:10" x14ac:dyDescent="0.25">
      <c r="B28" t="s">
        <v>19</v>
      </c>
      <c r="C28" s="66">
        <f>INDEX(testOutputs!$A$1:$BS$69,MATCH($B28,testOutputs!$A$1:$A$69,0),MATCH(C$20,testOutputs!$A$1:$BS$1,0))</f>
        <v>0</v>
      </c>
      <c r="D28" s="66">
        <f>INDEX(testOutputs!$A$1:$BS$69,MATCH($B28,testOutputs!$A$1:$A$69,0),MATCH(D$20,testOutputs!$A$1:$BS$1,0))</f>
        <v>0</v>
      </c>
      <c r="E28" s="66">
        <f>INDEX(testOutputs!$A$1:$BS$69,MATCH($B28,testOutputs!$A$1:$A$69,0),MATCH(E$20,testOutputs!$A$1:$BS$1,0))</f>
        <v>0</v>
      </c>
      <c r="F28" s="66">
        <f>INDEX(testOutputs!$A$1:$BS$69,MATCH($B28,testOutputs!$A$1:$A$69,0),MATCH(F$20,testOutputs!$A$1:$BS$1,0))</f>
        <v>0</v>
      </c>
      <c r="G28" s="66">
        <f>INDEX(testOutputs!$A$1:$BS$69,MATCH($B28,testOutputs!$A$1:$A$69,0),MATCH(G$20,testOutputs!$A$1:$BS$1,0))</f>
        <v>0</v>
      </c>
      <c r="H28" s="66">
        <f>INDEX(testOutputs!$A$1:$BS$69,MATCH($B28,testOutputs!$A$1:$A$69,0),MATCH(H$20,testOutputs!$A$1:$BS$1,0))</f>
        <v>2.9187459453552702E-5</v>
      </c>
      <c r="I28" s="66">
        <f>INDEX(testOutputs!$A$1:$BS$69,MATCH($B28,testOutputs!$A$1:$A$69,0),MATCH(I$20,testOutputs!$A$1:$BS$1,0))</f>
        <v>-5.5339354496536399E-6</v>
      </c>
      <c r="J28" s="66">
        <f>INDEX(testOutputs!$A$1:$BS$69,MATCH($B28,testOutputs!$A$1:$A$69,0),MATCH(J$20,testOutputs!$A$1:$BS$1,0))</f>
        <v>1.2975181365434899E-3</v>
      </c>
    </row>
    <row r="31" spans="1:10" x14ac:dyDescent="0.25">
      <c r="C31" t="s">
        <v>57</v>
      </c>
      <c r="D31" t="s">
        <v>54</v>
      </c>
    </row>
    <row r="32" spans="1:10" x14ac:dyDescent="0.25">
      <c r="A32">
        <v>-0.2</v>
      </c>
      <c r="B32" t="s">
        <v>57</v>
      </c>
      <c r="C32" s="66">
        <f>INDEX(testOutputs!$A$1:$BS$69,MATCH($B32,testOutputs!$A$1:$A$69,0),MATCH(C$31,testOutputs!$A$1:$BS$1,0))</f>
        <v>0</v>
      </c>
      <c r="D32" s="66">
        <f>INDEX(testOutputs!$A$1:$BS$69,MATCH($B32,testOutputs!$A$1:$A$69,0),MATCH(D$31,testOutputs!$A$1:$BS$1,0))</f>
        <v>0</v>
      </c>
    </row>
    <row r="33" spans="1:4" x14ac:dyDescent="0.25">
      <c r="A33">
        <v>0.5</v>
      </c>
      <c r="B33" t="s">
        <v>54</v>
      </c>
      <c r="C33" s="66">
        <f>INDEX(testOutputs!$A$1:$BS$69,MATCH($B33,testOutputs!$A$1:$A$69,0),MATCH(C$31,testOutputs!$A$1:$BS$1,0))</f>
        <v>0</v>
      </c>
      <c r="D33" s="66">
        <f>INDEX(testOutputs!$A$1:$BS$69,MATCH($B33,testOutputs!$A$1:$A$69,0),MATCH(D$31,testOutputs!$A$1:$BS$1,0))</f>
        <v>1.13271711884293E-3</v>
      </c>
    </row>
    <row r="35" spans="1:4" x14ac:dyDescent="0.25">
      <c r="C35">
        <f>A32^2*C32</f>
        <v>0</v>
      </c>
    </row>
    <row r="36" spans="1:4" x14ac:dyDescent="0.25">
      <c r="C36">
        <f>A33^2*D33</f>
        <v>2.8317927971073249E-4</v>
      </c>
    </row>
    <row r="37" spans="1:4" x14ac:dyDescent="0.25">
      <c r="C37">
        <f>2*A32*A33*C33</f>
        <v>0</v>
      </c>
    </row>
    <row r="38" spans="1:4" x14ac:dyDescent="0.25">
      <c r="C38">
        <f>SUM(C35:C37)</f>
        <v>2.8317927971073249E-4</v>
      </c>
    </row>
    <row r="39" spans="1:4" x14ac:dyDescent="0.25">
      <c r="C39" s="66">
        <f>SQRT(C38)</f>
        <v>1.6827931533932878E-2</v>
      </c>
    </row>
    <row r="41" spans="1:4" x14ac:dyDescent="0.25">
      <c r="B41" t="s">
        <v>129</v>
      </c>
      <c r="C41" s="66">
        <f>Decider!F58</f>
        <v>0</v>
      </c>
      <c r="D41" s="66">
        <f>A32*C41</f>
        <v>0</v>
      </c>
    </row>
    <row r="42" spans="1:4" x14ac:dyDescent="0.25">
      <c r="B42" t="s">
        <v>130</v>
      </c>
      <c r="C42" s="66">
        <f>Decider!F44</f>
        <v>2.6820372999999901E-2</v>
      </c>
      <c r="D42" s="66">
        <f>A33*C42</f>
        <v>1.341018649999995E-2</v>
      </c>
    </row>
    <row r="43" spans="1:4" x14ac:dyDescent="0.25">
      <c r="D43" s="66">
        <f>SUM(D41:D42)</f>
        <v>1.341018649999995E-2</v>
      </c>
    </row>
  </sheetData>
  <phoneticPr fontId="2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64"/>
  <sheetViews>
    <sheetView topLeftCell="C10" workbookViewId="0">
      <selection activeCell="I28" sqref="I28"/>
    </sheetView>
  </sheetViews>
  <sheetFormatPr defaultRowHeight="15" x14ac:dyDescent="0.25"/>
  <cols>
    <col min="3" max="3" width="25.28515625" customWidth="1"/>
    <col min="4" max="4" width="26.7109375" customWidth="1"/>
    <col min="5" max="5" width="6.85546875" customWidth="1"/>
    <col min="6" max="6" width="8" customWidth="1"/>
    <col min="12" max="12" width="29.5703125" customWidth="1"/>
    <col min="13" max="13" width="14" customWidth="1"/>
    <col min="14" max="14" width="18.42578125" customWidth="1"/>
  </cols>
  <sheetData>
    <row r="1" spans="2:18" x14ac:dyDescent="0.25">
      <c r="C1" t="s">
        <v>106</v>
      </c>
      <c r="D1" s="77">
        <f>SUM(M5:M62)</f>
        <v>5305</v>
      </c>
    </row>
    <row r="3" spans="2:18" x14ac:dyDescent="0.25">
      <c r="F3" s="78" t="s">
        <v>107</v>
      </c>
      <c r="G3" s="79"/>
      <c r="I3" s="78" t="s">
        <v>79</v>
      </c>
      <c r="J3" s="79"/>
      <c r="L3" s="78" t="s">
        <v>108</v>
      </c>
      <c r="M3" s="78"/>
      <c r="N3" s="79"/>
    </row>
    <row r="4" spans="2:18" x14ac:dyDescent="0.25">
      <c r="C4" s="80" t="s">
        <v>96</v>
      </c>
      <c r="D4" s="80" t="s">
        <v>97</v>
      </c>
      <c r="F4" s="80" t="s">
        <v>1</v>
      </c>
      <c r="G4" s="80" t="s">
        <v>98</v>
      </c>
      <c r="I4" s="80" t="s">
        <v>1</v>
      </c>
      <c r="J4" s="80" t="s">
        <v>98</v>
      </c>
      <c r="L4" s="80" t="s">
        <v>78</v>
      </c>
      <c r="M4" s="80" t="s">
        <v>105</v>
      </c>
      <c r="N4" s="80" t="s">
        <v>109</v>
      </c>
    </row>
    <row r="5" spans="2:18" x14ac:dyDescent="0.25">
      <c r="B5" s="21">
        <v>13</v>
      </c>
      <c r="C5" s="22" t="s">
        <v>90</v>
      </c>
      <c r="F5" s="66">
        <f>Combos!E9</f>
        <v>0</v>
      </c>
      <c r="G5" s="66">
        <f>Combos!F9</f>
        <v>0</v>
      </c>
      <c r="I5" s="2">
        <f>F5*$D$1</f>
        <v>0</v>
      </c>
      <c r="J5" s="2">
        <f>G5*$D$1</f>
        <v>0</v>
      </c>
      <c r="L5" t="s">
        <v>111</v>
      </c>
      <c r="M5" s="81">
        <v>20</v>
      </c>
      <c r="N5" s="2" t="e">
        <f>M5/F5</f>
        <v>#DIV/0!</v>
      </c>
    </row>
    <row r="6" spans="2:18" x14ac:dyDescent="0.25">
      <c r="B6" s="21">
        <v>12</v>
      </c>
      <c r="C6" s="22" t="s">
        <v>12</v>
      </c>
      <c r="D6" t="str">
        <f>C6</f>
        <v>California</v>
      </c>
      <c r="F6" s="66">
        <f>VLOOKUP($D6,testOutputs!$A$1:$BS$69,2,FALSE)</f>
        <v>1.3822039E-2</v>
      </c>
      <c r="G6" s="66">
        <f>VLOOKUP($D6,testOutputs!$A$1:$BS$69,3,FALSE)</f>
        <v>9.2576695445978005E-3</v>
      </c>
      <c r="I6" s="2">
        <f t="shared" ref="I6:I17" si="0">F6*$D$1</f>
        <v>73.325916894999992</v>
      </c>
      <c r="J6" s="2">
        <f t="shared" ref="J6:J17" si="1">G6*$D$1</f>
        <v>49.111936934091332</v>
      </c>
      <c r="L6" t="s">
        <v>112</v>
      </c>
      <c r="M6" s="81">
        <v>25</v>
      </c>
      <c r="N6" s="2">
        <f t="shared" ref="N6:N17" si="2">M6/F6</f>
        <v>1808.7056475531576</v>
      </c>
    </row>
    <row r="7" spans="2:18" x14ac:dyDescent="0.25">
      <c r="B7" s="21">
        <v>11</v>
      </c>
      <c r="C7" s="22" t="s">
        <v>8</v>
      </c>
      <c r="D7" t="str">
        <f t="shared" ref="D7:D17" si="3">C7</f>
        <v>Bucknell</v>
      </c>
      <c r="F7" s="66">
        <f>VLOOKUP($D7,testOutputs!$A$1:$BS$69,2,FALSE)</f>
        <v>0</v>
      </c>
      <c r="G7" s="66">
        <f>VLOOKUP($D7,testOutputs!$A$1:$BS$69,3,FALSE)</f>
        <v>0</v>
      </c>
      <c r="I7" s="2">
        <f t="shared" si="0"/>
        <v>0</v>
      </c>
      <c r="J7" s="2">
        <f t="shared" si="1"/>
        <v>0</v>
      </c>
      <c r="L7" t="s">
        <v>112</v>
      </c>
      <c r="M7" s="81">
        <v>20</v>
      </c>
      <c r="N7" s="2" t="e">
        <f t="shared" si="2"/>
        <v>#DIV/0!</v>
      </c>
    </row>
    <row r="8" spans="2:18" x14ac:dyDescent="0.25">
      <c r="B8" s="21">
        <v>10</v>
      </c>
      <c r="C8" s="22" t="s">
        <v>7</v>
      </c>
      <c r="D8" t="str">
        <f t="shared" si="3"/>
        <v>Colorado</v>
      </c>
      <c r="F8" s="66">
        <f>VLOOKUP($D8,testOutputs!$A$1:$BS$69,2,FALSE)</f>
        <v>0</v>
      </c>
      <c r="G8" s="66">
        <f>VLOOKUP($D8,testOutputs!$A$1:$BS$69,3,FALSE)</f>
        <v>0</v>
      </c>
      <c r="I8" s="2">
        <f t="shared" si="0"/>
        <v>0</v>
      </c>
      <c r="J8" s="2">
        <f t="shared" si="1"/>
        <v>0</v>
      </c>
      <c r="L8" t="s">
        <v>113</v>
      </c>
      <c r="M8" s="81">
        <v>20</v>
      </c>
      <c r="N8" s="2" t="e">
        <f t="shared" si="2"/>
        <v>#DIV/0!</v>
      </c>
    </row>
    <row r="9" spans="2:18" x14ac:dyDescent="0.25">
      <c r="B9" s="21">
        <v>9</v>
      </c>
      <c r="C9" s="22" t="s">
        <v>9</v>
      </c>
      <c r="D9" t="str">
        <f t="shared" si="3"/>
        <v>Temple</v>
      </c>
      <c r="F9" s="66">
        <f>VLOOKUP($D9,testOutputs!$A$1:$BS$69,2,FALSE)</f>
        <v>1.2838870999999899E-2</v>
      </c>
      <c r="G9" s="66">
        <f>VLOOKUP($D9,testOutputs!$A$1:$BS$69,3,FALSE)</f>
        <v>1.05551294994979E-2</v>
      </c>
      <c r="I9" s="2">
        <f t="shared" si="0"/>
        <v>68.110210654999463</v>
      </c>
      <c r="J9" s="2">
        <f t="shared" si="1"/>
        <v>55.994961994836359</v>
      </c>
      <c r="L9" t="s">
        <v>114</v>
      </c>
      <c r="M9" s="81">
        <v>20</v>
      </c>
      <c r="N9" s="2">
        <f t="shared" si="2"/>
        <v>1557.7693708426666</v>
      </c>
    </row>
    <row r="10" spans="2:18" x14ac:dyDescent="0.25">
      <c r="B10" s="21">
        <v>8</v>
      </c>
      <c r="C10" s="22" t="s">
        <v>39</v>
      </c>
      <c r="D10" t="str">
        <f t="shared" si="3"/>
        <v>NC State</v>
      </c>
      <c r="F10" s="66">
        <f>VLOOKUP($D10,testOutputs!$A$1:$BS$69,2,FALSE)</f>
        <v>0</v>
      </c>
      <c r="G10" s="66">
        <f>VLOOKUP($D10,testOutputs!$A$1:$BS$69,3,FALSE)</f>
        <v>0</v>
      </c>
      <c r="I10" s="2">
        <f t="shared" si="0"/>
        <v>0</v>
      </c>
      <c r="J10" s="2">
        <f t="shared" si="1"/>
        <v>0</v>
      </c>
      <c r="L10" t="s">
        <v>115</v>
      </c>
      <c r="M10" s="81">
        <v>35</v>
      </c>
      <c r="N10" s="2" t="e">
        <f t="shared" si="2"/>
        <v>#DIV/0!</v>
      </c>
    </row>
    <row r="11" spans="2:18" x14ac:dyDescent="0.25">
      <c r="B11" s="21">
        <v>7</v>
      </c>
      <c r="C11" s="22" t="s">
        <v>41</v>
      </c>
      <c r="D11" t="str">
        <f t="shared" si="3"/>
        <v>Illinois</v>
      </c>
      <c r="F11" s="66">
        <f>VLOOKUP($D11,testOutputs!$A$1:$BS$69,2,FALSE)</f>
        <v>1.5894347999999999E-2</v>
      </c>
      <c r="G11" s="66">
        <f>VLOOKUP($D11,testOutputs!$A$1:$BS$69,3,FALSE)</f>
        <v>1.48540543350274E-2</v>
      </c>
      <c r="I11" s="2">
        <f t="shared" si="0"/>
        <v>84.31951613999999</v>
      </c>
      <c r="J11" s="2">
        <f t="shared" si="1"/>
        <v>78.80075824732036</v>
      </c>
      <c r="L11" t="s">
        <v>116</v>
      </c>
      <c r="M11" s="81">
        <v>45</v>
      </c>
      <c r="N11" s="2">
        <f t="shared" si="2"/>
        <v>2831.1950889712493</v>
      </c>
    </row>
    <row r="12" spans="2:18" x14ac:dyDescent="0.25">
      <c r="B12" s="21">
        <v>6</v>
      </c>
      <c r="C12" s="22" t="s">
        <v>40</v>
      </c>
      <c r="D12" t="str">
        <f t="shared" si="3"/>
        <v>Butler</v>
      </c>
      <c r="F12" s="66">
        <f>VLOOKUP($D12,testOutputs!$A$1:$BS$69,2,FALSE)</f>
        <v>1.8226470000000002E-2</v>
      </c>
      <c r="G12" s="66">
        <f>VLOOKUP($D12,testOutputs!$A$1:$BS$69,3,FALSE)</f>
        <v>1.5138574737525799E-2</v>
      </c>
      <c r="I12" s="2">
        <f t="shared" si="0"/>
        <v>96.691423350000008</v>
      </c>
      <c r="J12" s="2">
        <f t="shared" si="1"/>
        <v>80.310138982574358</v>
      </c>
      <c r="L12" t="s">
        <v>117</v>
      </c>
      <c r="M12" s="81">
        <v>55</v>
      </c>
      <c r="N12" s="2">
        <f t="shared" si="2"/>
        <v>3017.5892534319587</v>
      </c>
    </row>
    <row r="13" spans="2:18" x14ac:dyDescent="0.25">
      <c r="B13" s="21">
        <v>5</v>
      </c>
      <c r="C13" s="22" t="s">
        <v>67</v>
      </c>
      <c r="D13" t="str">
        <f t="shared" si="3"/>
        <v>UNLV</v>
      </c>
      <c r="F13" s="66">
        <f>VLOOKUP($D13,testOutputs!$A$1:$BS$69,2,FALSE)</f>
        <v>0</v>
      </c>
      <c r="G13" s="66">
        <f>VLOOKUP($D13,testOutputs!$A$1:$BS$69,3,FALSE)</f>
        <v>0</v>
      </c>
      <c r="I13" s="2">
        <f t="shared" si="0"/>
        <v>0</v>
      </c>
      <c r="J13" s="2">
        <f t="shared" si="1"/>
        <v>0</v>
      </c>
      <c r="L13" t="s">
        <v>118</v>
      </c>
      <c r="M13" s="81">
        <v>55</v>
      </c>
      <c r="N13" s="2" t="e">
        <f t="shared" si="2"/>
        <v>#DIV/0!</v>
      </c>
    </row>
    <row r="14" spans="2:18" x14ac:dyDescent="0.25">
      <c r="B14" s="21">
        <v>4</v>
      </c>
      <c r="C14" s="22" t="s">
        <v>42</v>
      </c>
      <c r="D14" t="str">
        <f t="shared" si="3"/>
        <v>Syracuse</v>
      </c>
      <c r="F14" s="66">
        <f>VLOOKUP($D14,testOutputs!$A$1:$BS$69,2,FALSE)</f>
        <v>3.82549609999999E-2</v>
      </c>
      <c r="G14" s="66">
        <f>VLOOKUP($D14,testOutputs!$A$1:$BS$69,3,FALSE)</f>
        <v>4.8937584845797001E-2</v>
      </c>
      <c r="I14" s="2">
        <f t="shared" si="0"/>
        <v>202.94256810499948</v>
      </c>
      <c r="J14" s="2">
        <f t="shared" si="1"/>
        <v>259.61388760695309</v>
      </c>
      <c r="L14" t="s">
        <v>111</v>
      </c>
      <c r="M14" s="81">
        <v>80</v>
      </c>
      <c r="N14" s="2">
        <f t="shared" si="2"/>
        <v>2091.2320365455403</v>
      </c>
      <c r="O14" t="s">
        <v>133</v>
      </c>
      <c r="P14" s="2">
        <f>+I14</f>
        <v>202.94256810499948</v>
      </c>
    </row>
    <row r="15" spans="2:18" x14ac:dyDescent="0.25">
      <c r="B15" s="21">
        <v>3</v>
      </c>
      <c r="C15" s="22" t="s">
        <v>10</v>
      </c>
      <c r="D15" t="str">
        <f t="shared" si="3"/>
        <v>Marquette</v>
      </c>
      <c r="F15" s="66">
        <f>VLOOKUP($D15,testOutputs!$A$1:$BS$69,2,FALSE)</f>
        <v>2.35375299999999E-2</v>
      </c>
      <c r="G15" s="66">
        <f>VLOOKUP($D15,testOutputs!$A$1:$BS$69,3,FALSE)</f>
        <v>2.31929975836025E-2</v>
      </c>
      <c r="I15" s="2">
        <f t="shared" si="0"/>
        <v>124.86659664999947</v>
      </c>
      <c r="J15" s="2">
        <f t="shared" si="1"/>
        <v>123.03885218101126</v>
      </c>
      <c r="L15" t="s">
        <v>116</v>
      </c>
      <c r="M15" s="81">
        <v>85</v>
      </c>
      <c r="N15" s="2">
        <f t="shared" si="2"/>
        <v>3611.2540270793224</v>
      </c>
      <c r="O15" t="s">
        <v>48</v>
      </c>
      <c r="P15" s="2">
        <f>+I28</f>
        <v>56.392150000000001</v>
      </c>
      <c r="Q15" s="101">
        <f>+P14/P15</f>
        <v>3.5987733772342336</v>
      </c>
      <c r="R15">
        <f>+Q15*1.2</f>
        <v>4.3185280526810805</v>
      </c>
    </row>
    <row r="16" spans="2:18" x14ac:dyDescent="0.25">
      <c r="B16" s="21">
        <v>2</v>
      </c>
      <c r="C16" s="22" t="s">
        <v>55</v>
      </c>
      <c r="D16" t="str">
        <f t="shared" si="3"/>
        <v>Miami (FL)</v>
      </c>
      <c r="F16" s="66">
        <f>VLOOKUP($D16,testOutputs!$A$1:$BS$69,2,FALSE)</f>
        <v>4.1415151999999997E-2</v>
      </c>
      <c r="G16" s="66">
        <f>VLOOKUP($D16,testOutputs!$A$1:$BS$69,3,FALSE)</f>
        <v>4.5673222733942802E-2</v>
      </c>
      <c r="I16" s="2">
        <f t="shared" si="0"/>
        <v>219.70738135999997</v>
      </c>
      <c r="J16" s="2">
        <f t="shared" si="1"/>
        <v>242.29644660356655</v>
      </c>
      <c r="L16" t="s">
        <v>115</v>
      </c>
      <c r="M16" s="81">
        <v>200</v>
      </c>
      <c r="N16" s="2">
        <f t="shared" si="2"/>
        <v>4829.150451989166</v>
      </c>
      <c r="O16" t="s">
        <v>130</v>
      </c>
      <c r="P16" s="2">
        <f>+I44</f>
        <v>142.28207876499948</v>
      </c>
      <c r="Q16" s="101">
        <f>+P14/P16</f>
        <v>1.4263396336807113</v>
      </c>
      <c r="R16">
        <f>+Q16*1.2</f>
        <v>1.7116075604168535</v>
      </c>
    </row>
    <row r="17" spans="2:14" x14ac:dyDescent="0.25">
      <c r="B17" s="21">
        <v>1</v>
      </c>
      <c r="C17" s="22" t="s">
        <v>56</v>
      </c>
      <c r="D17" t="str">
        <f t="shared" si="3"/>
        <v>Indiana</v>
      </c>
      <c r="F17" s="66">
        <f>VLOOKUP($D17,testOutputs!$A$1:$BS$69,2,FALSE)</f>
        <v>8.1686629000000205E-2</v>
      </c>
      <c r="G17" s="66">
        <f>VLOOKUP($D17,testOutputs!$A$1:$BS$69,3,FALSE)</f>
        <v>8.1805597497758495E-2</v>
      </c>
      <c r="I17" s="2">
        <f t="shared" si="0"/>
        <v>433.3475668450011</v>
      </c>
      <c r="J17" s="2">
        <f t="shared" si="1"/>
        <v>433.97869472560882</v>
      </c>
      <c r="L17" t="s">
        <v>112</v>
      </c>
      <c r="M17" s="81">
        <v>300</v>
      </c>
      <c r="N17" s="2">
        <f t="shared" si="2"/>
        <v>3672.5716763266023</v>
      </c>
    </row>
    <row r="18" spans="2:14" x14ac:dyDescent="0.25">
      <c r="B18" s="21"/>
      <c r="C18" s="29"/>
      <c r="M18" s="81"/>
    </row>
    <row r="19" spans="2:14" x14ac:dyDescent="0.25">
      <c r="B19" s="21"/>
      <c r="C19" s="34" t="s">
        <v>91</v>
      </c>
      <c r="M19" s="81"/>
    </row>
    <row r="20" spans="2:14" x14ac:dyDescent="0.25">
      <c r="B20" s="21">
        <v>13</v>
      </c>
      <c r="C20" s="22" t="s">
        <v>90</v>
      </c>
      <c r="F20" s="66">
        <f>Combos!E19</f>
        <v>1.3050898999999999E-2</v>
      </c>
      <c r="G20" s="66">
        <f>Combos!F19</f>
        <v>5.0279553195321852E-3</v>
      </c>
      <c r="I20" s="2">
        <f>F20*$D$1</f>
        <v>69.235019194999992</v>
      </c>
      <c r="J20" s="2">
        <f>G20*$D$1</f>
        <v>26.673302970118243</v>
      </c>
      <c r="L20" t="s">
        <v>119</v>
      </c>
      <c r="M20" s="81">
        <v>40</v>
      </c>
      <c r="N20" s="2">
        <f t="shared" ref="N20:N32" si="4">M20/F20</f>
        <v>3064.922960479581</v>
      </c>
    </row>
    <row r="21" spans="2:14" x14ac:dyDescent="0.25">
      <c r="B21" s="21">
        <v>12</v>
      </c>
      <c r="C21" s="22" t="s">
        <v>25</v>
      </c>
      <c r="D21" t="str">
        <f>C21</f>
        <v>Akron</v>
      </c>
      <c r="F21" s="66">
        <f>VLOOKUP($D21,testOutputs!$A$1:$BS$69,2,FALSE)</f>
        <v>0</v>
      </c>
      <c r="G21" s="66">
        <f>VLOOKUP($D21,testOutputs!$A$1:$BS$69,3,FALSE)</f>
        <v>0</v>
      </c>
      <c r="I21" s="2">
        <f t="shared" ref="I21:I32" si="5">F21*$D$1</f>
        <v>0</v>
      </c>
      <c r="J21" s="2">
        <f t="shared" ref="J21:J32" si="6">G21*$D$1</f>
        <v>0</v>
      </c>
      <c r="L21" t="s">
        <v>121</v>
      </c>
      <c r="M21" s="81">
        <v>35</v>
      </c>
      <c r="N21" s="2" t="e">
        <f t="shared" si="4"/>
        <v>#DIV/0!</v>
      </c>
    </row>
    <row r="22" spans="2:14" x14ac:dyDescent="0.25">
      <c r="B22" s="21">
        <v>11</v>
      </c>
      <c r="C22" s="22" t="s">
        <v>28</v>
      </c>
      <c r="D22" t="str">
        <f t="shared" ref="D22:D32" si="7">C22</f>
        <v>Minnesota</v>
      </c>
      <c r="F22" s="66">
        <f>VLOOKUP($D22,testOutputs!$A$1:$BS$69,2,FALSE)</f>
        <v>1.68409959999999E-2</v>
      </c>
      <c r="G22" s="66">
        <f>VLOOKUP($D22,testOutputs!$A$1:$BS$69,3,FALSE)</f>
        <v>2.23317239436993E-2</v>
      </c>
      <c r="I22" s="2">
        <f t="shared" si="5"/>
        <v>89.341483779999464</v>
      </c>
      <c r="J22" s="2">
        <f t="shared" si="6"/>
        <v>118.46979552132478</v>
      </c>
      <c r="L22" t="s">
        <v>112</v>
      </c>
      <c r="M22" s="81">
        <v>50</v>
      </c>
      <c r="N22" s="2">
        <f t="shared" si="4"/>
        <v>2968.9455421757893</v>
      </c>
    </row>
    <row r="23" spans="2:14" x14ac:dyDescent="0.25">
      <c r="B23" s="21">
        <v>10</v>
      </c>
      <c r="C23" s="22" t="s">
        <v>27</v>
      </c>
      <c r="D23" t="str">
        <f t="shared" si="7"/>
        <v>Oklahoma</v>
      </c>
      <c r="F23" s="66">
        <f>VLOOKUP($D23,testOutputs!$A$1:$BS$69,2,FALSE)</f>
        <v>0</v>
      </c>
      <c r="G23" s="66">
        <f>VLOOKUP($D23,testOutputs!$A$1:$BS$69,3,FALSE)</f>
        <v>0</v>
      </c>
      <c r="I23" s="2">
        <f t="shared" si="5"/>
        <v>0</v>
      </c>
      <c r="J23" s="2">
        <f t="shared" si="6"/>
        <v>0</v>
      </c>
      <c r="L23" t="s">
        <v>120</v>
      </c>
      <c r="M23" s="81">
        <v>45</v>
      </c>
      <c r="N23" s="2" t="e">
        <f t="shared" si="4"/>
        <v>#DIV/0!</v>
      </c>
    </row>
    <row r="24" spans="2:14" x14ac:dyDescent="0.25">
      <c r="B24" s="21">
        <v>9</v>
      </c>
      <c r="C24" s="41" t="s">
        <v>51</v>
      </c>
      <c r="D24" t="str">
        <f t="shared" si="7"/>
        <v>Villanova</v>
      </c>
      <c r="F24" s="66">
        <f>VLOOKUP($D24,testOutputs!$A$1:$BS$69,2,FALSE)</f>
        <v>0</v>
      </c>
      <c r="G24" s="66">
        <f>VLOOKUP($D24,testOutputs!$A$1:$BS$69,3,FALSE)</f>
        <v>0</v>
      </c>
      <c r="I24" s="2">
        <f t="shared" si="5"/>
        <v>0</v>
      </c>
      <c r="J24" s="2">
        <f t="shared" si="6"/>
        <v>0</v>
      </c>
      <c r="L24" t="s">
        <v>119</v>
      </c>
      <c r="M24" s="81">
        <v>50</v>
      </c>
      <c r="N24" s="2" t="e">
        <f t="shared" si="4"/>
        <v>#DIV/0!</v>
      </c>
    </row>
    <row r="25" spans="2:14" x14ac:dyDescent="0.25">
      <c r="B25" s="21">
        <v>8</v>
      </c>
      <c r="C25" s="22" t="s">
        <v>32</v>
      </c>
      <c r="D25" t="str">
        <f t="shared" si="7"/>
        <v>North Carolina</v>
      </c>
      <c r="F25" s="66">
        <f>VLOOKUP($D25,testOutputs!$A$1:$BS$69,2,FALSE)</f>
        <v>1.6906736999999901E-2</v>
      </c>
      <c r="G25" s="66">
        <f>VLOOKUP($D25,testOutputs!$A$1:$BS$69,3,FALSE)</f>
        <v>1.9169599322280101E-2</v>
      </c>
      <c r="I25" s="2">
        <f t="shared" si="5"/>
        <v>89.690239784999477</v>
      </c>
      <c r="J25" s="2">
        <f t="shared" si="6"/>
        <v>101.69472440469593</v>
      </c>
      <c r="L25" t="s">
        <v>118</v>
      </c>
      <c r="M25" s="81">
        <v>60</v>
      </c>
      <c r="N25" s="2">
        <f t="shared" si="4"/>
        <v>3548.881135372269</v>
      </c>
    </row>
    <row r="26" spans="2:14" x14ac:dyDescent="0.25">
      <c r="B26" s="21">
        <v>7</v>
      </c>
      <c r="C26" s="22" t="s">
        <v>49</v>
      </c>
      <c r="D26" t="str">
        <f t="shared" si="7"/>
        <v>San Diego State</v>
      </c>
      <c r="F26" s="66">
        <f>VLOOKUP($D26,testOutputs!$A$1:$BS$69,2,FALSE)</f>
        <v>2.4096101000000099E-2</v>
      </c>
      <c r="G26" s="66">
        <f>VLOOKUP($D26,testOutputs!$A$1:$BS$69,3,FALSE)</f>
        <v>2.3200751554964202E-2</v>
      </c>
      <c r="I26" s="2">
        <f t="shared" si="5"/>
        <v>127.82981580500052</v>
      </c>
      <c r="J26" s="2">
        <f t="shared" si="6"/>
        <v>123.07998699908509</v>
      </c>
      <c r="L26" t="s">
        <v>112</v>
      </c>
      <c r="M26" s="81">
        <v>70</v>
      </c>
      <c r="N26" s="2">
        <f t="shared" si="4"/>
        <v>2905.0343040975681</v>
      </c>
    </row>
    <row r="27" spans="2:14" x14ac:dyDescent="0.25">
      <c r="B27" s="21">
        <v>6</v>
      </c>
      <c r="C27" s="22" t="s">
        <v>50</v>
      </c>
      <c r="D27" t="str">
        <f t="shared" si="7"/>
        <v>UCLA</v>
      </c>
      <c r="F27" s="66">
        <f>VLOOKUP($D27,testOutputs!$A$1:$BS$69,2,FALSE)</f>
        <v>0</v>
      </c>
      <c r="G27" s="66">
        <f>VLOOKUP($D27,testOutputs!$A$1:$BS$69,3,FALSE)</f>
        <v>0</v>
      </c>
      <c r="I27" s="2">
        <f t="shared" si="5"/>
        <v>0</v>
      </c>
      <c r="J27" s="2">
        <f t="shared" si="6"/>
        <v>0</v>
      </c>
      <c r="L27" t="s">
        <v>114</v>
      </c>
      <c r="M27" s="81">
        <v>70</v>
      </c>
      <c r="N27" s="2" t="e">
        <f t="shared" si="4"/>
        <v>#DIV/0!</v>
      </c>
    </row>
    <row r="28" spans="2:14" x14ac:dyDescent="0.25">
      <c r="B28" s="21">
        <v>5</v>
      </c>
      <c r="C28" s="22" t="s">
        <v>48</v>
      </c>
      <c r="D28" t="str">
        <f t="shared" si="7"/>
        <v>VCU</v>
      </c>
      <c r="F28" s="66">
        <f>VLOOKUP($D28,testOutputs!$A$1:$BS$69,2,FALSE)</f>
        <v>1.0630000000000001E-2</v>
      </c>
      <c r="G28" s="66">
        <f>VLOOKUP($D28,testOutputs!$A$1:$BS$69,3,FALSE)</f>
        <v>0</v>
      </c>
      <c r="I28" s="2">
        <f t="shared" si="5"/>
        <v>56.392150000000001</v>
      </c>
      <c r="J28" s="2">
        <f t="shared" si="6"/>
        <v>0</v>
      </c>
      <c r="L28" t="s">
        <v>122</v>
      </c>
      <c r="M28" s="81">
        <v>85</v>
      </c>
      <c r="N28" s="2">
        <f t="shared" si="4"/>
        <v>7996.2370649106297</v>
      </c>
    </row>
    <row r="29" spans="2:14" x14ac:dyDescent="0.25">
      <c r="B29" s="21">
        <v>4</v>
      </c>
      <c r="C29" s="22" t="s">
        <v>60</v>
      </c>
      <c r="D29" t="str">
        <f t="shared" si="7"/>
        <v>Michigan</v>
      </c>
      <c r="F29" s="66">
        <f>VLOOKUP($D29,testOutputs!$A$1:$BS$69,2,FALSE)</f>
        <v>4.3202749999999998E-2</v>
      </c>
      <c r="G29" s="66">
        <f>VLOOKUP($D29,testOutputs!$A$1:$BS$69,3,FALSE)</f>
        <v>4.6369526962654999E-2</v>
      </c>
      <c r="I29" s="2">
        <f t="shared" si="5"/>
        <v>229.19058874999999</v>
      </c>
      <c r="J29" s="2">
        <f t="shared" si="6"/>
        <v>245.99034053688476</v>
      </c>
      <c r="L29" t="s">
        <v>116</v>
      </c>
      <c r="M29" s="81">
        <v>110</v>
      </c>
      <c r="N29" s="2">
        <f t="shared" si="4"/>
        <v>2546.1342159931951</v>
      </c>
    </row>
    <row r="30" spans="2:14" x14ac:dyDescent="0.25">
      <c r="B30" s="21">
        <v>3</v>
      </c>
      <c r="C30" s="22" t="s">
        <v>66</v>
      </c>
      <c r="D30" t="str">
        <f t="shared" si="7"/>
        <v>Florida</v>
      </c>
      <c r="F30" s="66">
        <f>VLOOKUP($D30,testOutputs!$A$1:$BS$69,2,FALSE)</f>
        <v>8.9084503999999995E-2</v>
      </c>
      <c r="G30" s="66">
        <f>VLOOKUP($D30,testOutputs!$A$1:$BS$69,3,FALSE)</f>
        <v>8.6596371287981699E-2</v>
      </c>
      <c r="I30" s="2">
        <f t="shared" si="5"/>
        <v>472.59329371999996</v>
      </c>
      <c r="J30" s="2">
        <f t="shared" si="6"/>
        <v>459.39374968274291</v>
      </c>
      <c r="L30" t="s">
        <v>111</v>
      </c>
      <c r="M30" s="81">
        <v>200</v>
      </c>
      <c r="N30" s="2">
        <f t="shared" si="4"/>
        <v>2245.0593652067705</v>
      </c>
    </row>
    <row r="31" spans="2:14" x14ac:dyDescent="0.25">
      <c r="B31" s="21">
        <v>2</v>
      </c>
      <c r="C31" s="22" t="s">
        <v>61</v>
      </c>
      <c r="D31" t="str">
        <f t="shared" si="7"/>
        <v>Georgetown</v>
      </c>
      <c r="F31" s="66">
        <f>VLOOKUP($D31,testOutputs!$A$1:$BS$69,2,FALSE)</f>
        <v>0</v>
      </c>
      <c r="G31" s="66">
        <f>VLOOKUP($D31,testOutputs!$A$1:$BS$69,3,FALSE)</f>
        <v>0</v>
      </c>
      <c r="I31" s="2">
        <f t="shared" si="5"/>
        <v>0</v>
      </c>
      <c r="J31" s="2">
        <f t="shared" si="6"/>
        <v>0</v>
      </c>
      <c r="L31" t="s">
        <v>118</v>
      </c>
      <c r="M31" s="81">
        <v>170</v>
      </c>
      <c r="N31" s="2" t="e">
        <f t="shared" si="4"/>
        <v>#DIV/0!</v>
      </c>
    </row>
    <row r="32" spans="2:14" x14ac:dyDescent="0.25">
      <c r="B32" s="21">
        <v>1</v>
      </c>
      <c r="C32" s="22" t="s">
        <v>70</v>
      </c>
      <c r="D32" t="str">
        <f t="shared" si="7"/>
        <v>Kansas</v>
      </c>
      <c r="F32" s="66">
        <f>VLOOKUP($D32,testOutputs!$A$1:$BS$69,2,FALSE)</f>
        <v>4.3036012999999901E-2</v>
      </c>
      <c r="G32" s="66">
        <f>VLOOKUP($D32,testOutputs!$A$1:$BS$69,3,FALSE)</f>
        <v>5.4700811521695702E-2</v>
      </c>
      <c r="I32" s="2">
        <f t="shared" si="5"/>
        <v>228.30604896499946</v>
      </c>
      <c r="J32" s="2">
        <f t="shared" si="6"/>
        <v>290.18780512259571</v>
      </c>
      <c r="L32" t="s">
        <v>117</v>
      </c>
      <c r="M32" s="81">
        <v>375</v>
      </c>
      <c r="N32" s="2">
        <f t="shared" si="4"/>
        <v>8713.6324640482107</v>
      </c>
    </row>
    <row r="33" spans="2:14" x14ac:dyDescent="0.25">
      <c r="B33" s="21"/>
      <c r="C33" s="22"/>
      <c r="M33" s="81"/>
    </row>
    <row r="34" spans="2:14" x14ac:dyDescent="0.25">
      <c r="B34" s="21"/>
      <c r="C34" s="34" t="s">
        <v>92</v>
      </c>
      <c r="M34" s="81"/>
    </row>
    <row r="35" spans="2:14" x14ac:dyDescent="0.25">
      <c r="B35" s="21">
        <v>13</v>
      </c>
      <c r="C35" s="22" t="s">
        <v>90</v>
      </c>
      <c r="F35" s="66">
        <f>Combos!E29</f>
        <v>0</v>
      </c>
      <c r="G35" s="66">
        <f>Combos!F29</f>
        <v>0</v>
      </c>
      <c r="I35" s="2">
        <f>F35*$D$1</f>
        <v>0</v>
      </c>
      <c r="J35" s="2">
        <f>G35*$D$1</f>
        <v>0</v>
      </c>
      <c r="L35" t="s">
        <v>119</v>
      </c>
      <c r="M35" s="81">
        <v>40</v>
      </c>
      <c r="N35" s="2" t="e">
        <f t="shared" ref="N35:N47" si="8">M35/F35</f>
        <v>#DIV/0!</v>
      </c>
    </row>
    <row r="36" spans="2:14" x14ac:dyDescent="0.25">
      <c r="B36" s="21">
        <v>12</v>
      </c>
      <c r="C36" s="22" t="s">
        <v>38</v>
      </c>
      <c r="D36" t="str">
        <f>C36</f>
        <v>Oregon</v>
      </c>
      <c r="F36" s="66">
        <f>VLOOKUP($D36,testOutputs!$A$1:$BS$69,2,FALSE)</f>
        <v>1.5379626999999899E-2</v>
      </c>
      <c r="G36" s="66">
        <f>VLOOKUP($D36,testOutputs!$A$1:$BS$69,3,FALSE)</f>
        <v>1.1584953149011199E-2</v>
      </c>
      <c r="I36" s="2">
        <f t="shared" ref="I36:I47" si="9">F36*$D$1</f>
        <v>81.588921234999461</v>
      </c>
      <c r="J36" s="2">
        <f t="shared" ref="J36:J47" si="10">G36*$D$1</f>
        <v>61.458176455504415</v>
      </c>
      <c r="L36" t="s">
        <v>115</v>
      </c>
      <c r="M36" s="81">
        <v>60</v>
      </c>
      <c r="N36" s="2">
        <f t="shared" si="8"/>
        <v>3901.2649656588155</v>
      </c>
    </row>
    <row r="37" spans="2:14" x14ac:dyDescent="0.25">
      <c r="B37" s="21">
        <v>11</v>
      </c>
      <c r="C37" s="22" t="s">
        <v>93</v>
      </c>
      <c r="D37" t="str">
        <f t="shared" ref="D37:D47" si="11">C37</f>
        <v>Mid Tenn / St. Mary's</v>
      </c>
      <c r="F37" s="66">
        <f>Combos!E36</f>
        <v>0</v>
      </c>
      <c r="G37" s="66">
        <f>Combos!F36</f>
        <v>0</v>
      </c>
      <c r="I37" s="2">
        <f t="shared" si="9"/>
        <v>0</v>
      </c>
      <c r="J37" s="2">
        <f t="shared" si="10"/>
        <v>0</v>
      </c>
      <c r="L37" t="s">
        <v>118</v>
      </c>
      <c r="M37" s="81">
        <v>35</v>
      </c>
      <c r="N37" s="2" t="e">
        <f t="shared" si="8"/>
        <v>#DIV/0!</v>
      </c>
    </row>
    <row r="38" spans="2:14" x14ac:dyDescent="0.25">
      <c r="B38" s="21">
        <v>10</v>
      </c>
      <c r="C38" s="22" t="s">
        <v>52</v>
      </c>
      <c r="D38" t="str">
        <f t="shared" si="11"/>
        <v>Cincinnati</v>
      </c>
      <c r="F38" s="66">
        <f>VLOOKUP($D38,testOutputs!$A$1:$BS$69,2,FALSE)</f>
        <v>0</v>
      </c>
      <c r="G38" s="66">
        <f>VLOOKUP($D38,testOutputs!$A$1:$BS$69,3,FALSE)</f>
        <v>0</v>
      </c>
      <c r="I38" s="2">
        <f t="shared" si="9"/>
        <v>0</v>
      </c>
      <c r="J38" s="2">
        <f t="shared" si="10"/>
        <v>0</v>
      </c>
      <c r="L38" t="s">
        <v>116</v>
      </c>
      <c r="M38" s="81">
        <v>45</v>
      </c>
      <c r="N38" s="2" t="e">
        <f t="shared" si="8"/>
        <v>#DIV/0!</v>
      </c>
    </row>
    <row r="39" spans="2:14" x14ac:dyDescent="0.25">
      <c r="B39" s="21">
        <v>9</v>
      </c>
      <c r="C39" s="22" t="s">
        <v>68</v>
      </c>
      <c r="D39" t="str">
        <f t="shared" si="11"/>
        <v>Missouri</v>
      </c>
      <c r="F39" s="66">
        <f>VLOOKUP($D39,testOutputs!$A$1:$BS$69,2,FALSE)</f>
        <v>0</v>
      </c>
      <c r="G39" s="66">
        <f>VLOOKUP($D39,testOutputs!$A$1:$BS$69,3,FALSE)</f>
        <v>0</v>
      </c>
      <c r="I39" s="2">
        <f t="shared" si="9"/>
        <v>0</v>
      </c>
      <c r="J39" s="2">
        <f t="shared" si="10"/>
        <v>0</v>
      </c>
      <c r="L39" t="s">
        <v>116</v>
      </c>
      <c r="M39" s="81">
        <v>45</v>
      </c>
      <c r="N39" s="2" t="e">
        <f t="shared" si="8"/>
        <v>#DIV/0!</v>
      </c>
    </row>
    <row r="40" spans="2:14" x14ac:dyDescent="0.25">
      <c r="B40" s="21">
        <v>8</v>
      </c>
      <c r="C40" s="22" t="s">
        <v>36</v>
      </c>
      <c r="D40" t="str">
        <f t="shared" si="11"/>
        <v>Colorado State</v>
      </c>
      <c r="F40" s="66">
        <f>VLOOKUP($D40,testOutputs!$A$1:$BS$69,2,FALSE)</f>
        <v>1.4045159E-2</v>
      </c>
      <c r="G40" s="66">
        <f>VLOOKUP($D40,testOutputs!$A$1:$BS$69,3,FALSE)</f>
        <v>1.51062332718338E-2</v>
      </c>
      <c r="I40" s="2">
        <f t="shared" si="9"/>
        <v>74.509568494999996</v>
      </c>
      <c r="J40" s="2">
        <f t="shared" si="10"/>
        <v>80.138567507078307</v>
      </c>
      <c r="L40" t="s">
        <v>112</v>
      </c>
      <c r="M40" s="81">
        <v>45</v>
      </c>
      <c r="N40" s="2">
        <f t="shared" si="8"/>
        <v>3203.9509129088538</v>
      </c>
    </row>
    <row r="41" spans="2:14" x14ac:dyDescent="0.25">
      <c r="B41" s="21">
        <v>7</v>
      </c>
      <c r="C41" s="22" t="s">
        <v>35</v>
      </c>
      <c r="D41" t="str">
        <f t="shared" si="11"/>
        <v>Creighton</v>
      </c>
      <c r="F41" s="66">
        <f>VLOOKUP($D41,testOutputs!$A$1:$BS$69,2,FALSE)</f>
        <v>1.8471666000000001E-2</v>
      </c>
      <c r="G41" s="66">
        <f>VLOOKUP($D41,testOutputs!$A$1:$BS$69,3,FALSE)</f>
        <v>2.3583814988198299E-2</v>
      </c>
      <c r="I41" s="2">
        <f t="shared" si="9"/>
        <v>97.992188130000002</v>
      </c>
      <c r="J41" s="2">
        <f t="shared" si="10"/>
        <v>125.11213851239198</v>
      </c>
      <c r="L41" t="s">
        <v>118</v>
      </c>
      <c r="M41" s="81">
        <v>55</v>
      </c>
      <c r="N41" s="2">
        <f t="shared" si="8"/>
        <v>2977.5332663550757</v>
      </c>
    </row>
    <row r="42" spans="2:14" x14ac:dyDescent="0.25">
      <c r="B42" s="21">
        <v>6</v>
      </c>
      <c r="C42" s="22" t="s">
        <v>23</v>
      </c>
      <c r="D42" t="str">
        <f t="shared" si="11"/>
        <v>Memphis</v>
      </c>
      <c r="F42" s="66">
        <f>VLOOKUP($D42,testOutputs!$A$1:$BS$69,2,FALSE)</f>
        <v>1.5706351E-2</v>
      </c>
      <c r="G42" s="66">
        <f>VLOOKUP($D42,testOutputs!$A$1:$BS$69,3,FALSE)</f>
        <v>1.5332971072007699E-2</v>
      </c>
      <c r="I42" s="2">
        <f t="shared" si="9"/>
        <v>83.322192055000002</v>
      </c>
      <c r="J42" s="2">
        <f t="shared" si="10"/>
        <v>81.341411537000837</v>
      </c>
      <c r="L42" t="s">
        <v>119</v>
      </c>
      <c r="M42" s="81">
        <v>55</v>
      </c>
      <c r="N42" s="2">
        <f t="shared" si="8"/>
        <v>3501.7681700861008</v>
      </c>
    </row>
    <row r="43" spans="2:14" x14ac:dyDescent="0.25">
      <c r="B43" s="21">
        <v>5</v>
      </c>
      <c r="C43" s="22" t="s">
        <v>62</v>
      </c>
      <c r="D43" t="str">
        <f t="shared" si="11"/>
        <v>Oklahoma State</v>
      </c>
      <c r="F43" s="66">
        <f>VLOOKUP($D43,testOutputs!$A$1:$BS$69,2,FALSE)</f>
        <v>0</v>
      </c>
      <c r="G43" s="66">
        <f>VLOOKUP($D43,testOutputs!$A$1:$BS$69,3,FALSE)</f>
        <v>0</v>
      </c>
      <c r="I43" s="2">
        <f t="shared" si="9"/>
        <v>0</v>
      </c>
      <c r="J43" s="2">
        <f t="shared" si="10"/>
        <v>0</v>
      </c>
      <c r="L43" t="s">
        <v>119</v>
      </c>
      <c r="M43" s="81">
        <v>65</v>
      </c>
      <c r="N43" s="2" t="e">
        <f t="shared" si="8"/>
        <v>#DIV/0!</v>
      </c>
    </row>
    <row r="44" spans="2:14" x14ac:dyDescent="0.25">
      <c r="B44" s="21">
        <v>4</v>
      </c>
      <c r="C44" s="22" t="s">
        <v>54</v>
      </c>
      <c r="D44" t="str">
        <f t="shared" si="11"/>
        <v>Saint Louis</v>
      </c>
      <c r="F44" s="66">
        <f>VLOOKUP($D44,testOutputs!$A$1:$BS$69,2,FALSE)</f>
        <v>2.6820372999999901E-2</v>
      </c>
      <c r="G44" s="66">
        <f>VLOOKUP($D44,testOutputs!$A$1:$BS$69,3,FALSE)</f>
        <v>3.36558630678657E-2</v>
      </c>
      <c r="I44" s="2">
        <f t="shared" si="9"/>
        <v>142.28207876499948</v>
      </c>
      <c r="J44" s="2">
        <f t="shared" si="10"/>
        <v>178.54435357502754</v>
      </c>
      <c r="L44" t="s">
        <v>122</v>
      </c>
      <c r="M44" s="81">
        <v>90</v>
      </c>
      <c r="N44" s="2">
        <f t="shared" si="8"/>
        <v>3355.6580290662005</v>
      </c>
    </row>
    <row r="45" spans="2:14" x14ac:dyDescent="0.25">
      <c r="B45" s="21">
        <v>3</v>
      </c>
      <c r="C45" s="22" t="s">
        <v>47</v>
      </c>
      <c r="D45" t="str">
        <f t="shared" si="11"/>
        <v>Michigan State</v>
      </c>
      <c r="F45" s="66">
        <f>VLOOKUP($D45,testOutputs!$A$1:$BS$69,2,FALSE)</f>
        <v>3.7042148999999899E-2</v>
      </c>
      <c r="G45" s="66">
        <f>VLOOKUP($D45,testOutputs!$A$1:$BS$69,3,FALSE)</f>
        <v>4.6253138586637502E-2</v>
      </c>
      <c r="I45" s="2">
        <f t="shared" si="9"/>
        <v>196.50860044499947</v>
      </c>
      <c r="J45" s="2">
        <f t="shared" si="10"/>
        <v>245.37290020211194</v>
      </c>
      <c r="L45" t="s">
        <v>121</v>
      </c>
      <c r="M45" s="81">
        <v>275</v>
      </c>
      <c r="N45" s="2">
        <f t="shared" si="8"/>
        <v>7423.9753206543373</v>
      </c>
    </row>
    <row r="46" spans="2:14" x14ac:dyDescent="0.25">
      <c r="B46" s="21">
        <v>2</v>
      </c>
      <c r="C46" s="22" t="s">
        <v>59</v>
      </c>
      <c r="D46" t="str">
        <f t="shared" si="11"/>
        <v>Duke</v>
      </c>
      <c r="F46" s="66">
        <f>VLOOKUP($D46,testOutputs!$A$1:$BS$69,2,FALSE)</f>
        <v>4.2573833999999998E-2</v>
      </c>
      <c r="G46" s="66">
        <f>VLOOKUP($D46,testOutputs!$A$1:$BS$69,3,FALSE)</f>
        <v>5.4130598242834997E-2</v>
      </c>
      <c r="I46" s="2">
        <f t="shared" si="9"/>
        <v>225.85418937</v>
      </c>
      <c r="J46" s="2">
        <f t="shared" si="10"/>
        <v>287.16282367823965</v>
      </c>
      <c r="L46" t="s">
        <v>112</v>
      </c>
      <c r="M46" s="81">
        <v>235</v>
      </c>
      <c r="N46" s="2">
        <f t="shared" si="8"/>
        <v>5519.8223397028323</v>
      </c>
    </row>
    <row r="47" spans="2:14" x14ac:dyDescent="0.25">
      <c r="B47" s="21">
        <v>1</v>
      </c>
      <c r="C47" s="22" t="s">
        <v>53</v>
      </c>
      <c r="D47" t="str">
        <f t="shared" si="11"/>
        <v>Louisville</v>
      </c>
      <c r="F47" s="66">
        <f>VLOOKUP($D47,testOutputs!$A$1:$BS$69,2,FALSE)</f>
        <v>9.2982841000000205E-2</v>
      </c>
      <c r="G47" s="66">
        <f>VLOOKUP($D47,testOutputs!$A$1:$BS$69,3,FALSE)</f>
        <v>8.9007322478233494E-2</v>
      </c>
      <c r="I47" s="2">
        <f t="shared" si="9"/>
        <v>493.2739715050011</v>
      </c>
      <c r="J47" s="2">
        <f t="shared" si="10"/>
        <v>472.18384574702867</v>
      </c>
      <c r="L47" t="s">
        <v>115</v>
      </c>
      <c r="M47" s="81">
        <v>475</v>
      </c>
      <c r="N47" s="2">
        <f t="shared" si="8"/>
        <v>5108.4694217936294</v>
      </c>
    </row>
    <row r="48" spans="2:14" x14ac:dyDescent="0.25">
      <c r="B48" s="21"/>
      <c r="C48" s="22"/>
      <c r="M48" s="81"/>
    </row>
    <row r="49" spans="2:14" x14ac:dyDescent="0.25">
      <c r="B49" s="21"/>
      <c r="C49" s="34" t="s">
        <v>94</v>
      </c>
      <c r="M49" s="81"/>
    </row>
    <row r="50" spans="2:14" x14ac:dyDescent="0.25">
      <c r="B50" s="21">
        <v>13</v>
      </c>
      <c r="C50" s="22" t="s">
        <v>90</v>
      </c>
      <c r="F50" s="66">
        <f>Combos!E46</f>
        <v>2.9184037999999898E-2</v>
      </c>
      <c r="G50" s="66">
        <f>Combos!F46</f>
        <v>1.4577611382864151E-2</v>
      </c>
      <c r="I50" s="2">
        <f>F50*$D$1</f>
        <v>154.82132158999946</v>
      </c>
      <c r="J50" s="2">
        <f>G50*$D$1</f>
        <v>77.334228386094324</v>
      </c>
      <c r="L50" t="s">
        <v>123</v>
      </c>
      <c r="M50" s="81">
        <v>40</v>
      </c>
      <c r="N50" s="2">
        <f t="shared" ref="N50:N62" si="12">M50/F50</f>
        <v>1370.6122504363564</v>
      </c>
    </row>
    <row r="51" spans="2:14" x14ac:dyDescent="0.25">
      <c r="B51" s="21">
        <v>12</v>
      </c>
      <c r="C51" s="22" t="s">
        <v>95</v>
      </c>
      <c r="D51" t="s">
        <v>16</v>
      </c>
      <c r="F51" s="66">
        <f>VLOOKUP($D51,testOutputs!$A$1:$BS$69,2,FALSE)</f>
        <v>2.4548581E-2</v>
      </c>
      <c r="G51" s="66">
        <f>VLOOKUP($D51,testOutputs!$A$1:$BS$69,3,FALSE)</f>
        <v>2.4943712951327902E-2</v>
      </c>
      <c r="I51" s="2">
        <f t="shared" ref="I51:I62" si="13">F51*$D$1</f>
        <v>130.23022220499999</v>
      </c>
      <c r="J51" s="2">
        <f t="shared" ref="J51:J62" si="14">G51*$D$1</f>
        <v>132.32639720679452</v>
      </c>
      <c r="L51" t="s">
        <v>121</v>
      </c>
      <c r="M51" s="81">
        <v>50</v>
      </c>
      <c r="N51" s="2">
        <f t="shared" si="12"/>
        <v>2036.7776043755848</v>
      </c>
    </row>
    <row r="52" spans="2:14" x14ac:dyDescent="0.25">
      <c r="B52" s="21">
        <v>11</v>
      </c>
      <c r="C52" s="22" t="s">
        <v>46</v>
      </c>
      <c r="D52" t="str">
        <f t="shared" ref="D52:D62" si="15">C52</f>
        <v>Belmont</v>
      </c>
      <c r="F52" s="66">
        <f>VLOOKUP($D52,testOutputs!$A$1:$BS$69,2,FALSE)</f>
        <v>0</v>
      </c>
      <c r="G52" s="66">
        <f>VLOOKUP($D52,testOutputs!$A$1:$BS$69,3,FALSE)</f>
        <v>0</v>
      </c>
      <c r="I52" s="2">
        <f t="shared" si="13"/>
        <v>0</v>
      </c>
      <c r="J52" s="2">
        <f t="shared" si="14"/>
        <v>0</v>
      </c>
      <c r="L52" t="s">
        <v>116</v>
      </c>
      <c r="M52" s="81">
        <v>35</v>
      </c>
      <c r="N52" s="2" t="e">
        <f t="shared" si="12"/>
        <v>#DIV/0!</v>
      </c>
    </row>
    <row r="53" spans="2:14" x14ac:dyDescent="0.25">
      <c r="B53" s="21">
        <v>10</v>
      </c>
      <c r="C53" s="22" t="s">
        <v>18</v>
      </c>
      <c r="D53" t="str">
        <f t="shared" si="15"/>
        <v>Iowa State</v>
      </c>
      <c r="F53" s="66">
        <f>VLOOKUP($D53,testOutputs!$A$1:$BS$69,2,FALSE)</f>
        <v>1.7006639E-2</v>
      </c>
      <c r="G53" s="66">
        <f>VLOOKUP($D53,testOutputs!$A$1:$BS$69,3,FALSE)</f>
        <v>1.9666422763487901E-2</v>
      </c>
      <c r="I53" s="2">
        <f t="shared" si="13"/>
        <v>90.220219895</v>
      </c>
      <c r="J53" s="2">
        <f t="shared" si="14"/>
        <v>104.33037276030332</v>
      </c>
      <c r="L53" t="s">
        <v>117</v>
      </c>
      <c r="M53" s="81">
        <v>35</v>
      </c>
      <c r="N53" s="2">
        <f t="shared" si="12"/>
        <v>2058.0198121451276</v>
      </c>
    </row>
    <row r="54" spans="2:14" x14ac:dyDescent="0.25">
      <c r="B54" s="21">
        <v>9</v>
      </c>
      <c r="C54" s="22" t="s">
        <v>20</v>
      </c>
      <c r="D54" t="str">
        <f t="shared" si="15"/>
        <v>Wichita State</v>
      </c>
      <c r="F54" s="66">
        <f>VLOOKUP($D54,testOutputs!$A$1:$BS$69,2,FALSE)</f>
        <v>1.74360849999999E-2</v>
      </c>
      <c r="G54" s="66">
        <f>VLOOKUP($D54,testOutputs!$A$1:$BS$69,3,FALSE)</f>
        <v>1.9560495577097201E-2</v>
      </c>
      <c r="I54" s="2">
        <f t="shared" si="13"/>
        <v>92.498430924999468</v>
      </c>
      <c r="J54" s="2">
        <f t="shared" si="14"/>
        <v>103.76842903650065</v>
      </c>
      <c r="L54" t="s">
        <v>112</v>
      </c>
      <c r="M54" s="81">
        <v>50</v>
      </c>
      <c r="N54" s="2">
        <f t="shared" si="12"/>
        <v>2867.6162108638659</v>
      </c>
    </row>
    <row r="55" spans="2:14" x14ac:dyDescent="0.25">
      <c r="B55" s="21">
        <v>8</v>
      </c>
      <c r="C55" s="22" t="s">
        <v>45</v>
      </c>
      <c r="D55" t="str">
        <f t="shared" si="15"/>
        <v>Pittsburgh</v>
      </c>
      <c r="F55" s="66">
        <f>VLOOKUP($D55,testOutputs!$A$1:$BS$69,2,FALSE)</f>
        <v>0</v>
      </c>
      <c r="G55" s="66">
        <f>VLOOKUP($D55,testOutputs!$A$1:$BS$69,3,FALSE)</f>
        <v>0</v>
      </c>
      <c r="I55" s="2">
        <f t="shared" si="13"/>
        <v>0</v>
      </c>
      <c r="J55" s="2">
        <f t="shared" si="14"/>
        <v>0</v>
      </c>
      <c r="L55" t="s">
        <v>112</v>
      </c>
      <c r="M55" s="81">
        <v>100</v>
      </c>
      <c r="N55" s="2" t="e">
        <f t="shared" si="12"/>
        <v>#DIV/0!</v>
      </c>
    </row>
    <row r="56" spans="2:14" x14ac:dyDescent="0.25">
      <c r="B56" s="21">
        <v>7</v>
      </c>
      <c r="C56" s="22" t="s">
        <v>58</v>
      </c>
      <c r="D56" t="str">
        <f t="shared" si="15"/>
        <v>Notre Dame</v>
      </c>
      <c r="F56" s="66">
        <f>VLOOKUP($D56,testOutputs!$A$1:$BS$69,2,FALSE)</f>
        <v>0</v>
      </c>
      <c r="G56" s="66">
        <f>VLOOKUP($D56,testOutputs!$A$1:$BS$69,3,FALSE)</f>
        <v>0</v>
      </c>
      <c r="I56" s="2">
        <f t="shared" si="13"/>
        <v>0</v>
      </c>
      <c r="J56" s="2">
        <f t="shared" si="14"/>
        <v>0</v>
      </c>
      <c r="L56" t="s">
        <v>112</v>
      </c>
      <c r="M56" s="81">
        <v>70</v>
      </c>
      <c r="N56" s="2" t="e">
        <f t="shared" si="12"/>
        <v>#DIV/0!</v>
      </c>
    </row>
    <row r="57" spans="2:14" x14ac:dyDescent="0.25">
      <c r="B57" s="21">
        <v>6</v>
      </c>
      <c r="C57" s="22" t="s">
        <v>19</v>
      </c>
      <c r="D57" t="str">
        <f t="shared" si="15"/>
        <v>Arizona</v>
      </c>
      <c r="F57" s="66">
        <f>VLOOKUP($D57,testOutputs!$A$1:$BS$69,2,FALSE)</f>
        <v>3.3502880999999797E-2</v>
      </c>
      <c r="G57" s="66">
        <f>VLOOKUP($D57,testOutputs!$A$1:$BS$69,3,FALSE)</f>
        <v>3.6021079058566399E-2</v>
      </c>
      <c r="I57" s="2">
        <f t="shared" si="13"/>
        <v>177.73278370499892</v>
      </c>
      <c r="J57" s="2">
        <f t="shared" si="14"/>
        <v>191.09182440569475</v>
      </c>
      <c r="L57" t="s">
        <v>111</v>
      </c>
      <c r="M57" s="81">
        <v>70</v>
      </c>
      <c r="N57" s="2">
        <f t="shared" si="12"/>
        <v>2089.3725527664451</v>
      </c>
    </row>
    <row r="58" spans="2:14" x14ac:dyDescent="0.25">
      <c r="B58" s="46">
        <v>5</v>
      </c>
      <c r="C58" s="22" t="s">
        <v>57</v>
      </c>
      <c r="D58" t="str">
        <f t="shared" si="15"/>
        <v>Wisconsin</v>
      </c>
      <c r="F58" s="66">
        <f>VLOOKUP($D58,testOutputs!$A$1:$BS$69,2,FALSE)</f>
        <v>0</v>
      </c>
      <c r="G58" s="66">
        <f>VLOOKUP($D58,testOutputs!$A$1:$BS$69,3,FALSE)</f>
        <v>0</v>
      </c>
      <c r="I58" s="2">
        <f t="shared" si="13"/>
        <v>0</v>
      </c>
      <c r="J58" s="2">
        <f t="shared" si="14"/>
        <v>0</v>
      </c>
      <c r="L58" t="s">
        <v>112</v>
      </c>
      <c r="M58" s="81">
        <v>145</v>
      </c>
      <c r="N58" s="2" t="e">
        <f t="shared" si="12"/>
        <v>#DIV/0!</v>
      </c>
    </row>
    <row r="59" spans="2:14" x14ac:dyDescent="0.25">
      <c r="B59" s="46">
        <v>4</v>
      </c>
      <c r="C59" s="22" t="s">
        <v>43</v>
      </c>
      <c r="D59" t="str">
        <f t="shared" si="15"/>
        <v>Kansas State</v>
      </c>
      <c r="F59" s="66">
        <f>VLOOKUP($D59,testOutputs!$A$1:$BS$69,2,FALSE)</f>
        <v>0</v>
      </c>
      <c r="G59" s="66">
        <f>VLOOKUP($D59,testOutputs!$A$1:$BS$69,3,FALSE)</f>
        <v>0</v>
      </c>
      <c r="I59" s="2">
        <f t="shared" si="13"/>
        <v>0</v>
      </c>
      <c r="J59" s="2">
        <f t="shared" si="14"/>
        <v>0</v>
      </c>
      <c r="L59" t="s">
        <v>123</v>
      </c>
      <c r="M59" s="81">
        <v>120</v>
      </c>
      <c r="N59" s="2" t="e">
        <f t="shared" si="12"/>
        <v>#DIV/0!</v>
      </c>
    </row>
    <row r="60" spans="2:14" x14ac:dyDescent="0.25">
      <c r="B60" s="46">
        <v>3</v>
      </c>
      <c r="C60" s="22" t="s">
        <v>65</v>
      </c>
      <c r="D60" t="str">
        <f t="shared" si="15"/>
        <v>New Mexico</v>
      </c>
      <c r="F60" s="66">
        <f>VLOOKUP($D60,testOutputs!$A$1:$BS$69,2,FALSE)</f>
        <v>0</v>
      </c>
      <c r="G60" s="66">
        <f>VLOOKUP($D60,testOutputs!$A$1:$BS$69,3,FALSE)</f>
        <v>0</v>
      </c>
      <c r="I60" s="2">
        <f t="shared" si="13"/>
        <v>0</v>
      </c>
      <c r="J60" s="2">
        <f t="shared" si="14"/>
        <v>0</v>
      </c>
      <c r="L60" t="s">
        <v>115</v>
      </c>
      <c r="M60" s="81">
        <v>140</v>
      </c>
      <c r="N60" s="2" t="e">
        <f t="shared" si="12"/>
        <v>#DIV/0!</v>
      </c>
    </row>
    <row r="61" spans="2:14" x14ac:dyDescent="0.25">
      <c r="B61" s="46">
        <v>2</v>
      </c>
      <c r="C61" s="22" t="s">
        <v>44</v>
      </c>
      <c r="D61" t="str">
        <f t="shared" si="15"/>
        <v>Ohio State</v>
      </c>
      <c r="F61" s="66">
        <f>VLOOKUP($D61,testOutputs!$A$1:$BS$69,2,FALSE)</f>
        <v>5.8902860999999897E-2</v>
      </c>
      <c r="G61" s="66">
        <f>VLOOKUP($D61,testOutputs!$A$1:$BS$69,3,FALSE)</f>
        <v>6.6181918550911698E-2</v>
      </c>
      <c r="I61" s="2">
        <f t="shared" si="13"/>
        <v>312.47967760499944</v>
      </c>
      <c r="J61" s="2">
        <f t="shared" si="14"/>
        <v>351.09507791258653</v>
      </c>
      <c r="L61" t="s">
        <v>124</v>
      </c>
      <c r="M61" s="81">
        <v>310</v>
      </c>
      <c r="N61" s="2">
        <f t="shared" si="12"/>
        <v>5262.9022552911401</v>
      </c>
    </row>
    <row r="62" spans="2:14" x14ac:dyDescent="0.25">
      <c r="B62" s="46">
        <v>1</v>
      </c>
      <c r="C62" s="22" t="s">
        <v>69</v>
      </c>
      <c r="D62" t="str">
        <f t="shared" si="15"/>
        <v>Gonzaga</v>
      </c>
      <c r="F62" s="66">
        <f>VLOOKUP($D62,testOutputs!$A$1:$BS$69,2,FALSE)</f>
        <v>5.39529149999999E-2</v>
      </c>
      <c r="G62" s="66">
        <f>VLOOKUP($D62,testOutputs!$A$1:$BS$69,3,FALSE)</f>
        <v>6.0900032498750499E-2</v>
      </c>
      <c r="I62" s="2">
        <f t="shared" si="13"/>
        <v>286.22021407499949</v>
      </c>
      <c r="J62" s="2">
        <f t="shared" si="14"/>
        <v>323.07467240587141</v>
      </c>
      <c r="L62" t="s">
        <v>113</v>
      </c>
      <c r="M62" s="81">
        <v>300</v>
      </c>
      <c r="N62" s="2">
        <f t="shared" si="12"/>
        <v>5560.4039188614843</v>
      </c>
    </row>
    <row r="64" spans="2:14" x14ac:dyDescent="0.25">
      <c r="I64" s="2">
        <f>I58/I44</f>
        <v>0</v>
      </c>
    </row>
  </sheetData>
  <phoneticPr fontId="2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showGridLines="0" view="pageBreakPreview" zoomScale="115" zoomScaleNormal="85" zoomScaleSheetLayoutView="11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3" sqref="C13"/>
    </sheetView>
  </sheetViews>
  <sheetFormatPr defaultRowHeight="12.75" x14ac:dyDescent="0.2"/>
  <cols>
    <col min="1" max="2" width="9.140625" style="3"/>
    <col min="3" max="3" width="19.7109375" style="3" bestFit="1" customWidth="1"/>
    <col min="4" max="4" width="12.7109375" style="3" customWidth="1"/>
    <col min="5" max="5" width="16" style="3" customWidth="1"/>
    <col min="6" max="12" width="11.7109375" style="3" customWidth="1"/>
    <col min="13" max="14" width="10.7109375" style="3" customWidth="1"/>
    <col min="15" max="17" width="9.140625" style="3"/>
    <col min="18" max="24" width="13.7109375" style="3" customWidth="1"/>
    <col min="25" max="26" width="9.140625" style="3"/>
    <col min="27" max="33" width="13.7109375" style="3" customWidth="1"/>
    <col min="34" max="16384" width="9.140625" style="3"/>
  </cols>
  <sheetData>
    <row r="1" spans="1:14" x14ac:dyDescent="0.2">
      <c r="K1" s="4"/>
    </row>
    <row r="2" spans="1:14" x14ac:dyDescent="0.2">
      <c r="F2" s="5"/>
      <c r="G2" s="6" t="s">
        <v>71</v>
      </c>
      <c r="H2" s="7"/>
      <c r="I2" s="8">
        <v>5305</v>
      </c>
    </row>
    <row r="3" spans="1:14" x14ac:dyDescent="0.2">
      <c r="F3" s="5"/>
      <c r="J3" s="9"/>
    </row>
    <row r="4" spans="1:14" x14ac:dyDescent="0.2">
      <c r="D4" s="10"/>
      <c r="E4" s="11" t="s">
        <v>72</v>
      </c>
      <c r="F4" s="55">
        <f t="shared" ref="F4:K4" si="0">+F5*$I$2</f>
        <v>901.85</v>
      </c>
      <c r="G4" s="55">
        <f t="shared" si="0"/>
        <v>848.80000000000007</v>
      </c>
      <c r="H4" s="55">
        <f t="shared" si="0"/>
        <v>795.75</v>
      </c>
      <c r="I4" s="55">
        <f t="shared" si="0"/>
        <v>742.7</v>
      </c>
      <c r="J4" s="55">
        <f t="shared" si="0"/>
        <v>689.65</v>
      </c>
      <c r="K4" s="56">
        <f t="shared" si="0"/>
        <v>1326.25</v>
      </c>
    </row>
    <row r="5" spans="1:14" x14ac:dyDescent="0.2">
      <c r="D5" s="12"/>
      <c r="E5" s="13" t="s">
        <v>73</v>
      </c>
      <c r="F5" s="57">
        <f>+F6*16</f>
        <v>0.17</v>
      </c>
      <c r="G5" s="57">
        <f>+G6*8</f>
        <v>0.16</v>
      </c>
      <c r="H5" s="57">
        <f>+H6*4</f>
        <v>0.15</v>
      </c>
      <c r="I5" s="57">
        <f>+I6*2</f>
        <v>0.14000000000000001</v>
      </c>
      <c r="J5" s="57">
        <f>+J6*1</f>
        <v>0.13</v>
      </c>
      <c r="K5" s="58">
        <f>+K6*1</f>
        <v>0.25</v>
      </c>
    </row>
    <row r="6" spans="1:14" x14ac:dyDescent="0.2">
      <c r="E6" s="13" t="s">
        <v>74</v>
      </c>
      <c r="F6" s="59">
        <v>1.0625000000000001E-2</v>
      </c>
      <c r="G6" s="59">
        <v>0.02</v>
      </c>
      <c r="H6" s="59">
        <v>3.7499999999999999E-2</v>
      </c>
      <c r="I6" s="59">
        <v>7.0000000000000007E-2</v>
      </c>
      <c r="J6" s="59">
        <v>0.13</v>
      </c>
      <c r="K6" s="60">
        <v>0.25</v>
      </c>
    </row>
    <row r="7" spans="1:14" x14ac:dyDescent="0.2">
      <c r="E7" s="14" t="s">
        <v>75</v>
      </c>
      <c r="F7" s="61">
        <f t="shared" ref="F7:K7" si="1">F6*$I$2</f>
        <v>56.365625000000001</v>
      </c>
      <c r="G7" s="61">
        <f t="shared" si="1"/>
        <v>106.10000000000001</v>
      </c>
      <c r="H7" s="61">
        <f t="shared" si="1"/>
        <v>198.9375</v>
      </c>
      <c r="I7" s="61">
        <f t="shared" si="1"/>
        <v>371.35</v>
      </c>
      <c r="J7" s="61">
        <f t="shared" si="1"/>
        <v>689.65</v>
      </c>
      <c r="K7" s="62">
        <f t="shared" si="1"/>
        <v>1326.25</v>
      </c>
      <c r="L7" s="15"/>
    </row>
    <row r="8" spans="1:14" ht="13.5" thickBot="1" x14ac:dyDescent="0.25"/>
    <row r="9" spans="1:14" ht="15" customHeight="1" thickBot="1" x14ac:dyDescent="0.25">
      <c r="C9" s="16"/>
      <c r="D9" s="51" t="s">
        <v>76</v>
      </c>
      <c r="E9" s="52"/>
      <c r="F9" s="52"/>
      <c r="G9" s="52"/>
      <c r="H9" s="52"/>
      <c r="I9" s="52"/>
      <c r="J9" s="52"/>
      <c r="K9" s="52"/>
      <c r="L9" s="53"/>
      <c r="M9" s="51" t="s">
        <v>77</v>
      </c>
      <c r="N9" s="53"/>
    </row>
    <row r="10" spans="1:14" ht="15" customHeight="1" thickBot="1" x14ac:dyDescent="0.25">
      <c r="D10" s="54" t="s">
        <v>78</v>
      </c>
      <c r="E10" s="54" t="s">
        <v>79</v>
      </c>
      <c r="F10" s="54" t="s">
        <v>80</v>
      </c>
      <c r="G10" s="54" t="s">
        <v>81</v>
      </c>
      <c r="H10" s="54" t="s">
        <v>82</v>
      </c>
      <c r="I10" s="54" t="s">
        <v>83</v>
      </c>
      <c r="J10" s="54" t="s">
        <v>84</v>
      </c>
      <c r="K10" s="54" t="s">
        <v>85</v>
      </c>
      <c r="L10" s="54" t="s">
        <v>86</v>
      </c>
      <c r="M10" s="54" t="s">
        <v>87</v>
      </c>
      <c r="N10" s="54" t="s">
        <v>88</v>
      </c>
    </row>
    <row r="11" spans="1:14" x14ac:dyDescent="0.2">
      <c r="C11" s="16" t="s">
        <v>89</v>
      </c>
      <c r="D11" s="17"/>
      <c r="E11" s="17"/>
      <c r="F11" s="18"/>
      <c r="G11" s="18"/>
      <c r="H11" s="18"/>
      <c r="I11" s="18"/>
      <c r="J11" s="18"/>
      <c r="K11" s="19"/>
    </row>
    <row r="12" spans="1:14" s="22" customFormat="1" x14ac:dyDescent="0.2">
      <c r="A12" s="20"/>
      <c r="B12" s="21">
        <v>13</v>
      </c>
      <c r="C12" s="22" t="s">
        <v>90</v>
      </c>
      <c r="D12" s="23"/>
      <c r="E12" s="24"/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6">
        <v>0</v>
      </c>
      <c r="L12" s="63">
        <f t="shared" ref="L12:L24" si="2">SUMPRODUCT(F12:K12,$F$7:$K$7)</f>
        <v>0</v>
      </c>
      <c r="M12" s="27" t="e">
        <f t="shared" ref="M12:M24" si="3">+L12/E12-1</f>
        <v>#DIV/0!</v>
      </c>
      <c r="N12" s="28">
        <f t="shared" ref="N12:N24" si="4">+L12-E12</f>
        <v>0</v>
      </c>
    </row>
    <row r="13" spans="1:14" s="22" customFormat="1" x14ac:dyDescent="0.2">
      <c r="A13" s="20"/>
      <c r="B13" s="21">
        <v>12</v>
      </c>
      <c r="C13" s="22" t="s">
        <v>12</v>
      </c>
      <c r="D13" s="23"/>
      <c r="E13" s="24"/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6">
        <v>0</v>
      </c>
      <c r="L13" s="64">
        <f t="shared" si="2"/>
        <v>0</v>
      </c>
      <c r="M13" s="27" t="e">
        <f t="shared" si="3"/>
        <v>#DIV/0!</v>
      </c>
      <c r="N13" s="28">
        <f t="shared" si="4"/>
        <v>0</v>
      </c>
    </row>
    <row r="14" spans="1:14" s="22" customFormat="1" x14ac:dyDescent="0.2">
      <c r="A14" s="20"/>
      <c r="B14" s="21">
        <v>11</v>
      </c>
      <c r="C14" s="22" t="s">
        <v>8</v>
      </c>
      <c r="D14" s="23"/>
      <c r="E14" s="24"/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6">
        <v>0</v>
      </c>
      <c r="L14" s="64">
        <f t="shared" si="2"/>
        <v>0</v>
      </c>
      <c r="M14" s="27" t="e">
        <f t="shared" si="3"/>
        <v>#DIV/0!</v>
      </c>
      <c r="N14" s="28">
        <f t="shared" si="4"/>
        <v>0</v>
      </c>
    </row>
    <row r="15" spans="1:14" s="22" customFormat="1" x14ac:dyDescent="0.2">
      <c r="A15" s="20"/>
      <c r="B15" s="21">
        <v>10</v>
      </c>
      <c r="C15" s="22" t="s">
        <v>7</v>
      </c>
      <c r="D15" s="23"/>
      <c r="E15" s="24"/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6">
        <v>0</v>
      </c>
      <c r="L15" s="64">
        <f t="shared" si="2"/>
        <v>0</v>
      </c>
      <c r="M15" s="27" t="e">
        <f t="shared" si="3"/>
        <v>#DIV/0!</v>
      </c>
      <c r="N15" s="28">
        <f t="shared" si="4"/>
        <v>0</v>
      </c>
    </row>
    <row r="16" spans="1:14" s="22" customFormat="1" x14ac:dyDescent="0.2">
      <c r="A16" s="20"/>
      <c r="B16" s="21">
        <v>9</v>
      </c>
      <c r="C16" s="22" t="s">
        <v>9</v>
      </c>
      <c r="D16" s="23"/>
      <c r="E16" s="24"/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6">
        <v>0</v>
      </c>
      <c r="L16" s="64">
        <f t="shared" si="2"/>
        <v>0</v>
      </c>
      <c r="M16" s="27" t="e">
        <f t="shared" si="3"/>
        <v>#DIV/0!</v>
      </c>
      <c r="N16" s="28">
        <f t="shared" si="4"/>
        <v>0</v>
      </c>
    </row>
    <row r="17" spans="1:14" s="22" customFormat="1" x14ac:dyDescent="0.2">
      <c r="A17" s="20"/>
      <c r="B17" s="21">
        <v>8</v>
      </c>
      <c r="C17" s="22" t="s">
        <v>39</v>
      </c>
      <c r="D17" s="23"/>
      <c r="E17" s="24"/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6">
        <v>0</v>
      </c>
      <c r="L17" s="64">
        <f t="shared" si="2"/>
        <v>0</v>
      </c>
      <c r="M17" s="27" t="e">
        <f t="shared" si="3"/>
        <v>#DIV/0!</v>
      </c>
      <c r="N17" s="28">
        <f t="shared" si="4"/>
        <v>0</v>
      </c>
    </row>
    <row r="18" spans="1:14" s="22" customFormat="1" x14ac:dyDescent="0.2">
      <c r="A18" s="20"/>
      <c r="B18" s="21">
        <v>7</v>
      </c>
      <c r="C18" s="22" t="s">
        <v>41</v>
      </c>
      <c r="D18" s="23"/>
      <c r="E18" s="24"/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6">
        <v>0</v>
      </c>
      <c r="L18" s="64">
        <f t="shared" si="2"/>
        <v>0</v>
      </c>
      <c r="M18" s="27" t="e">
        <f t="shared" si="3"/>
        <v>#DIV/0!</v>
      </c>
      <c r="N18" s="28">
        <f t="shared" si="4"/>
        <v>0</v>
      </c>
    </row>
    <row r="19" spans="1:14" s="22" customFormat="1" x14ac:dyDescent="0.2">
      <c r="A19" s="20"/>
      <c r="B19" s="21">
        <v>6</v>
      </c>
      <c r="C19" s="22" t="s">
        <v>40</v>
      </c>
      <c r="D19" s="23"/>
      <c r="E19" s="24"/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6">
        <v>0</v>
      </c>
      <c r="L19" s="64">
        <f t="shared" si="2"/>
        <v>0</v>
      </c>
      <c r="M19" s="27" t="e">
        <f t="shared" si="3"/>
        <v>#DIV/0!</v>
      </c>
      <c r="N19" s="28">
        <f t="shared" si="4"/>
        <v>0</v>
      </c>
    </row>
    <row r="20" spans="1:14" s="22" customFormat="1" x14ac:dyDescent="0.2">
      <c r="A20" s="20"/>
      <c r="B20" s="21">
        <v>5</v>
      </c>
      <c r="C20" s="22" t="s">
        <v>67</v>
      </c>
      <c r="D20" s="23"/>
      <c r="E20" s="24"/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6">
        <v>0</v>
      </c>
      <c r="L20" s="64">
        <f t="shared" si="2"/>
        <v>0</v>
      </c>
      <c r="M20" s="27" t="e">
        <f t="shared" si="3"/>
        <v>#DIV/0!</v>
      </c>
      <c r="N20" s="28">
        <f t="shared" si="4"/>
        <v>0</v>
      </c>
    </row>
    <row r="21" spans="1:14" s="22" customFormat="1" x14ac:dyDescent="0.2">
      <c r="A21" s="20"/>
      <c r="B21" s="21">
        <v>4</v>
      </c>
      <c r="C21" s="22" t="s">
        <v>42</v>
      </c>
      <c r="D21" s="23"/>
      <c r="E21" s="24"/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6">
        <v>0</v>
      </c>
      <c r="L21" s="64">
        <f t="shared" si="2"/>
        <v>0</v>
      </c>
      <c r="M21" s="27" t="e">
        <f t="shared" si="3"/>
        <v>#DIV/0!</v>
      </c>
      <c r="N21" s="28">
        <f t="shared" si="4"/>
        <v>0</v>
      </c>
    </row>
    <row r="22" spans="1:14" s="22" customFormat="1" x14ac:dyDescent="0.2">
      <c r="A22" s="20"/>
      <c r="B22" s="21">
        <v>3</v>
      </c>
      <c r="C22" s="22" t="s">
        <v>10</v>
      </c>
      <c r="D22" s="23"/>
      <c r="E22" s="24"/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6">
        <v>0</v>
      </c>
      <c r="L22" s="64">
        <f t="shared" si="2"/>
        <v>0</v>
      </c>
      <c r="M22" s="27" t="e">
        <f t="shared" si="3"/>
        <v>#DIV/0!</v>
      </c>
      <c r="N22" s="28">
        <f t="shared" si="4"/>
        <v>0</v>
      </c>
    </row>
    <row r="23" spans="1:14" s="22" customFormat="1" x14ac:dyDescent="0.2">
      <c r="A23" s="20"/>
      <c r="B23" s="21">
        <v>2</v>
      </c>
      <c r="C23" s="22" t="s">
        <v>55</v>
      </c>
      <c r="D23" s="23"/>
      <c r="E23" s="24"/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6">
        <v>0</v>
      </c>
      <c r="L23" s="64">
        <f t="shared" si="2"/>
        <v>0</v>
      </c>
      <c r="M23" s="27" t="e">
        <f t="shared" si="3"/>
        <v>#DIV/0!</v>
      </c>
      <c r="N23" s="28">
        <f t="shared" si="4"/>
        <v>0</v>
      </c>
    </row>
    <row r="24" spans="1:14" s="22" customFormat="1" x14ac:dyDescent="0.2">
      <c r="A24" s="20"/>
      <c r="B24" s="21">
        <v>1</v>
      </c>
      <c r="C24" s="22" t="s">
        <v>56</v>
      </c>
      <c r="D24" s="23"/>
      <c r="E24" s="24"/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6">
        <v>0</v>
      </c>
      <c r="L24" s="64">
        <f t="shared" si="2"/>
        <v>0</v>
      </c>
      <c r="M24" s="27" t="e">
        <f t="shared" si="3"/>
        <v>#DIV/0!</v>
      </c>
      <c r="N24" s="28">
        <f t="shared" si="4"/>
        <v>0</v>
      </c>
    </row>
    <row r="25" spans="1:14" s="22" customFormat="1" x14ac:dyDescent="0.2">
      <c r="A25" s="20"/>
      <c r="B25" s="21"/>
      <c r="C25" s="29"/>
      <c r="D25" s="23"/>
      <c r="E25" s="30">
        <f>+SUM(E12:E24)</f>
        <v>0</v>
      </c>
      <c r="F25" s="31">
        <f t="shared" ref="F25:L25" si="5">SUM(F12:F24)</f>
        <v>0</v>
      </c>
      <c r="G25" s="32">
        <f t="shared" si="5"/>
        <v>0</v>
      </c>
      <c r="H25" s="32">
        <f t="shared" si="5"/>
        <v>0</v>
      </c>
      <c r="I25" s="32">
        <f t="shared" si="5"/>
        <v>0</v>
      </c>
      <c r="J25" s="32">
        <f t="shared" si="5"/>
        <v>0</v>
      </c>
      <c r="K25" s="33">
        <f t="shared" si="5"/>
        <v>0</v>
      </c>
      <c r="L25" s="65">
        <f t="shared" si="5"/>
        <v>0</v>
      </c>
    </row>
    <row r="26" spans="1:14" s="22" customFormat="1" x14ac:dyDescent="0.2">
      <c r="B26" s="21"/>
      <c r="C26" s="34" t="s">
        <v>91</v>
      </c>
      <c r="D26" s="23"/>
      <c r="E26" s="35"/>
      <c r="F26" s="36"/>
      <c r="G26" s="36"/>
      <c r="H26" s="36"/>
      <c r="I26" s="36"/>
      <c r="J26" s="36"/>
      <c r="K26" s="37"/>
      <c r="L26" s="38"/>
    </row>
    <row r="27" spans="1:14" s="22" customFormat="1" x14ac:dyDescent="0.2">
      <c r="A27" s="39"/>
      <c r="B27" s="21">
        <v>13</v>
      </c>
      <c r="C27" s="22" t="s">
        <v>90</v>
      </c>
      <c r="D27" s="23"/>
      <c r="E27" s="24"/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6">
        <v>0</v>
      </c>
      <c r="L27" s="63">
        <f t="shared" ref="L27:L39" si="6">SUMPRODUCT(F27:K27,$F$7:$K$7)</f>
        <v>0</v>
      </c>
      <c r="M27" s="27" t="e">
        <f t="shared" ref="M27:M39" si="7">+L27/E27-1</f>
        <v>#DIV/0!</v>
      </c>
      <c r="N27" s="28">
        <f t="shared" ref="N27:N39" si="8">+L27-E27</f>
        <v>0</v>
      </c>
    </row>
    <row r="28" spans="1:14" s="22" customFormat="1" x14ac:dyDescent="0.2">
      <c r="A28" s="40"/>
      <c r="B28" s="21">
        <v>12</v>
      </c>
      <c r="C28" s="22" t="s">
        <v>25</v>
      </c>
      <c r="D28" s="23"/>
      <c r="E28" s="24"/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6">
        <v>0</v>
      </c>
      <c r="L28" s="64">
        <f t="shared" si="6"/>
        <v>0</v>
      </c>
      <c r="M28" s="27" t="e">
        <f t="shared" si="7"/>
        <v>#DIV/0!</v>
      </c>
      <c r="N28" s="28">
        <f t="shared" si="8"/>
        <v>0</v>
      </c>
    </row>
    <row r="29" spans="1:14" s="22" customFormat="1" x14ac:dyDescent="0.2">
      <c r="B29" s="21">
        <v>11</v>
      </c>
      <c r="C29" s="22" t="s">
        <v>28</v>
      </c>
      <c r="D29" s="23"/>
      <c r="E29" s="24"/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6">
        <v>0</v>
      </c>
      <c r="L29" s="64">
        <f t="shared" si="6"/>
        <v>0</v>
      </c>
      <c r="M29" s="27" t="e">
        <f t="shared" si="7"/>
        <v>#DIV/0!</v>
      </c>
      <c r="N29" s="28">
        <f t="shared" si="8"/>
        <v>0</v>
      </c>
    </row>
    <row r="30" spans="1:14" s="22" customFormat="1" x14ac:dyDescent="0.2">
      <c r="B30" s="21">
        <v>10</v>
      </c>
      <c r="C30" s="22" t="s">
        <v>27</v>
      </c>
      <c r="D30" s="23"/>
      <c r="E30" s="24"/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6">
        <v>0</v>
      </c>
      <c r="L30" s="64">
        <f t="shared" si="6"/>
        <v>0</v>
      </c>
      <c r="M30" s="27" t="e">
        <f t="shared" si="7"/>
        <v>#DIV/0!</v>
      </c>
      <c r="N30" s="28">
        <f t="shared" si="8"/>
        <v>0</v>
      </c>
    </row>
    <row r="31" spans="1:14" s="22" customFormat="1" x14ac:dyDescent="0.2">
      <c r="B31" s="21">
        <v>9</v>
      </c>
      <c r="C31" s="41" t="s">
        <v>51</v>
      </c>
      <c r="D31" s="23"/>
      <c r="E31" s="24"/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6">
        <v>0</v>
      </c>
      <c r="L31" s="64">
        <f t="shared" si="6"/>
        <v>0</v>
      </c>
      <c r="M31" s="27" t="e">
        <f t="shared" si="7"/>
        <v>#DIV/0!</v>
      </c>
      <c r="N31" s="28">
        <f t="shared" si="8"/>
        <v>0</v>
      </c>
    </row>
    <row r="32" spans="1:14" s="22" customFormat="1" x14ac:dyDescent="0.2">
      <c r="B32" s="21">
        <v>8</v>
      </c>
      <c r="C32" s="22" t="s">
        <v>32</v>
      </c>
      <c r="D32" s="23"/>
      <c r="E32" s="24"/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6">
        <v>0</v>
      </c>
      <c r="L32" s="64">
        <f t="shared" si="6"/>
        <v>0</v>
      </c>
      <c r="M32" s="27" t="e">
        <f t="shared" si="7"/>
        <v>#DIV/0!</v>
      </c>
      <c r="N32" s="28">
        <f t="shared" si="8"/>
        <v>0</v>
      </c>
    </row>
    <row r="33" spans="1:14" s="22" customFormat="1" x14ac:dyDescent="0.2">
      <c r="B33" s="21">
        <v>7</v>
      </c>
      <c r="C33" s="22" t="s">
        <v>49</v>
      </c>
      <c r="D33" s="23"/>
      <c r="E33" s="24"/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6">
        <v>0</v>
      </c>
      <c r="L33" s="64">
        <f t="shared" si="6"/>
        <v>0</v>
      </c>
      <c r="M33" s="27" t="e">
        <f t="shared" si="7"/>
        <v>#DIV/0!</v>
      </c>
      <c r="N33" s="28">
        <f t="shared" si="8"/>
        <v>0</v>
      </c>
    </row>
    <row r="34" spans="1:14" s="22" customFormat="1" x14ac:dyDescent="0.2">
      <c r="B34" s="21">
        <v>6</v>
      </c>
      <c r="C34" s="22" t="s">
        <v>50</v>
      </c>
      <c r="D34" s="23"/>
      <c r="E34" s="24"/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6">
        <v>0</v>
      </c>
      <c r="L34" s="64">
        <f t="shared" si="6"/>
        <v>0</v>
      </c>
      <c r="M34" s="27" t="e">
        <f t="shared" si="7"/>
        <v>#DIV/0!</v>
      </c>
      <c r="N34" s="28">
        <f t="shared" si="8"/>
        <v>0</v>
      </c>
    </row>
    <row r="35" spans="1:14" s="22" customFormat="1" x14ac:dyDescent="0.2">
      <c r="B35" s="21">
        <v>5</v>
      </c>
      <c r="C35" s="22" t="s">
        <v>48</v>
      </c>
      <c r="D35" s="23"/>
      <c r="E35" s="24"/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6">
        <v>0</v>
      </c>
      <c r="L35" s="64">
        <f t="shared" si="6"/>
        <v>0</v>
      </c>
      <c r="M35" s="27" t="e">
        <f t="shared" si="7"/>
        <v>#DIV/0!</v>
      </c>
      <c r="N35" s="28">
        <f t="shared" si="8"/>
        <v>0</v>
      </c>
    </row>
    <row r="36" spans="1:14" s="22" customFormat="1" x14ac:dyDescent="0.2">
      <c r="B36" s="21">
        <v>4</v>
      </c>
      <c r="C36" s="22" t="s">
        <v>60</v>
      </c>
      <c r="D36" s="23"/>
      <c r="E36" s="24"/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6">
        <v>0</v>
      </c>
      <c r="L36" s="64">
        <f t="shared" si="6"/>
        <v>0</v>
      </c>
      <c r="M36" s="27" t="e">
        <f t="shared" si="7"/>
        <v>#DIV/0!</v>
      </c>
      <c r="N36" s="28">
        <f t="shared" si="8"/>
        <v>0</v>
      </c>
    </row>
    <row r="37" spans="1:14" s="22" customFormat="1" x14ac:dyDescent="0.2">
      <c r="B37" s="21">
        <v>3</v>
      </c>
      <c r="C37" s="22" t="s">
        <v>66</v>
      </c>
      <c r="D37" s="23"/>
      <c r="E37" s="24"/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6">
        <v>0</v>
      </c>
      <c r="L37" s="64">
        <f t="shared" si="6"/>
        <v>0</v>
      </c>
      <c r="M37" s="27" t="e">
        <f t="shared" si="7"/>
        <v>#DIV/0!</v>
      </c>
      <c r="N37" s="28">
        <f t="shared" si="8"/>
        <v>0</v>
      </c>
    </row>
    <row r="38" spans="1:14" s="22" customFormat="1" x14ac:dyDescent="0.2">
      <c r="A38" s="42"/>
      <c r="B38" s="21">
        <v>2</v>
      </c>
      <c r="C38" s="22" t="s">
        <v>61</v>
      </c>
      <c r="D38" s="23"/>
      <c r="E38" s="24"/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6">
        <v>0</v>
      </c>
      <c r="L38" s="64">
        <f t="shared" si="6"/>
        <v>0</v>
      </c>
      <c r="M38" s="27" t="e">
        <f t="shared" si="7"/>
        <v>#DIV/0!</v>
      </c>
      <c r="N38" s="28">
        <f t="shared" si="8"/>
        <v>0</v>
      </c>
    </row>
    <row r="39" spans="1:14" s="22" customFormat="1" x14ac:dyDescent="0.2">
      <c r="B39" s="21">
        <v>1</v>
      </c>
      <c r="C39" s="22" t="s">
        <v>70</v>
      </c>
      <c r="D39" s="23"/>
      <c r="E39" s="24"/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6">
        <v>0</v>
      </c>
      <c r="L39" s="64">
        <f t="shared" si="6"/>
        <v>0</v>
      </c>
      <c r="M39" s="27" t="e">
        <f t="shared" si="7"/>
        <v>#DIV/0!</v>
      </c>
      <c r="N39" s="28">
        <f t="shared" si="8"/>
        <v>0</v>
      </c>
    </row>
    <row r="40" spans="1:14" s="22" customFormat="1" x14ac:dyDescent="0.2">
      <c r="B40" s="21"/>
      <c r="D40" s="23"/>
      <c r="E40" s="30">
        <f>+SUM(E27:E39)</f>
        <v>0</v>
      </c>
      <c r="F40" s="31">
        <f t="shared" ref="F40:L40" si="9">SUM(F27:F39)</f>
        <v>0</v>
      </c>
      <c r="G40" s="32">
        <f t="shared" si="9"/>
        <v>0</v>
      </c>
      <c r="H40" s="32">
        <f t="shared" si="9"/>
        <v>0</v>
      </c>
      <c r="I40" s="32">
        <f t="shared" si="9"/>
        <v>0</v>
      </c>
      <c r="J40" s="32">
        <f t="shared" si="9"/>
        <v>0</v>
      </c>
      <c r="K40" s="33">
        <f t="shared" si="9"/>
        <v>0</v>
      </c>
      <c r="L40" s="65">
        <f t="shared" si="9"/>
        <v>0</v>
      </c>
    </row>
    <row r="41" spans="1:14" s="22" customFormat="1" x14ac:dyDescent="0.2">
      <c r="B41" s="21"/>
      <c r="C41" s="34" t="s">
        <v>92</v>
      </c>
      <c r="D41" s="23"/>
      <c r="E41" s="35"/>
      <c r="F41" s="36"/>
      <c r="G41" s="36"/>
      <c r="H41" s="36"/>
      <c r="I41" s="36"/>
      <c r="J41" s="36"/>
      <c r="K41" s="37"/>
      <c r="L41" s="38"/>
    </row>
    <row r="42" spans="1:14" s="22" customFormat="1" x14ac:dyDescent="0.2">
      <c r="B42" s="21">
        <v>13</v>
      </c>
      <c r="C42" s="22" t="s">
        <v>90</v>
      </c>
      <c r="D42" s="23"/>
      <c r="E42" s="24"/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6">
        <v>0</v>
      </c>
      <c r="L42" s="63">
        <f t="shared" ref="L42:L54" si="10">SUMPRODUCT(F42:K42,$F$7:$K$7)</f>
        <v>0</v>
      </c>
      <c r="M42" s="27" t="e">
        <f t="shared" ref="M42:M54" si="11">+L42/E42-1</f>
        <v>#DIV/0!</v>
      </c>
      <c r="N42" s="28">
        <f t="shared" ref="N42:N54" si="12">+L42-E42</f>
        <v>0</v>
      </c>
    </row>
    <row r="43" spans="1:14" s="22" customFormat="1" x14ac:dyDescent="0.2">
      <c r="A43" s="42"/>
      <c r="B43" s="21">
        <v>12</v>
      </c>
      <c r="C43" s="22" t="s">
        <v>38</v>
      </c>
      <c r="D43" s="23"/>
      <c r="E43" s="24"/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6">
        <v>0</v>
      </c>
      <c r="L43" s="64">
        <f t="shared" si="10"/>
        <v>0</v>
      </c>
      <c r="M43" s="27" t="e">
        <f t="shared" si="11"/>
        <v>#DIV/0!</v>
      </c>
      <c r="N43" s="28">
        <f t="shared" si="12"/>
        <v>0</v>
      </c>
    </row>
    <row r="44" spans="1:14" s="22" customFormat="1" x14ac:dyDescent="0.2">
      <c r="B44" s="21">
        <v>11</v>
      </c>
      <c r="C44" s="22" t="s">
        <v>93</v>
      </c>
      <c r="D44" s="23"/>
      <c r="E44" s="24"/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6">
        <v>0</v>
      </c>
      <c r="L44" s="64">
        <f t="shared" si="10"/>
        <v>0</v>
      </c>
      <c r="M44" s="27" t="e">
        <f t="shared" si="11"/>
        <v>#DIV/0!</v>
      </c>
      <c r="N44" s="28">
        <f t="shared" si="12"/>
        <v>0</v>
      </c>
    </row>
    <row r="45" spans="1:14" s="22" customFormat="1" x14ac:dyDescent="0.2">
      <c r="B45" s="21">
        <v>10</v>
      </c>
      <c r="C45" s="22" t="s">
        <v>52</v>
      </c>
      <c r="D45" s="23"/>
      <c r="E45" s="24"/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6">
        <v>0</v>
      </c>
      <c r="L45" s="64">
        <f t="shared" si="10"/>
        <v>0</v>
      </c>
      <c r="M45" s="27" t="e">
        <f t="shared" si="11"/>
        <v>#DIV/0!</v>
      </c>
      <c r="N45" s="28">
        <f t="shared" si="12"/>
        <v>0</v>
      </c>
    </row>
    <row r="46" spans="1:14" s="22" customFormat="1" x14ac:dyDescent="0.2">
      <c r="B46" s="21">
        <v>9</v>
      </c>
      <c r="C46" s="22" t="s">
        <v>68</v>
      </c>
      <c r="D46" s="23"/>
      <c r="E46" s="24"/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6">
        <v>0</v>
      </c>
      <c r="L46" s="64">
        <f t="shared" si="10"/>
        <v>0</v>
      </c>
      <c r="M46" s="27" t="e">
        <f t="shared" si="11"/>
        <v>#DIV/0!</v>
      </c>
      <c r="N46" s="28">
        <f t="shared" si="12"/>
        <v>0</v>
      </c>
    </row>
    <row r="47" spans="1:14" s="22" customFormat="1" x14ac:dyDescent="0.2">
      <c r="B47" s="21">
        <v>8</v>
      </c>
      <c r="C47" s="22" t="s">
        <v>36</v>
      </c>
      <c r="D47" s="23"/>
      <c r="E47" s="24"/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6">
        <v>0</v>
      </c>
      <c r="L47" s="64">
        <f t="shared" si="10"/>
        <v>0</v>
      </c>
      <c r="M47" s="27" t="e">
        <f t="shared" si="11"/>
        <v>#DIV/0!</v>
      </c>
      <c r="N47" s="28">
        <f t="shared" si="12"/>
        <v>0</v>
      </c>
    </row>
    <row r="48" spans="1:14" s="22" customFormat="1" x14ac:dyDescent="0.2">
      <c r="B48" s="21">
        <v>7</v>
      </c>
      <c r="C48" s="22" t="s">
        <v>35</v>
      </c>
      <c r="D48" s="23"/>
      <c r="E48" s="24"/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6">
        <v>0</v>
      </c>
      <c r="L48" s="64">
        <f t="shared" si="10"/>
        <v>0</v>
      </c>
      <c r="M48" s="27" t="e">
        <f t="shared" si="11"/>
        <v>#DIV/0!</v>
      </c>
      <c r="N48" s="28">
        <f t="shared" si="12"/>
        <v>0</v>
      </c>
    </row>
    <row r="49" spans="2:14" s="22" customFormat="1" x14ac:dyDescent="0.2">
      <c r="B49" s="21">
        <v>6</v>
      </c>
      <c r="C49" s="22" t="s">
        <v>23</v>
      </c>
      <c r="D49" s="23"/>
      <c r="E49" s="24"/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6">
        <v>0</v>
      </c>
      <c r="L49" s="64">
        <f t="shared" si="10"/>
        <v>0</v>
      </c>
      <c r="M49" s="27" t="e">
        <f t="shared" si="11"/>
        <v>#DIV/0!</v>
      </c>
      <c r="N49" s="28">
        <f t="shared" si="12"/>
        <v>0</v>
      </c>
    </row>
    <row r="50" spans="2:14" s="22" customFormat="1" x14ac:dyDescent="0.2">
      <c r="B50" s="21">
        <v>5</v>
      </c>
      <c r="C50" s="22" t="s">
        <v>62</v>
      </c>
      <c r="D50" s="23"/>
      <c r="E50" s="24"/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6">
        <v>0</v>
      </c>
      <c r="L50" s="64">
        <f t="shared" si="10"/>
        <v>0</v>
      </c>
      <c r="M50" s="27" t="e">
        <f t="shared" si="11"/>
        <v>#DIV/0!</v>
      </c>
      <c r="N50" s="28">
        <f t="shared" si="12"/>
        <v>0</v>
      </c>
    </row>
    <row r="51" spans="2:14" s="22" customFormat="1" x14ac:dyDescent="0.2">
      <c r="B51" s="21">
        <v>4</v>
      </c>
      <c r="C51" s="22" t="s">
        <v>54</v>
      </c>
      <c r="D51" s="23"/>
      <c r="E51" s="24"/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6">
        <v>0</v>
      </c>
      <c r="L51" s="64">
        <f t="shared" si="10"/>
        <v>0</v>
      </c>
      <c r="M51" s="27" t="e">
        <f t="shared" si="11"/>
        <v>#DIV/0!</v>
      </c>
      <c r="N51" s="28">
        <f t="shared" si="12"/>
        <v>0</v>
      </c>
    </row>
    <row r="52" spans="2:14" s="22" customFormat="1" x14ac:dyDescent="0.2">
      <c r="B52" s="21">
        <v>3</v>
      </c>
      <c r="C52" s="22" t="s">
        <v>47</v>
      </c>
      <c r="D52" s="23"/>
      <c r="E52" s="24"/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6">
        <v>0</v>
      </c>
      <c r="L52" s="64">
        <f t="shared" si="10"/>
        <v>0</v>
      </c>
      <c r="M52" s="27" t="e">
        <f t="shared" si="11"/>
        <v>#DIV/0!</v>
      </c>
      <c r="N52" s="28">
        <f t="shared" si="12"/>
        <v>0</v>
      </c>
    </row>
    <row r="53" spans="2:14" s="22" customFormat="1" x14ac:dyDescent="0.2">
      <c r="B53" s="21">
        <v>2</v>
      </c>
      <c r="C53" s="22" t="s">
        <v>59</v>
      </c>
      <c r="D53" s="23"/>
      <c r="E53" s="24"/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6">
        <v>0</v>
      </c>
      <c r="L53" s="64">
        <f t="shared" si="10"/>
        <v>0</v>
      </c>
      <c r="M53" s="27" t="e">
        <f t="shared" si="11"/>
        <v>#DIV/0!</v>
      </c>
      <c r="N53" s="28">
        <f t="shared" si="12"/>
        <v>0</v>
      </c>
    </row>
    <row r="54" spans="2:14" s="22" customFormat="1" x14ac:dyDescent="0.2">
      <c r="B54" s="21">
        <v>1</v>
      </c>
      <c r="C54" s="22" t="s">
        <v>53</v>
      </c>
      <c r="D54" s="23"/>
      <c r="E54" s="24"/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6">
        <v>0</v>
      </c>
      <c r="L54" s="64">
        <f t="shared" si="10"/>
        <v>0</v>
      </c>
      <c r="M54" s="27" t="e">
        <f t="shared" si="11"/>
        <v>#DIV/0!</v>
      </c>
      <c r="N54" s="28">
        <f t="shared" si="12"/>
        <v>0</v>
      </c>
    </row>
    <row r="55" spans="2:14" s="22" customFormat="1" x14ac:dyDescent="0.2">
      <c r="B55" s="21"/>
      <c r="D55" s="23"/>
      <c r="E55" s="30">
        <f>+SUM(E42:E54)</f>
        <v>0</v>
      </c>
      <c r="F55" s="31">
        <f t="shared" ref="F55:L55" si="13">SUM(F42:F54)</f>
        <v>0</v>
      </c>
      <c r="G55" s="32">
        <f t="shared" si="13"/>
        <v>0</v>
      </c>
      <c r="H55" s="32">
        <f t="shared" si="13"/>
        <v>0</v>
      </c>
      <c r="I55" s="32">
        <f t="shared" si="13"/>
        <v>0</v>
      </c>
      <c r="J55" s="32">
        <f t="shared" si="13"/>
        <v>0</v>
      </c>
      <c r="K55" s="33">
        <f t="shared" si="13"/>
        <v>0</v>
      </c>
      <c r="L55" s="65">
        <f t="shared" si="13"/>
        <v>0</v>
      </c>
    </row>
    <row r="56" spans="2:14" s="22" customFormat="1" x14ac:dyDescent="0.2">
      <c r="B56" s="21"/>
      <c r="C56" s="34" t="s">
        <v>94</v>
      </c>
      <c r="D56" s="23"/>
      <c r="E56" s="35"/>
      <c r="F56" s="43"/>
      <c r="G56" s="43"/>
      <c r="H56" s="43"/>
      <c r="I56" s="43"/>
      <c r="J56" s="43"/>
      <c r="K56" s="44"/>
      <c r="L56" s="38"/>
    </row>
    <row r="57" spans="2:14" s="22" customFormat="1" x14ac:dyDescent="0.2">
      <c r="B57" s="21">
        <v>13</v>
      </c>
      <c r="C57" s="22" t="s">
        <v>90</v>
      </c>
      <c r="D57" s="23"/>
      <c r="E57" s="24"/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6">
        <v>0</v>
      </c>
      <c r="L57" s="63">
        <f t="shared" ref="L57:L69" si="14">SUMPRODUCT(F57:K57,$F$7:$K$7)</f>
        <v>0</v>
      </c>
      <c r="M57" s="27" t="e">
        <f t="shared" ref="M57:M69" si="15">+L57/E57-1</f>
        <v>#DIV/0!</v>
      </c>
      <c r="N57" s="45">
        <f t="shared" ref="N57:N69" si="16">+L57-E57</f>
        <v>0</v>
      </c>
    </row>
    <row r="58" spans="2:14" s="22" customFormat="1" x14ac:dyDescent="0.2">
      <c r="B58" s="21">
        <v>12</v>
      </c>
      <c r="C58" s="22" t="s">
        <v>95</v>
      </c>
      <c r="D58" s="23"/>
      <c r="E58" s="24"/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6">
        <v>0</v>
      </c>
      <c r="L58" s="64">
        <f t="shared" si="14"/>
        <v>0</v>
      </c>
      <c r="M58" s="27" t="e">
        <f t="shared" si="15"/>
        <v>#DIV/0!</v>
      </c>
      <c r="N58" s="45">
        <f t="shared" si="16"/>
        <v>0</v>
      </c>
    </row>
    <row r="59" spans="2:14" s="22" customFormat="1" x14ac:dyDescent="0.2">
      <c r="B59" s="21">
        <v>11</v>
      </c>
      <c r="C59" s="22" t="s">
        <v>46</v>
      </c>
      <c r="D59" s="23"/>
      <c r="E59" s="24"/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6">
        <v>0</v>
      </c>
      <c r="L59" s="64">
        <f t="shared" si="14"/>
        <v>0</v>
      </c>
      <c r="M59" s="27" t="e">
        <f t="shared" si="15"/>
        <v>#DIV/0!</v>
      </c>
      <c r="N59" s="45">
        <f t="shared" si="16"/>
        <v>0</v>
      </c>
    </row>
    <row r="60" spans="2:14" s="22" customFormat="1" x14ac:dyDescent="0.2">
      <c r="B60" s="21">
        <v>10</v>
      </c>
      <c r="C60" s="22" t="s">
        <v>18</v>
      </c>
      <c r="D60" s="23"/>
      <c r="E60" s="24"/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6">
        <v>0</v>
      </c>
      <c r="L60" s="64">
        <f t="shared" si="14"/>
        <v>0</v>
      </c>
      <c r="M60" s="27" t="e">
        <f t="shared" si="15"/>
        <v>#DIV/0!</v>
      </c>
      <c r="N60" s="45">
        <f t="shared" si="16"/>
        <v>0</v>
      </c>
    </row>
    <row r="61" spans="2:14" s="22" customFormat="1" x14ac:dyDescent="0.2">
      <c r="B61" s="21">
        <v>9</v>
      </c>
      <c r="C61" s="22" t="s">
        <v>20</v>
      </c>
      <c r="D61" s="23"/>
      <c r="E61" s="24"/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6">
        <v>0</v>
      </c>
      <c r="L61" s="64">
        <f t="shared" si="14"/>
        <v>0</v>
      </c>
      <c r="M61" s="27" t="e">
        <f t="shared" si="15"/>
        <v>#DIV/0!</v>
      </c>
      <c r="N61" s="45">
        <f t="shared" si="16"/>
        <v>0</v>
      </c>
    </row>
    <row r="62" spans="2:14" s="22" customFormat="1" x14ac:dyDescent="0.2">
      <c r="B62" s="21">
        <v>8</v>
      </c>
      <c r="C62" s="22" t="s">
        <v>45</v>
      </c>
      <c r="D62" s="23"/>
      <c r="E62" s="24"/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6">
        <v>0</v>
      </c>
      <c r="L62" s="64">
        <f t="shared" si="14"/>
        <v>0</v>
      </c>
      <c r="M62" s="27" t="e">
        <f t="shared" si="15"/>
        <v>#DIV/0!</v>
      </c>
      <c r="N62" s="45">
        <f t="shared" si="16"/>
        <v>0</v>
      </c>
    </row>
    <row r="63" spans="2:14" s="22" customFormat="1" x14ac:dyDescent="0.2">
      <c r="B63" s="21">
        <v>7</v>
      </c>
      <c r="C63" s="22" t="s">
        <v>58</v>
      </c>
      <c r="D63" s="23"/>
      <c r="E63" s="24"/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6">
        <v>0</v>
      </c>
      <c r="L63" s="64">
        <f t="shared" si="14"/>
        <v>0</v>
      </c>
      <c r="M63" s="27" t="e">
        <f t="shared" si="15"/>
        <v>#DIV/0!</v>
      </c>
      <c r="N63" s="45">
        <f t="shared" si="16"/>
        <v>0</v>
      </c>
    </row>
    <row r="64" spans="2:14" s="22" customFormat="1" x14ac:dyDescent="0.2">
      <c r="B64" s="21">
        <v>6</v>
      </c>
      <c r="C64" s="22" t="s">
        <v>19</v>
      </c>
      <c r="D64" s="23"/>
      <c r="E64" s="24"/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6">
        <v>0</v>
      </c>
      <c r="L64" s="64">
        <f t="shared" si="14"/>
        <v>0</v>
      </c>
      <c r="M64" s="27" t="e">
        <f t="shared" si="15"/>
        <v>#DIV/0!</v>
      </c>
      <c r="N64" s="45">
        <f t="shared" si="16"/>
        <v>0</v>
      </c>
    </row>
    <row r="65" spans="2:14" x14ac:dyDescent="0.2">
      <c r="B65" s="46">
        <v>5</v>
      </c>
      <c r="C65" s="22" t="s">
        <v>57</v>
      </c>
      <c r="D65" s="47"/>
      <c r="E65" s="24"/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6">
        <v>0</v>
      </c>
      <c r="L65" s="64">
        <f t="shared" si="14"/>
        <v>0</v>
      </c>
      <c r="M65" s="27" t="e">
        <f t="shared" si="15"/>
        <v>#DIV/0!</v>
      </c>
      <c r="N65" s="48">
        <f t="shared" si="16"/>
        <v>0</v>
      </c>
    </row>
    <row r="66" spans="2:14" x14ac:dyDescent="0.2">
      <c r="B66" s="46">
        <v>4</v>
      </c>
      <c r="C66" s="22" t="s">
        <v>43</v>
      </c>
      <c r="D66" s="47"/>
      <c r="E66" s="24"/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6">
        <v>0</v>
      </c>
      <c r="L66" s="64">
        <f t="shared" si="14"/>
        <v>0</v>
      </c>
      <c r="M66" s="27" t="e">
        <f t="shared" si="15"/>
        <v>#DIV/0!</v>
      </c>
      <c r="N66" s="48">
        <f t="shared" si="16"/>
        <v>0</v>
      </c>
    </row>
    <row r="67" spans="2:14" x14ac:dyDescent="0.2">
      <c r="B67" s="46">
        <v>3</v>
      </c>
      <c r="C67" s="22" t="s">
        <v>65</v>
      </c>
      <c r="D67" s="47"/>
      <c r="E67" s="24"/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6">
        <v>0</v>
      </c>
      <c r="L67" s="64">
        <f t="shared" si="14"/>
        <v>0</v>
      </c>
      <c r="M67" s="27" t="e">
        <f t="shared" si="15"/>
        <v>#DIV/0!</v>
      </c>
      <c r="N67" s="48">
        <f t="shared" si="16"/>
        <v>0</v>
      </c>
    </row>
    <row r="68" spans="2:14" x14ac:dyDescent="0.2">
      <c r="B68" s="46">
        <v>2</v>
      </c>
      <c r="C68" s="22" t="s">
        <v>44</v>
      </c>
      <c r="D68" s="47"/>
      <c r="E68" s="24"/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6">
        <v>0</v>
      </c>
      <c r="L68" s="64">
        <f t="shared" si="14"/>
        <v>0</v>
      </c>
      <c r="M68" s="27" t="e">
        <f t="shared" si="15"/>
        <v>#DIV/0!</v>
      </c>
      <c r="N68" s="48">
        <f t="shared" si="16"/>
        <v>0</v>
      </c>
    </row>
    <row r="69" spans="2:14" x14ac:dyDescent="0.2">
      <c r="B69" s="46">
        <v>1</v>
      </c>
      <c r="C69" s="22" t="s">
        <v>69</v>
      </c>
      <c r="D69" s="47"/>
      <c r="E69" s="24"/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6">
        <v>0</v>
      </c>
      <c r="L69" s="64">
        <f t="shared" si="14"/>
        <v>0</v>
      </c>
      <c r="M69" s="27" t="e">
        <f t="shared" si="15"/>
        <v>#DIV/0!</v>
      </c>
      <c r="N69" s="48">
        <f t="shared" si="16"/>
        <v>0</v>
      </c>
    </row>
    <row r="70" spans="2:14" x14ac:dyDescent="0.2">
      <c r="E70" s="49">
        <f>+SUM(E57:E69)</f>
        <v>0</v>
      </c>
      <c r="F70" s="32">
        <f t="shared" ref="F70:L70" si="17">SUM(F57:F69)</f>
        <v>0</v>
      </c>
      <c r="G70" s="32">
        <f t="shared" si="17"/>
        <v>0</v>
      </c>
      <c r="H70" s="32">
        <f t="shared" si="17"/>
        <v>0</v>
      </c>
      <c r="I70" s="32">
        <f t="shared" si="17"/>
        <v>0</v>
      </c>
      <c r="J70" s="32">
        <f t="shared" si="17"/>
        <v>0</v>
      </c>
      <c r="K70" s="32">
        <f t="shared" si="17"/>
        <v>0</v>
      </c>
      <c r="L70" s="65">
        <f t="shared" si="17"/>
        <v>0</v>
      </c>
    </row>
    <row r="71" spans="2:14" x14ac:dyDescent="0.2">
      <c r="E71" s="50">
        <f>E70+E55+E40+E25</f>
        <v>0</v>
      </c>
      <c r="F71" s="16"/>
      <c r="G71" s="16"/>
      <c r="H71" s="16"/>
      <c r="I71" s="16"/>
      <c r="J71" s="16"/>
      <c r="K71" s="16"/>
      <c r="L71" s="63">
        <f>L70+L55+L40+L25</f>
        <v>0</v>
      </c>
    </row>
  </sheetData>
  <phoneticPr fontId="23" type="noConversion"/>
  <pageMargins left="0.75" right="0.75" top="1" bottom="1" header="0.5" footer="0.5"/>
  <pageSetup scale="55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46"/>
  <sheetViews>
    <sheetView topLeftCell="A7" workbookViewId="0">
      <selection activeCell="H2" sqref="H2"/>
    </sheetView>
  </sheetViews>
  <sheetFormatPr defaultRowHeight="15" x14ac:dyDescent="0.25"/>
  <cols>
    <col min="4" max="4" width="23.5703125" customWidth="1"/>
    <col min="7" max="7" width="12" bestFit="1" customWidth="1"/>
    <col min="8" max="12" width="18.7109375" bestFit="1" customWidth="1"/>
  </cols>
  <sheetData>
    <row r="2" spans="4:12" x14ac:dyDescent="0.25">
      <c r="H2" s="68" t="s">
        <v>99</v>
      </c>
      <c r="I2" s="68"/>
      <c r="J2" s="68"/>
      <c r="K2" s="68"/>
      <c r="L2" s="68"/>
    </row>
    <row r="3" spans="4:12" x14ac:dyDescent="0.25">
      <c r="D3" s="70" t="s">
        <v>0</v>
      </c>
      <c r="E3" s="69" t="s">
        <v>1</v>
      </c>
      <c r="F3" s="69" t="s">
        <v>98</v>
      </c>
      <c r="G3" s="69" t="s">
        <v>101</v>
      </c>
      <c r="H3" s="67" t="s">
        <v>13</v>
      </c>
      <c r="I3" s="67" t="s">
        <v>63</v>
      </c>
      <c r="J3" s="67" t="s">
        <v>11</v>
      </c>
      <c r="K3" s="67" t="s">
        <v>14</v>
      </c>
      <c r="L3" s="67" t="s">
        <v>6</v>
      </c>
    </row>
    <row r="4" spans="4:12" x14ac:dyDescent="0.25">
      <c r="D4" t="s">
        <v>13</v>
      </c>
      <c r="E4" s="66">
        <f>VLOOKUP($D4,testOutputs!$A$1:$BS$69,2,FALSE)</f>
        <v>0</v>
      </c>
      <c r="F4" s="66">
        <f>VLOOKUP($D4,testOutputs!$A$1:$BS$69,3,FALSE)</f>
        <v>0</v>
      </c>
      <c r="G4" s="66">
        <f>F4^2</f>
        <v>0</v>
      </c>
      <c r="H4" s="66">
        <f>INDEX(testOutputs!$A$1:$BS$69,MATCH(Combos!$D4,testOutputs!$A$1:$A$69,0),MATCH(Combos!H$3,testOutputs!$A$1:$BS$1,0))</f>
        <v>0</v>
      </c>
      <c r="I4" s="66">
        <f>INDEX(testOutputs!$A$1:$BS$69,MATCH(Combos!$D4,testOutputs!$A$1:$A$69,0),MATCH(Combos!I$3,testOutputs!$A$1:$BS$1,0))</f>
        <v>0</v>
      </c>
      <c r="J4" s="66">
        <f>INDEX(testOutputs!$A$1:$BS$69,MATCH(Combos!$D4,testOutputs!$A$1:$A$69,0),MATCH(Combos!J$3,testOutputs!$A$1:$BS$1,0))</f>
        <v>0</v>
      </c>
      <c r="K4" s="66">
        <f>INDEX(testOutputs!$A$1:$BS$69,MATCH(Combos!$D4,testOutputs!$A$1:$A$69,0),MATCH(Combos!K$3,testOutputs!$A$1:$BS$1,0))</f>
        <v>0</v>
      </c>
      <c r="L4" s="66">
        <f>INDEX(testOutputs!$A$1:$BS$69,MATCH(Combos!$D4,testOutputs!$A$1:$A$69,0),MATCH(Combos!L$3,testOutputs!$A$1:$BS$1,0))</f>
        <v>0</v>
      </c>
    </row>
    <row r="5" spans="4:12" x14ac:dyDescent="0.25">
      <c r="D5" t="s">
        <v>63</v>
      </c>
      <c r="E5" s="66">
        <f>VLOOKUP($D5,testOutputs!$A$1:$BS$69,2,FALSE)</f>
        <v>0</v>
      </c>
      <c r="F5" s="66">
        <f>VLOOKUP($D5,testOutputs!$A$1:$BS$69,3,FALSE)</f>
        <v>0</v>
      </c>
      <c r="G5" s="66">
        <f>F5^2</f>
        <v>0</v>
      </c>
      <c r="H5" s="66">
        <f>INDEX(testOutputs!$A$1:$BS$69,MATCH(Combos!$D5,testOutputs!$A$1:$A$69,0),MATCH(Combos!H$3,testOutputs!$A$1:$BS$1,0))</f>
        <v>0</v>
      </c>
      <c r="I5" s="66">
        <f>INDEX(testOutputs!$A$1:$BS$69,MATCH(Combos!$D5,testOutputs!$A$1:$A$69,0),MATCH(Combos!I$3,testOutputs!$A$1:$BS$1,0))</f>
        <v>0</v>
      </c>
      <c r="J5" s="66">
        <f>INDEX(testOutputs!$A$1:$BS$69,MATCH(Combos!$D5,testOutputs!$A$1:$A$69,0),MATCH(Combos!J$3,testOutputs!$A$1:$BS$1,0))</f>
        <v>0</v>
      </c>
      <c r="K5" s="66">
        <f>INDEX(testOutputs!$A$1:$BS$69,MATCH(Combos!$D5,testOutputs!$A$1:$A$69,0),MATCH(Combos!K$3,testOutputs!$A$1:$BS$1,0))</f>
        <v>0</v>
      </c>
      <c r="L5" s="66">
        <f>INDEX(testOutputs!$A$1:$BS$69,MATCH(Combos!$D5,testOutputs!$A$1:$A$69,0),MATCH(Combos!L$3,testOutputs!$A$1:$BS$1,0))</f>
        <v>0</v>
      </c>
    </row>
    <row r="6" spans="4:12" x14ac:dyDescent="0.25">
      <c r="D6" t="s">
        <v>11</v>
      </c>
      <c r="E6" s="66">
        <f>VLOOKUP($D6,testOutputs!$A$1:$BS$69,2,FALSE)</f>
        <v>0</v>
      </c>
      <c r="F6" s="66">
        <f>VLOOKUP($D6,testOutputs!$A$1:$BS$69,3,FALSE)</f>
        <v>0</v>
      </c>
      <c r="G6" s="66">
        <f>F6^2</f>
        <v>0</v>
      </c>
      <c r="H6" s="66">
        <f>INDEX(testOutputs!$A$1:$BS$69,MATCH(Combos!$D6,testOutputs!$A$1:$A$69,0),MATCH(Combos!H$3,testOutputs!$A$1:$BS$1,0))</f>
        <v>0</v>
      </c>
      <c r="I6" s="66">
        <f>INDEX(testOutputs!$A$1:$BS$69,MATCH(Combos!$D6,testOutputs!$A$1:$A$69,0),MATCH(Combos!I$3,testOutputs!$A$1:$BS$1,0))</f>
        <v>0</v>
      </c>
      <c r="J6" s="66">
        <f>INDEX(testOutputs!$A$1:$BS$69,MATCH(Combos!$D6,testOutputs!$A$1:$A$69,0),MATCH(Combos!J$3,testOutputs!$A$1:$BS$1,0))</f>
        <v>0</v>
      </c>
      <c r="K6" s="66">
        <f>INDEX(testOutputs!$A$1:$BS$69,MATCH(Combos!$D6,testOutputs!$A$1:$A$69,0),MATCH(Combos!K$3,testOutputs!$A$1:$BS$1,0))</f>
        <v>0</v>
      </c>
      <c r="L6" s="66">
        <f>INDEX(testOutputs!$A$1:$BS$69,MATCH(Combos!$D6,testOutputs!$A$1:$A$69,0),MATCH(Combos!L$3,testOutputs!$A$1:$BS$1,0))</f>
        <v>0</v>
      </c>
    </row>
    <row r="7" spans="4:12" x14ac:dyDescent="0.25">
      <c r="D7" t="s">
        <v>14</v>
      </c>
      <c r="E7" s="66">
        <f>VLOOKUP($D7,testOutputs!$A$1:$BS$69,2,FALSE)</f>
        <v>0</v>
      </c>
      <c r="F7" s="66">
        <f>VLOOKUP($D7,testOutputs!$A$1:$BS$69,3,FALSE)</f>
        <v>0</v>
      </c>
      <c r="G7" s="66">
        <f>F7^2</f>
        <v>0</v>
      </c>
      <c r="H7" s="66">
        <f>INDEX(testOutputs!$A$1:$BS$69,MATCH(Combos!$D7,testOutputs!$A$1:$A$69,0),MATCH(Combos!H$3,testOutputs!$A$1:$BS$1,0))</f>
        <v>0</v>
      </c>
      <c r="I7" s="66">
        <f>INDEX(testOutputs!$A$1:$BS$69,MATCH(Combos!$D7,testOutputs!$A$1:$A$69,0),MATCH(Combos!I$3,testOutputs!$A$1:$BS$1,0))</f>
        <v>0</v>
      </c>
      <c r="J7" s="66">
        <f>INDEX(testOutputs!$A$1:$BS$69,MATCH(Combos!$D7,testOutputs!$A$1:$A$69,0),MATCH(Combos!J$3,testOutputs!$A$1:$BS$1,0))</f>
        <v>0</v>
      </c>
      <c r="K7" s="66">
        <f>INDEX(testOutputs!$A$1:$BS$69,MATCH(Combos!$D7,testOutputs!$A$1:$A$69,0),MATCH(Combos!K$3,testOutputs!$A$1:$BS$1,0))</f>
        <v>0</v>
      </c>
      <c r="L7" s="66">
        <f>INDEX(testOutputs!$A$1:$BS$69,MATCH(Combos!$D7,testOutputs!$A$1:$A$69,0),MATCH(Combos!L$3,testOutputs!$A$1:$BS$1,0))</f>
        <v>0</v>
      </c>
    </row>
    <row r="8" spans="4:12" x14ac:dyDescent="0.25">
      <c r="D8" t="s">
        <v>6</v>
      </c>
      <c r="E8" s="66">
        <f>VLOOKUP($D8,testOutputs!$A$1:$BS$69,2,FALSE)</f>
        <v>0</v>
      </c>
      <c r="F8" s="66">
        <f>VLOOKUP($D8,testOutputs!$A$1:$BS$69,3,FALSE)</f>
        <v>0</v>
      </c>
      <c r="G8" s="66">
        <f>F8^2</f>
        <v>0</v>
      </c>
      <c r="H8" s="66">
        <f>INDEX(testOutputs!$A$1:$BS$69,MATCH(Combos!$D8,testOutputs!$A$1:$A$69,0),MATCH(Combos!H$3,testOutputs!$A$1:$BS$1,0))</f>
        <v>0</v>
      </c>
      <c r="I8" s="66">
        <f>INDEX(testOutputs!$A$1:$BS$69,MATCH(Combos!$D8,testOutputs!$A$1:$A$69,0),MATCH(Combos!I$3,testOutputs!$A$1:$BS$1,0))</f>
        <v>0</v>
      </c>
      <c r="J8" s="66">
        <f>INDEX(testOutputs!$A$1:$BS$69,MATCH(Combos!$D8,testOutputs!$A$1:$A$69,0),MATCH(Combos!J$3,testOutputs!$A$1:$BS$1,0))</f>
        <v>0</v>
      </c>
      <c r="K8" s="66">
        <f>INDEX(testOutputs!$A$1:$BS$69,MATCH(Combos!$D8,testOutputs!$A$1:$A$69,0),MATCH(Combos!K$3,testOutputs!$A$1:$BS$1,0))</f>
        <v>0</v>
      </c>
      <c r="L8" s="66">
        <f>INDEX(testOutputs!$A$1:$BS$69,MATCH(Combos!$D8,testOutputs!$A$1:$A$69,0),MATCH(Combos!L$3,testOutputs!$A$1:$BS$1,0))</f>
        <v>0</v>
      </c>
    </row>
    <row r="9" spans="4:12" x14ac:dyDescent="0.25">
      <c r="D9" s="72" t="s">
        <v>100</v>
      </c>
      <c r="E9" s="73">
        <f>SUM(E4:E8)</f>
        <v>0</v>
      </c>
      <c r="F9" s="73">
        <f>SQRT(G9)</f>
        <v>0</v>
      </c>
      <c r="G9" s="74">
        <f>SUM(H4:L8)</f>
        <v>0</v>
      </c>
    </row>
    <row r="12" spans="4:12" x14ac:dyDescent="0.25">
      <c r="H12" s="71"/>
    </row>
    <row r="13" spans="4:12" x14ac:dyDescent="0.25">
      <c r="H13" s="68" t="s">
        <v>99</v>
      </c>
      <c r="I13" s="68"/>
      <c r="J13" s="68"/>
      <c r="K13" s="68"/>
    </row>
    <row r="14" spans="4:12" x14ac:dyDescent="0.25">
      <c r="D14" s="70" t="s">
        <v>0</v>
      </c>
      <c r="E14" s="69" t="s">
        <v>1</v>
      </c>
      <c r="F14" s="69" t="s">
        <v>98</v>
      </c>
      <c r="G14" s="69" t="s">
        <v>101</v>
      </c>
      <c r="H14" s="67" t="s">
        <v>26</v>
      </c>
      <c r="I14" s="67" t="s">
        <v>30</v>
      </c>
      <c r="J14" s="67" t="s">
        <v>31</v>
      </c>
      <c r="K14" s="67" t="s">
        <v>29</v>
      </c>
    </row>
    <row r="15" spans="4:12" x14ac:dyDescent="0.25">
      <c r="D15" t="s">
        <v>26</v>
      </c>
      <c r="E15" s="66">
        <f>VLOOKUP($D15,testOutputs!$A$1:$BS$69,2,FALSE)</f>
        <v>0</v>
      </c>
      <c r="F15" s="66">
        <f>VLOOKUP($D15,testOutputs!$A$1:$BS$69,3,FALSE)</f>
        <v>0</v>
      </c>
      <c r="G15" s="66">
        <f>F15^2</f>
        <v>0</v>
      </c>
      <c r="H15" s="66">
        <f>INDEX(testOutputs!$A$1:$BS$69,MATCH(Combos!$D15,testOutputs!$A$1:$A$69,0),MATCH(Combos!H$14,testOutputs!$A$1:$BS$1,0))</f>
        <v>0</v>
      </c>
      <c r="I15" s="66">
        <f>INDEX(testOutputs!$A$1:$BS$69,MATCH(Combos!$D15,testOutputs!$A$1:$A$69,0),MATCH(Combos!I$14,testOutputs!$A$1:$BS$1,0))</f>
        <v>0</v>
      </c>
      <c r="J15" s="66">
        <f>INDEX(testOutputs!$A$1:$BS$69,MATCH(Combos!$D15,testOutputs!$A$1:$A$69,0),MATCH(Combos!J$14,testOutputs!$A$1:$BS$1,0))</f>
        <v>0</v>
      </c>
      <c r="K15" s="66">
        <f>INDEX(testOutputs!$A$1:$BS$69,MATCH(Combos!$D15,testOutputs!$A$1:$A$69,0),MATCH(Combos!K$14,testOutputs!$A$1:$BS$1,0))</f>
        <v>0</v>
      </c>
    </row>
    <row r="16" spans="4:12" x14ac:dyDescent="0.25">
      <c r="D16" t="s">
        <v>30</v>
      </c>
      <c r="E16" s="66">
        <f>VLOOKUP($D16,testOutputs!$A$1:$BS$69,2,FALSE)</f>
        <v>0</v>
      </c>
      <c r="F16" s="66">
        <f>VLOOKUP($D16,testOutputs!$A$1:$BS$69,3,FALSE)</f>
        <v>0</v>
      </c>
      <c r="G16" s="66">
        <f>F16^2</f>
        <v>0</v>
      </c>
      <c r="H16" s="66">
        <f>INDEX(testOutputs!$A$1:$BS$69,MATCH(Combos!$D16,testOutputs!$A$1:$A$69,0),MATCH(Combos!H$14,testOutputs!$A$1:$BS$1,0))</f>
        <v>0</v>
      </c>
      <c r="I16" s="66">
        <f>INDEX(testOutputs!$A$1:$BS$69,MATCH(Combos!$D16,testOutputs!$A$1:$A$69,0),MATCH(Combos!I$14,testOutputs!$A$1:$BS$1,0))</f>
        <v>0</v>
      </c>
      <c r="J16" s="66">
        <f>INDEX(testOutputs!$A$1:$BS$69,MATCH(Combos!$D16,testOutputs!$A$1:$A$69,0),MATCH(Combos!J$14,testOutputs!$A$1:$BS$1,0))</f>
        <v>0</v>
      </c>
      <c r="K16" s="66">
        <f>INDEX(testOutputs!$A$1:$BS$69,MATCH(Combos!$D16,testOutputs!$A$1:$A$69,0),MATCH(Combos!K$14,testOutputs!$A$1:$BS$1,0))</f>
        <v>0</v>
      </c>
    </row>
    <row r="17" spans="4:12" x14ac:dyDescent="0.25">
      <c r="D17" t="s">
        <v>31</v>
      </c>
      <c r="E17" s="66">
        <f>VLOOKUP($D17,testOutputs!$A$1:$BS$69,2,FALSE)</f>
        <v>1.3050898999999999E-2</v>
      </c>
      <c r="F17" s="66">
        <f>VLOOKUP($D17,testOutputs!$A$1:$BS$69,3,FALSE)</f>
        <v>5.0279553195321904E-3</v>
      </c>
      <c r="G17" s="66">
        <f>F17^2</f>
        <v>2.5280334695212052E-5</v>
      </c>
      <c r="H17" s="66">
        <f>INDEX(testOutputs!$A$1:$BS$69,MATCH(Combos!$D17,testOutputs!$A$1:$A$69,0),MATCH(Combos!H$14,testOutputs!$A$1:$BS$1,0))</f>
        <v>0</v>
      </c>
      <c r="I17" s="66">
        <f>INDEX(testOutputs!$A$1:$BS$69,MATCH(Combos!$D17,testOutputs!$A$1:$A$69,0),MATCH(Combos!I$14,testOutputs!$A$1:$BS$1,0))</f>
        <v>0</v>
      </c>
      <c r="J17" s="66">
        <f>INDEX(testOutputs!$A$1:$BS$69,MATCH(Combos!$D17,testOutputs!$A$1:$A$69,0),MATCH(Combos!J$14,testOutputs!$A$1:$BS$1,0))</f>
        <v>2.5280334695212001E-5</v>
      </c>
      <c r="K17" s="66">
        <f>INDEX(testOutputs!$A$1:$BS$69,MATCH(Combos!$D17,testOutputs!$A$1:$A$69,0),MATCH(Combos!K$14,testOutputs!$A$1:$BS$1,0))</f>
        <v>0</v>
      </c>
    </row>
    <row r="18" spans="4:12" x14ac:dyDescent="0.25">
      <c r="D18" t="s">
        <v>29</v>
      </c>
      <c r="E18" s="66">
        <f>VLOOKUP($D18,testOutputs!$A$1:$BS$69,2,FALSE)</f>
        <v>0</v>
      </c>
      <c r="F18" s="66">
        <f>VLOOKUP($D18,testOutputs!$A$1:$BS$69,3,FALSE)</f>
        <v>0</v>
      </c>
      <c r="G18" s="66">
        <f>F18^2</f>
        <v>0</v>
      </c>
      <c r="H18" s="66">
        <f>INDEX(testOutputs!$A$1:$BS$69,MATCH(Combos!$D18,testOutputs!$A$1:$A$69,0),MATCH(Combos!H$14,testOutputs!$A$1:$BS$1,0))</f>
        <v>0</v>
      </c>
      <c r="I18" s="66">
        <f>INDEX(testOutputs!$A$1:$BS$69,MATCH(Combos!$D18,testOutputs!$A$1:$A$69,0),MATCH(Combos!I$14,testOutputs!$A$1:$BS$1,0))</f>
        <v>0</v>
      </c>
      <c r="J18" s="66">
        <f>INDEX(testOutputs!$A$1:$BS$69,MATCH(Combos!$D18,testOutputs!$A$1:$A$69,0),MATCH(Combos!J$14,testOutputs!$A$1:$BS$1,0))</f>
        <v>0</v>
      </c>
      <c r="K18" s="66">
        <f>INDEX(testOutputs!$A$1:$BS$69,MATCH(Combos!$D18,testOutputs!$A$1:$A$69,0),MATCH(Combos!K$14,testOutputs!$A$1:$BS$1,0))</f>
        <v>0</v>
      </c>
    </row>
    <row r="19" spans="4:12" x14ac:dyDescent="0.25">
      <c r="D19" s="72" t="s">
        <v>102</v>
      </c>
      <c r="E19" s="73">
        <f>SUM(E15:E18)</f>
        <v>1.3050898999999999E-2</v>
      </c>
      <c r="F19" s="73">
        <f>SQRT(G19)</f>
        <v>5.0279553195321852E-3</v>
      </c>
      <c r="G19" s="74">
        <f>SUM(H15:K18)</f>
        <v>2.5280334695212001E-5</v>
      </c>
    </row>
    <row r="20" spans="4:12" x14ac:dyDescent="0.25">
      <c r="D20" s="75"/>
      <c r="E20" s="76"/>
      <c r="F20" s="76"/>
      <c r="G20" s="76"/>
    </row>
    <row r="21" spans="4:12" x14ac:dyDescent="0.25">
      <c r="D21" s="75"/>
      <c r="E21" s="76"/>
      <c r="F21" s="76"/>
      <c r="G21" s="76"/>
    </row>
    <row r="22" spans="4:12" x14ac:dyDescent="0.25">
      <c r="H22" s="68" t="s">
        <v>99</v>
      </c>
      <c r="I22" s="68"/>
      <c r="J22" s="68"/>
      <c r="K22" s="68"/>
      <c r="L22" s="68"/>
    </row>
    <row r="23" spans="4:12" x14ac:dyDescent="0.25">
      <c r="E23" s="69" t="s">
        <v>1</v>
      </c>
      <c r="F23" s="69" t="s">
        <v>98</v>
      </c>
      <c r="G23" s="69" t="s">
        <v>101</v>
      </c>
      <c r="H23" s="67" t="s">
        <v>37</v>
      </c>
      <c r="I23" s="67" t="s">
        <v>34</v>
      </c>
      <c r="J23" s="67" t="s">
        <v>33</v>
      </c>
      <c r="K23" s="67" t="s">
        <v>15</v>
      </c>
      <c r="L23" s="67" t="s">
        <v>3</v>
      </c>
    </row>
    <row r="24" spans="4:12" x14ac:dyDescent="0.25">
      <c r="D24" t="s">
        <v>37</v>
      </c>
      <c r="E24" s="66">
        <f>VLOOKUP($D24,testOutputs!$A$1:$BS$69,2,FALSE)</f>
        <v>0</v>
      </c>
      <c r="F24" s="66">
        <f>VLOOKUP($D24,testOutputs!$A$1:$BS$69,3,FALSE)</f>
        <v>0</v>
      </c>
      <c r="G24" s="66">
        <f>F24^2</f>
        <v>0</v>
      </c>
      <c r="H24" s="66">
        <f>INDEX(testOutputs!$A$1:$BS$69,MATCH(Combos!$D24,testOutputs!$A$1:$A$69,0),MATCH(Combos!H$23,testOutputs!$A$1:$BS$1,0))</f>
        <v>0</v>
      </c>
      <c r="I24" s="66">
        <f>INDEX(testOutputs!$A$1:$BS$69,MATCH(Combos!$D24,testOutputs!$A$1:$A$69,0),MATCH(Combos!I$23,testOutputs!$A$1:$BS$1,0))</f>
        <v>0</v>
      </c>
      <c r="J24" s="66">
        <f>INDEX(testOutputs!$A$1:$BS$69,MATCH(Combos!$D24,testOutputs!$A$1:$A$69,0),MATCH(Combos!J$23,testOutputs!$A$1:$BS$1,0))</f>
        <v>0</v>
      </c>
      <c r="K24" s="66">
        <f>INDEX(testOutputs!$A$1:$BS$69,MATCH(Combos!$D24,testOutputs!$A$1:$A$69,0),MATCH(Combos!K$23,testOutputs!$A$1:$BS$1,0))</f>
        <v>0</v>
      </c>
      <c r="L24" s="66">
        <f>INDEX(testOutputs!$A$1:$BS$69,MATCH(Combos!$D24,testOutputs!$A$1:$A$69,0),MATCH(Combos!L$23,testOutputs!$A$1:$BS$1,0))</f>
        <v>0</v>
      </c>
    </row>
    <row r="25" spans="4:12" x14ac:dyDescent="0.25">
      <c r="D25" t="s">
        <v>34</v>
      </c>
      <c r="E25" s="66">
        <f>VLOOKUP($D25,testOutputs!$A$1:$BS$69,2,FALSE)</f>
        <v>0</v>
      </c>
      <c r="F25" s="66">
        <f>VLOOKUP($D25,testOutputs!$A$1:$BS$69,3,FALSE)</f>
        <v>0</v>
      </c>
      <c r="G25" s="66">
        <f>F25^2</f>
        <v>0</v>
      </c>
      <c r="H25" s="66">
        <f>INDEX(testOutputs!$A$1:$BS$69,MATCH(Combos!$D25,testOutputs!$A$1:$A$69,0),MATCH(Combos!H$23,testOutputs!$A$1:$BS$1,0))</f>
        <v>0</v>
      </c>
      <c r="I25" s="66">
        <f>INDEX(testOutputs!$A$1:$BS$69,MATCH(Combos!$D25,testOutputs!$A$1:$A$69,0),MATCH(Combos!I$23,testOutputs!$A$1:$BS$1,0))</f>
        <v>0</v>
      </c>
      <c r="J25" s="66">
        <f>INDEX(testOutputs!$A$1:$BS$69,MATCH(Combos!$D25,testOutputs!$A$1:$A$69,0),MATCH(Combos!J$23,testOutputs!$A$1:$BS$1,0))</f>
        <v>0</v>
      </c>
      <c r="K25" s="66">
        <f>INDEX(testOutputs!$A$1:$BS$69,MATCH(Combos!$D25,testOutputs!$A$1:$A$69,0),MATCH(Combos!K$23,testOutputs!$A$1:$BS$1,0))</f>
        <v>0</v>
      </c>
      <c r="L25" s="66">
        <f>INDEX(testOutputs!$A$1:$BS$69,MATCH(Combos!$D25,testOutputs!$A$1:$A$69,0),MATCH(Combos!L$23,testOutputs!$A$1:$BS$1,0))</f>
        <v>0</v>
      </c>
    </row>
    <row r="26" spans="4:12" x14ac:dyDescent="0.25">
      <c r="D26" t="s">
        <v>33</v>
      </c>
      <c r="E26" s="66">
        <f>VLOOKUP($D26,testOutputs!$A$1:$BS$69,2,FALSE)</f>
        <v>0</v>
      </c>
      <c r="F26" s="66">
        <f>VLOOKUP($D26,testOutputs!$A$1:$BS$69,3,FALSE)</f>
        <v>0</v>
      </c>
      <c r="G26" s="66">
        <f>F26^2</f>
        <v>0</v>
      </c>
      <c r="H26" s="66">
        <f>INDEX(testOutputs!$A$1:$BS$69,MATCH(Combos!$D26,testOutputs!$A$1:$A$69,0),MATCH(Combos!H$23,testOutputs!$A$1:$BS$1,0))</f>
        <v>0</v>
      </c>
      <c r="I26" s="66">
        <f>INDEX(testOutputs!$A$1:$BS$69,MATCH(Combos!$D26,testOutputs!$A$1:$A$69,0),MATCH(Combos!I$23,testOutputs!$A$1:$BS$1,0))</f>
        <v>0</v>
      </c>
      <c r="J26" s="66">
        <f>INDEX(testOutputs!$A$1:$BS$69,MATCH(Combos!$D26,testOutputs!$A$1:$A$69,0),MATCH(Combos!J$23,testOutputs!$A$1:$BS$1,0))</f>
        <v>0</v>
      </c>
      <c r="K26" s="66">
        <f>INDEX(testOutputs!$A$1:$BS$69,MATCH(Combos!$D26,testOutputs!$A$1:$A$69,0),MATCH(Combos!K$23,testOutputs!$A$1:$BS$1,0))</f>
        <v>0</v>
      </c>
      <c r="L26" s="66">
        <f>INDEX(testOutputs!$A$1:$BS$69,MATCH(Combos!$D26,testOutputs!$A$1:$A$69,0),MATCH(Combos!L$23,testOutputs!$A$1:$BS$1,0))</f>
        <v>0</v>
      </c>
    </row>
    <row r="27" spans="4:12" x14ac:dyDescent="0.25">
      <c r="D27" t="s">
        <v>15</v>
      </c>
      <c r="E27" s="66">
        <f>VLOOKUP($D27,testOutputs!$A$1:$BS$69,2,FALSE)</f>
        <v>0</v>
      </c>
      <c r="F27" s="66">
        <f>VLOOKUP($D27,testOutputs!$A$1:$BS$69,3,FALSE)</f>
        <v>0</v>
      </c>
      <c r="G27" s="66">
        <f>F27^2</f>
        <v>0</v>
      </c>
      <c r="H27" s="66">
        <f>INDEX(testOutputs!$A$1:$BS$69,MATCH(Combos!$D27,testOutputs!$A$1:$A$69,0),MATCH(Combos!H$23,testOutputs!$A$1:$BS$1,0))</f>
        <v>0</v>
      </c>
      <c r="I27" s="66">
        <f>INDEX(testOutputs!$A$1:$BS$69,MATCH(Combos!$D27,testOutputs!$A$1:$A$69,0),MATCH(Combos!I$23,testOutputs!$A$1:$BS$1,0))</f>
        <v>0</v>
      </c>
      <c r="J27" s="66">
        <f>INDEX(testOutputs!$A$1:$BS$69,MATCH(Combos!$D27,testOutputs!$A$1:$A$69,0),MATCH(Combos!J$23,testOutputs!$A$1:$BS$1,0))</f>
        <v>0</v>
      </c>
      <c r="K27" s="66">
        <f>INDEX(testOutputs!$A$1:$BS$69,MATCH(Combos!$D27,testOutputs!$A$1:$A$69,0),MATCH(Combos!K$23,testOutputs!$A$1:$BS$1,0))</f>
        <v>0</v>
      </c>
      <c r="L27" s="66">
        <f>INDEX(testOutputs!$A$1:$BS$69,MATCH(Combos!$D27,testOutputs!$A$1:$A$69,0),MATCH(Combos!L$23,testOutputs!$A$1:$BS$1,0))</f>
        <v>0</v>
      </c>
    </row>
    <row r="28" spans="4:12" x14ac:dyDescent="0.25">
      <c r="D28" t="s">
        <v>3</v>
      </c>
      <c r="E28" s="66">
        <f>VLOOKUP($D28,testOutputs!$A$1:$BS$69,2,FALSE)</f>
        <v>0</v>
      </c>
      <c r="F28" s="66">
        <f>VLOOKUP($D28,testOutputs!$A$1:$BS$69,3,FALSE)</f>
        <v>0</v>
      </c>
      <c r="G28" s="66">
        <f>F28^2</f>
        <v>0</v>
      </c>
      <c r="H28" s="66">
        <f>INDEX(testOutputs!$A$1:$BS$69,MATCH(Combos!$D28,testOutputs!$A$1:$A$69,0),MATCH(Combos!H$23,testOutputs!$A$1:$BS$1,0))</f>
        <v>0</v>
      </c>
      <c r="I28" s="66">
        <f>INDEX(testOutputs!$A$1:$BS$69,MATCH(Combos!$D28,testOutputs!$A$1:$A$69,0),MATCH(Combos!I$23,testOutputs!$A$1:$BS$1,0))</f>
        <v>0</v>
      </c>
      <c r="J28" s="66">
        <f>INDEX(testOutputs!$A$1:$BS$69,MATCH(Combos!$D28,testOutputs!$A$1:$A$69,0),MATCH(Combos!J$23,testOutputs!$A$1:$BS$1,0))</f>
        <v>0</v>
      </c>
      <c r="K28" s="66">
        <f>INDEX(testOutputs!$A$1:$BS$69,MATCH(Combos!$D28,testOutputs!$A$1:$A$69,0),MATCH(Combos!K$23,testOutputs!$A$1:$BS$1,0))</f>
        <v>0</v>
      </c>
      <c r="L28" s="66">
        <f>INDEX(testOutputs!$A$1:$BS$69,MATCH(Combos!$D28,testOutputs!$A$1:$A$69,0),MATCH(Combos!L$23,testOutputs!$A$1:$BS$1,0))</f>
        <v>0</v>
      </c>
    </row>
    <row r="29" spans="4:12" x14ac:dyDescent="0.25">
      <c r="D29" s="72" t="s">
        <v>103</v>
      </c>
      <c r="E29" s="73">
        <f>SUM(E24:E28)</f>
        <v>0</v>
      </c>
      <c r="F29" s="73">
        <f>SQRT(G29)</f>
        <v>0</v>
      </c>
      <c r="G29" s="74">
        <f>SUM(H24:L28)</f>
        <v>0</v>
      </c>
    </row>
    <row r="32" spans="4:12" x14ac:dyDescent="0.25">
      <c r="H32" s="68" t="s">
        <v>99</v>
      </c>
      <c r="I32" s="68"/>
    </row>
    <row r="33" spans="4:12" x14ac:dyDescent="0.25">
      <c r="D33" s="70" t="s">
        <v>0</v>
      </c>
      <c r="E33" s="69" t="s">
        <v>1</v>
      </c>
      <c r="F33" s="69" t="s">
        <v>98</v>
      </c>
      <c r="G33" s="69" t="s">
        <v>101</v>
      </c>
      <c r="H33" s="67" t="s">
        <v>4</v>
      </c>
      <c r="I33" s="67" t="s">
        <v>64</v>
      </c>
    </row>
    <row r="34" spans="4:12" x14ac:dyDescent="0.25">
      <c r="D34" t="s">
        <v>4</v>
      </c>
      <c r="E34" s="66">
        <f>VLOOKUP($D34,testOutputs!$A$1:$BS$69,2,FALSE)</f>
        <v>0</v>
      </c>
      <c r="F34" s="66">
        <f>VLOOKUP($D34,testOutputs!$A$1:$BS$69,3,FALSE)</f>
        <v>0</v>
      </c>
      <c r="G34" s="66">
        <f>F34^2</f>
        <v>0</v>
      </c>
      <c r="H34" s="66">
        <f>INDEX(testOutputs!$A$1:$BS$69,MATCH(Combos!$D34,testOutputs!$A$1:$A$69,0),MATCH(Combos!H$33,testOutputs!$A$1:$BS$1,0))</f>
        <v>0</v>
      </c>
      <c r="I34" s="66">
        <f>INDEX(testOutputs!$A$1:$BS$69,MATCH(Combos!$D34,testOutputs!$A$1:$A$69,0),MATCH(Combos!I$33,testOutputs!$A$1:$BS$1,0))</f>
        <v>0</v>
      </c>
    </row>
    <row r="35" spans="4:12" x14ac:dyDescent="0.25">
      <c r="D35" t="s">
        <v>64</v>
      </c>
      <c r="E35" s="66">
        <f>VLOOKUP($D35,testOutputs!$A$1:$BS$69,2,FALSE)</f>
        <v>0</v>
      </c>
      <c r="F35" s="66">
        <f>VLOOKUP($D35,testOutputs!$A$1:$BS$69,3,FALSE)</f>
        <v>0</v>
      </c>
      <c r="G35" s="66">
        <f>F35^2</f>
        <v>0</v>
      </c>
      <c r="H35" s="66">
        <f>INDEX(testOutputs!$A$1:$BS$69,MATCH(Combos!$D35,testOutputs!$A$1:$A$69,0),MATCH(Combos!H$33,testOutputs!$A$1:$BS$1,0))</f>
        <v>0</v>
      </c>
      <c r="I35" s="66">
        <f>INDEX(testOutputs!$A$1:$BS$69,MATCH(Combos!$D35,testOutputs!$A$1:$A$69,0),MATCH(Combos!I$33,testOutputs!$A$1:$BS$1,0))</f>
        <v>0</v>
      </c>
    </row>
    <row r="36" spans="4:12" x14ac:dyDescent="0.25">
      <c r="D36" s="72" t="s">
        <v>93</v>
      </c>
      <c r="E36" s="73">
        <f>SUM(E34:E35)</f>
        <v>0</v>
      </c>
      <c r="F36" s="73">
        <f>SQRT(G36)</f>
        <v>0</v>
      </c>
      <c r="G36" s="74">
        <f>SUM(H34:K35)</f>
        <v>0</v>
      </c>
    </row>
    <row r="39" spans="4:12" x14ac:dyDescent="0.25">
      <c r="H39" s="68" t="s">
        <v>99</v>
      </c>
      <c r="I39" s="68"/>
      <c r="J39" s="68"/>
      <c r="K39" s="68"/>
      <c r="L39" s="68"/>
    </row>
    <row r="40" spans="4:12" x14ac:dyDescent="0.25">
      <c r="D40" s="70" t="s">
        <v>0</v>
      </c>
      <c r="E40" s="69" t="s">
        <v>1</v>
      </c>
      <c r="F40" s="69" t="s">
        <v>98</v>
      </c>
      <c r="G40" s="69" t="s">
        <v>101</v>
      </c>
      <c r="H40" s="67" t="s">
        <v>17</v>
      </c>
      <c r="I40" s="67" t="s">
        <v>5</v>
      </c>
      <c r="J40" s="67" t="s">
        <v>22</v>
      </c>
      <c r="K40" s="67" t="s">
        <v>21</v>
      </c>
      <c r="L40" s="67" t="s">
        <v>24</v>
      </c>
    </row>
    <row r="41" spans="4:12" x14ac:dyDescent="0.25">
      <c r="D41" t="s">
        <v>17</v>
      </c>
      <c r="E41" s="66">
        <f>VLOOKUP($D41,testOutputs!$A$1:$BS$69,2,FALSE)</f>
        <v>0</v>
      </c>
      <c r="F41" s="66">
        <f>VLOOKUP($D41,testOutputs!$A$1:$BS$69,3,FALSE)</f>
        <v>0</v>
      </c>
      <c r="G41" s="66">
        <f>F41^2</f>
        <v>0</v>
      </c>
      <c r="H41" s="66">
        <f>INDEX(testOutputs!$A$1:$BS$69,MATCH(Combos!$D41,testOutputs!$A$1:$A$69,0),MATCH(Combos!H$40,testOutputs!$A$1:$BS$1,0))</f>
        <v>0</v>
      </c>
      <c r="I41" s="66">
        <f>INDEX(testOutputs!$A$1:$BS$69,MATCH(Combos!$D41,testOutputs!$A$1:$A$69,0),MATCH(Combos!I$40,testOutputs!$A$1:$BS$1,0))</f>
        <v>0</v>
      </c>
      <c r="J41" s="66">
        <f>INDEX(testOutputs!$A$1:$BS$69,MATCH(Combos!$D41,testOutputs!$A$1:$A$69,0),MATCH(Combos!J$40,testOutputs!$A$1:$BS$1,0))</f>
        <v>0</v>
      </c>
      <c r="K41" s="66">
        <f>INDEX(testOutputs!$A$1:$BS$69,MATCH(Combos!$D41,testOutputs!$A$1:$A$69,0),MATCH(Combos!K$40,testOutputs!$A$1:$BS$1,0))</f>
        <v>0</v>
      </c>
      <c r="L41" s="66">
        <f>INDEX(testOutputs!$A$1:$BS$69,MATCH(Combos!$D41,testOutputs!$A$1:$A$69,0),MATCH(Combos!L$40,testOutputs!$A$1:$BS$1,0))</f>
        <v>0</v>
      </c>
    </row>
    <row r="42" spans="4:12" x14ac:dyDescent="0.25">
      <c r="D42" t="s">
        <v>5</v>
      </c>
      <c r="E42" s="66">
        <f>VLOOKUP($D42,testOutputs!$A$1:$BS$69,2,FALSE)</f>
        <v>1.6919918999999999E-2</v>
      </c>
      <c r="F42" s="66">
        <f>VLOOKUP($D42,testOutputs!$A$1:$BS$69,3,FALSE)</f>
        <v>1.3632631802717E-2</v>
      </c>
      <c r="G42" s="66">
        <f>F42^2</f>
        <v>1.8584864986845095E-4</v>
      </c>
      <c r="H42" s="66">
        <f>INDEX(testOutputs!$A$1:$BS$69,MATCH(Combos!$D42,testOutputs!$A$1:$A$69,0),MATCH(Combos!H$40,testOutputs!$A$1:$BS$1,0))</f>
        <v>0</v>
      </c>
      <c r="I42" s="66">
        <f>INDEX(testOutputs!$A$1:$BS$69,MATCH(Combos!$D42,testOutputs!$A$1:$A$69,0),MATCH(Combos!I$40,testOutputs!$A$1:$BS$1,0))</f>
        <v>1.85848649868451E-4</v>
      </c>
      <c r="J42" s="66">
        <f>INDEX(testOutputs!$A$1:$BS$69,MATCH(Combos!$D42,testOutputs!$A$1:$A$69,0),MATCH(Combos!J$40,testOutputs!$A$1:$BS$1,0))</f>
        <v>2.16808094409934E-7</v>
      </c>
      <c r="K42" s="66">
        <f>INDEX(testOutputs!$A$1:$BS$69,MATCH(Combos!$D42,testOutputs!$A$1:$A$69,0),MATCH(Combos!K$40,testOutputs!$A$1:$BS$1,0))</f>
        <v>0</v>
      </c>
      <c r="L42" s="66">
        <f>INDEX(testOutputs!$A$1:$BS$69,MATCH(Combos!$D42,testOutputs!$A$1:$A$69,0),MATCH(Combos!L$40,testOutputs!$A$1:$BS$1,0))</f>
        <v>0</v>
      </c>
    </row>
    <row r="43" spans="4:12" x14ac:dyDescent="0.25">
      <c r="D43" t="s">
        <v>22</v>
      </c>
      <c r="E43" s="66">
        <f>VLOOKUP($D43,testOutputs!$A$1:$BS$69,2,FALSE)</f>
        <v>1.22641189999999E-2</v>
      </c>
      <c r="F43" s="66">
        <f>VLOOKUP($D43,testOutputs!$A$1:$BS$69,3,FALSE)</f>
        <v>5.1209850197534799E-3</v>
      </c>
      <c r="G43" s="66">
        <f>F43^2</f>
        <v>2.6224487572539548E-5</v>
      </c>
      <c r="H43" s="66">
        <f>INDEX(testOutputs!$A$1:$BS$69,MATCH(Combos!$D43,testOutputs!$A$1:$A$69,0),MATCH(Combos!H$40,testOutputs!$A$1:$BS$1,0))</f>
        <v>0</v>
      </c>
      <c r="I43" s="66">
        <f>INDEX(testOutputs!$A$1:$BS$69,MATCH(Combos!$D43,testOutputs!$A$1:$A$69,0),MATCH(Combos!I$40,testOutputs!$A$1:$BS$1,0))</f>
        <v>2.16808094409934E-7</v>
      </c>
      <c r="J43" s="66">
        <f>INDEX(testOutputs!$A$1:$BS$69,MATCH(Combos!$D43,testOutputs!$A$1:$A$69,0),MATCH(Combos!J$40,testOutputs!$A$1:$BS$1,0))</f>
        <v>2.6224487572539599E-5</v>
      </c>
      <c r="K43" s="66">
        <f>INDEX(testOutputs!$A$1:$BS$69,MATCH(Combos!$D43,testOutputs!$A$1:$A$69,0),MATCH(Combos!K$40,testOutputs!$A$1:$BS$1,0))</f>
        <v>0</v>
      </c>
      <c r="L43" s="66">
        <f>INDEX(testOutputs!$A$1:$BS$69,MATCH(Combos!$D43,testOutputs!$A$1:$A$69,0),MATCH(Combos!L$40,testOutputs!$A$1:$BS$1,0))</f>
        <v>0</v>
      </c>
    </row>
    <row r="44" spans="4:12" x14ac:dyDescent="0.25">
      <c r="D44" t="s">
        <v>21</v>
      </c>
      <c r="E44" s="66">
        <f>VLOOKUP($D44,testOutputs!$A$1:$BS$69,2,FALSE)</f>
        <v>0</v>
      </c>
      <c r="F44" s="66">
        <f>VLOOKUP($D44,testOutputs!$A$1:$BS$69,3,FALSE)</f>
        <v>0</v>
      </c>
      <c r="G44" s="66">
        <f>F44^2</f>
        <v>0</v>
      </c>
      <c r="H44" s="66">
        <f>INDEX(testOutputs!$A$1:$BS$69,MATCH(Combos!$D44,testOutputs!$A$1:$A$69,0),MATCH(Combos!H$40,testOutputs!$A$1:$BS$1,0))</f>
        <v>0</v>
      </c>
      <c r="I44" s="66">
        <f>INDEX(testOutputs!$A$1:$BS$69,MATCH(Combos!$D44,testOutputs!$A$1:$A$69,0),MATCH(Combos!I$40,testOutputs!$A$1:$BS$1,0))</f>
        <v>0</v>
      </c>
      <c r="J44" s="66">
        <f>INDEX(testOutputs!$A$1:$BS$69,MATCH(Combos!$D44,testOutputs!$A$1:$A$69,0),MATCH(Combos!J$40,testOutputs!$A$1:$BS$1,0))</f>
        <v>0</v>
      </c>
      <c r="K44" s="66">
        <f>INDEX(testOutputs!$A$1:$BS$69,MATCH(Combos!$D44,testOutputs!$A$1:$A$69,0),MATCH(Combos!K$40,testOutputs!$A$1:$BS$1,0))</f>
        <v>0</v>
      </c>
      <c r="L44" s="66">
        <f>INDEX(testOutputs!$A$1:$BS$69,MATCH(Combos!$D44,testOutputs!$A$1:$A$69,0),MATCH(Combos!L$40,testOutputs!$A$1:$BS$1,0))</f>
        <v>0</v>
      </c>
    </row>
    <row r="45" spans="4:12" x14ac:dyDescent="0.25">
      <c r="D45" t="s">
        <v>24</v>
      </c>
      <c r="E45" s="66">
        <f>VLOOKUP($D45,testOutputs!$A$1:$BS$69,2,FALSE)</f>
        <v>0</v>
      </c>
      <c r="F45" s="66">
        <f>VLOOKUP($D45,testOutputs!$A$1:$BS$69,3,FALSE)</f>
        <v>0</v>
      </c>
      <c r="G45" s="66">
        <f>F45^2</f>
        <v>0</v>
      </c>
      <c r="H45" s="66">
        <f>INDEX(testOutputs!$A$1:$BS$69,MATCH(Combos!$D45,testOutputs!$A$1:$A$69,0),MATCH(Combos!H$40,testOutputs!$A$1:$BS$1,0))</f>
        <v>0</v>
      </c>
      <c r="I45" s="66">
        <f>INDEX(testOutputs!$A$1:$BS$69,MATCH(Combos!$D45,testOutputs!$A$1:$A$69,0),MATCH(Combos!I$40,testOutputs!$A$1:$BS$1,0))</f>
        <v>0</v>
      </c>
      <c r="J45" s="66">
        <f>INDEX(testOutputs!$A$1:$BS$69,MATCH(Combos!$D45,testOutputs!$A$1:$A$69,0),MATCH(Combos!J$40,testOutputs!$A$1:$BS$1,0))</f>
        <v>0</v>
      </c>
      <c r="K45" s="66">
        <f>INDEX(testOutputs!$A$1:$BS$69,MATCH(Combos!$D45,testOutputs!$A$1:$A$69,0),MATCH(Combos!K$40,testOutputs!$A$1:$BS$1,0))</f>
        <v>0</v>
      </c>
      <c r="L45" s="66">
        <f>INDEX(testOutputs!$A$1:$BS$69,MATCH(Combos!$D45,testOutputs!$A$1:$A$69,0),MATCH(Combos!L$40,testOutputs!$A$1:$BS$1,0))</f>
        <v>0</v>
      </c>
    </row>
    <row r="46" spans="4:12" x14ac:dyDescent="0.25">
      <c r="D46" s="72" t="s">
        <v>110</v>
      </c>
      <c r="E46" s="73">
        <f>SUM(E41:E45)</f>
        <v>2.9184037999999898E-2</v>
      </c>
      <c r="F46" s="73">
        <f>SQRT(G46)</f>
        <v>1.4577611382864151E-2</v>
      </c>
      <c r="G46" s="74">
        <f>SUM(H41:L45)</f>
        <v>2.1250675362981044E-4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9"/>
  <sheetViews>
    <sheetView tabSelected="1" workbookViewId="0"/>
  </sheetViews>
  <sheetFormatPr defaultRowHeight="15" x14ac:dyDescent="0.25"/>
  <cols>
    <col min="1" max="1" width="22.140625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14</v>
      </c>
      <c r="H1" t="s">
        <v>7</v>
      </c>
      <c r="I1" t="s">
        <v>8</v>
      </c>
      <c r="J1" t="s">
        <v>39</v>
      </c>
      <c r="K1" t="s">
        <v>63</v>
      </c>
      <c r="L1" t="s">
        <v>11</v>
      </c>
      <c r="M1" t="s">
        <v>67</v>
      </c>
      <c r="N1" t="s">
        <v>13</v>
      </c>
      <c r="O1" t="s">
        <v>43</v>
      </c>
      <c r="P1" t="s">
        <v>6</v>
      </c>
      <c r="Q1" t="s">
        <v>15</v>
      </c>
      <c r="R1" t="s">
        <v>57</v>
      </c>
      <c r="S1" t="s">
        <v>58</v>
      </c>
      <c r="T1" t="s">
        <v>46</v>
      </c>
      <c r="U1" t="s">
        <v>45</v>
      </c>
      <c r="V1" t="s">
        <v>21</v>
      </c>
      <c r="W1" t="s">
        <v>65</v>
      </c>
      <c r="X1" t="s">
        <v>64</v>
      </c>
      <c r="Y1" t="s">
        <v>24</v>
      </c>
      <c r="Z1" t="s">
        <v>25</v>
      </c>
      <c r="AA1" t="s">
        <v>26</v>
      </c>
      <c r="AB1" t="s">
        <v>27</v>
      </c>
      <c r="AC1" t="s">
        <v>50</v>
      </c>
      <c r="AD1" t="s">
        <v>29</v>
      </c>
      <c r="AE1" t="s">
        <v>30</v>
      </c>
      <c r="AF1" t="s">
        <v>61</v>
      </c>
      <c r="AG1" t="s">
        <v>51</v>
      </c>
      <c r="AH1" t="s">
        <v>33</v>
      </c>
      <c r="AI1" t="s">
        <v>34</v>
      </c>
      <c r="AJ1" t="s">
        <v>52</v>
      </c>
      <c r="AK1" t="s">
        <v>68</v>
      </c>
      <c r="AL1" t="s">
        <v>37</v>
      </c>
      <c r="AM1" t="s">
        <v>62</v>
      </c>
      <c r="AN1" t="s">
        <v>9</v>
      </c>
      <c r="AO1" t="s">
        <v>42</v>
      </c>
      <c r="AP1" t="s">
        <v>41</v>
      </c>
      <c r="AQ1" t="s">
        <v>40</v>
      </c>
      <c r="AR1" t="s">
        <v>5</v>
      </c>
      <c r="AS1" t="s">
        <v>22</v>
      </c>
      <c r="AT1" t="s">
        <v>20</v>
      </c>
      <c r="AU1" t="s">
        <v>44</v>
      </c>
      <c r="AV1" t="s">
        <v>48</v>
      </c>
      <c r="AW1" t="s">
        <v>49</v>
      </c>
      <c r="AX1" t="s">
        <v>70</v>
      </c>
      <c r="AY1" t="s">
        <v>28</v>
      </c>
      <c r="AZ1" t="s">
        <v>35</v>
      </c>
      <c r="BA1" t="s">
        <v>23</v>
      </c>
      <c r="BB1" t="s">
        <v>53</v>
      </c>
      <c r="BC1" t="s">
        <v>38</v>
      </c>
      <c r="BD1" t="s">
        <v>12</v>
      </c>
      <c r="BE1" t="s">
        <v>10</v>
      </c>
      <c r="BF1" t="s">
        <v>18</v>
      </c>
      <c r="BG1" t="s">
        <v>69</v>
      </c>
      <c r="BH1" t="s">
        <v>60</v>
      </c>
      <c r="BI1" t="s">
        <v>31</v>
      </c>
      <c r="BJ1" t="s">
        <v>59</v>
      </c>
      <c r="BK1" t="s">
        <v>54</v>
      </c>
      <c r="BL1" t="s">
        <v>55</v>
      </c>
      <c r="BM1" t="s">
        <v>19</v>
      </c>
      <c r="BN1" t="s">
        <v>32</v>
      </c>
      <c r="BO1" t="s">
        <v>36</v>
      </c>
      <c r="BP1" t="s">
        <v>56</v>
      </c>
      <c r="BQ1" t="s">
        <v>47</v>
      </c>
      <c r="BR1" t="s">
        <v>66</v>
      </c>
      <c r="BS1" t="s">
        <v>16</v>
      </c>
    </row>
    <row r="2" spans="1:71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</row>
    <row r="3" spans="1:71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 t="s">
        <v>67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 t="s">
        <v>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 t="s">
        <v>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 t="s">
        <v>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 t="s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 t="s">
        <v>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 t="s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 t="s">
        <v>9</v>
      </c>
      <c r="B38">
        <v>1.2838870999999899E-2</v>
      </c>
      <c r="C38">
        <v>1.05551294994979E-2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1">
        <v>1.11410758751171E-4</v>
      </c>
      <c r="AO38" s="1">
        <v>-4.12278658774172E-6</v>
      </c>
      <c r="AP38" s="1">
        <v>2.0906644052939099E-6</v>
      </c>
      <c r="AQ38" s="1">
        <v>4.3833751620963404E-6</v>
      </c>
      <c r="AR38" s="1">
        <v>4.0786830168065802E-6</v>
      </c>
      <c r="AS38" s="1">
        <v>-5.3290377008072799E-7</v>
      </c>
      <c r="AT38" s="1">
        <v>1.660380067933E-6</v>
      </c>
      <c r="AU38" s="1">
        <v>-3.33258535851755E-6</v>
      </c>
      <c r="AV38" s="1">
        <v>-5.2828735152486899E-17</v>
      </c>
      <c r="AW38" s="1">
        <v>-3.43176209705684E-7</v>
      </c>
      <c r="AX38" s="1">
        <v>1.0549645633193499E-5</v>
      </c>
      <c r="AY38" s="1">
        <v>4.5787985042953601E-6</v>
      </c>
      <c r="AZ38" s="1">
        <v>1.36315582431155E-7</v>
      </c>
      <c r="BA38" s="1">
        <v>1.64703360574647E-7</v>
      </c>
      <c r="BB38" s="1">
        <v>-2.9051418368605199E-6</v>
      </c>
      <c r="BC38" s="1">
        <v>-8.0342460361914297E-7</v>
      </c>
      <c r="BD38" s="1">
        <v>3.6670171737013201E-6</v>
      </c>
      <c r="BE38" s="1">
        <v>1.66699516081214E-6</v>
      </c>
      <c r="BF38" s="1">
        <v>-4.1952179678825499E-7</v>
      </c>
      <c r="BG38" s="1">
        <v>-2.9552401430322098E-6</v>
      </c>
      <c r="BH38" s="1">
        <v>2.7388447891365202E-6</v>
      </c>
      <c r="BI38" s="1">
        <v>-7.9799488109080398E-10</v>
      </c>
      <c r="BJ38" s="1">
        <v>-1.3993602874903001E-6</v>
      </c>
      <c r="BK38" s="1">
        <v>1.13606539755274E-6</v>
      </c>
      <c r="BL38" s="1">
        <v>3.7363019467273999E-6</v>
      </c>
      <c r="BM38" s="1">
        <v>9.6614426697790294E-7</v>
      </c>
      <c r="BN38" s="1">
        <v>3.02168642895704E-7</v>
      </c>
      <c r="BO38" s="1">
        <v>3.1844556100220202E-6</v>
      </c>
      <c r="BP38" s="1">
        <v>-1.5697062421844401E-4</v>
      </c>
      <c r="BQ38" s="1">
        <v>3.8897863747922201E-6</v>
      </c>
      <c r="BR38" s="1">
        <v>1.2495337528623599E-5</v>
      </c>
      <c r="BS38" s="1">
        <v>9.4912143000351102E-7</v>
      </c>
    </row>
    <row r="39" spans="1:71" x14ac:dyDescent="0.25">
      <c r="A39" t="s">
        <v>42</v>
      </c>
      <c r="B39">
        <v>3.82549609999999E-2</v>
      </c>
      <c r="C39">
        <v>4.8937584845797001E-2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1">
        <v>-4.12278658774172E-6</v>
      </c>
      <c r="AO39">
        <v>2.3948872105395802E-3</v>
      </c>
      <c r="AP39" s="1">
        <v>-1.15658603563957E-5</v>
      </c>
      <c r="AQ39" s="1">
        <v>-6.71912602017798E-6</v>
      </c>
      <c r="AR39" s="1">
        <v>-3.1232602341078698E-6</v>
      </c>
      <c r="AS39" s="1">
        <v>-2.9163452786888701E-7</v>
      </c>
      <c r="AT39" s="1">
        <v>-1.3017418217562E-6</v>
      </c>
      <c r="AU39" s="1">
        <v>-2.65017462068672E-6</v>
      </c>
      <c r="AV39" s="1">
        <v>-9.94722878146688E-17</v>
      </c>
      <c r="AW39" s="1">
        <v>7.0182340534633302E-7</v>
      </c>
      <c r="AX39" s="1">
        <v>-9.4004490009201201E-5</v>
      </c>
      <c r="AY39" s="1">
        <v>1.4563951534098599E-5</v>
      </c>
      <c r="AZ39" s="1">
        <v>2.2116253230422501E-5</v>
      </c>
      <c r="BA39" s="1">
        <v>-7.5060319804539302E-6</v>
      </c>
      <c r="BB39" s="1">
        <v>-1.53122005954792E-4</v>
      </c>
      <c r="BC39" s="1">
        <v>9.7576566061587705E-6</v>
      </c>
      <c r="BD39" s="1">
        <v>-8.8188771762717999E-5</v>
      </c>
      <c r="BE39" s="1">
        <v>-4.7148531519339403E-5</v>
      </c>
      <c r="BF39" s="1">
        <v>-1.11320628045009E-7</v>
      </c>
      <c r="BG39" s="1">
        <v>-1.30022364747686E-5</v>
      </c>
      <c r="BH39" s="1">
        <v>-4.4557402082659499E-5</v>
      </c>
      <c r="BI39" s="1">
        <v>-3.6472212821013E-6</v>
      </c>
      <c r="BJ39" s="1">
        <v>-3.9672000100211501E-5</v>
      </c>
      <c r="BK39" s="1">
        <v>2.1886076497332899E-5</v>
      </c>
      <c r="BL39" s="1">
        <v>-2.1781058178701199E-4</v>
      </c>
      <c r="BM39" s="1">
        <v>2.9187459453552702E-5</v>
      </c>
      <c r="BN39" s="1">
        <v>1.0450696577494501E-5</v>
      </c>
      <c r="BO39" s="1">
        <v>-7.3187360974088796E-6</v>
      </c>
      <c r="BP39">
        <v>-1.3404163904052399E-3</v>
      </c>
      <c r="BQ39" s="1">
        <v>-9.6786888698081299E-6</v>
      </c>
      <c r="BR39" s="1">
        <v>-3.9523898501282002E-4</v>
      </c>
      <c r="BS39" s="1">
        <v>-1.23531497051777E-5</v>
      </c>
    </row>
    <row r="40" spans="1:71" x14ac:dyDescent="0.25">
      <c r="A40" t="s">
        <v>41</v>
      </c>
      <c r="B40">
        <v>1.5894347999999999E-2</v>
      </c>
      <c r="C40">
        <v>1.48540543350274E-2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1">
        <v>2.0906644052939099E-6</v>
      </c>
      <c r="AO40" s="1">
        <v>-1.15658603563957E-5</v>
      </c>
      <c r="AP40" s="1">
        <v>2.2064293018794799E-4</v>
      </c>
      <c r="AQ40" s="1">
        <v>-5.9527235139364803E-6</v>
      </c>
      <c r="AR40" s="1">
        <v>8.5191610377332702E-7</v>
      </c>
      <c r="AS40" s="1">
        <v>1.6829248980304299E-7</v>
      </c>
      <c r="AT40" s="1">
        <v>-2.4056394915418001E-6</v>
      </c>
      <c r="AU40" s="1">
        <v>1.32198606365282E-5</v>
      </c>
      <c r="AV40" s="1">
        <v>-3.5364690473978801E-17</v>
      </c>
      <c r="AW40" s="1">
        <v>7.7775381365819099E-6</v>
      </c>
      <c r="AX40" s="1">
        <v>6.8808291484549199E-6</v>
      </c>
      <c r="AY40" s="1">
        <v>1.3353836577450001E-6</v>
      </c>
      <c r="AZ40" s="1">
        <v>-1.2885737311546701E-6</v>
      </c>
      <c r="BA40" s="1">
        <v>-2.3310436460747601E-7</v>
      </c>
      <c r="BB40" s="1">
        <v>3.6965018475380401E-6</v>
      </c>
      <c r="BC40" s="1">
        <v>-1.44783040126316E-6</v>
      </c>
      <c r="BD40" s="1">
        <v>2.5052077351719701E-6</v>
      </c>
      <c r="BE40" s="1">
        <v>-1.8567891679642999E-5</v>
      </c>
      <c r="BF40" s="1">
        <v>-6.8981539792623497E-7</v>
      </c>
      <c r="BG40" s="1">
        <v>7.8985161472698792E-6</v>
      </c>
      <c r="BH40" s="1">
        <v>1.01215841014285E-5</v>
      </c>
      <c r="BI40" s="1">
        <v>-4.5111891077557603E-7</v>
      </c>
      <c r="BJ40" s="1">
        <v>6.41835511534814E-6</v>
      </c>
      <c r="BK40" s="1">
        <v>-6.8670474465922599E-6</v>
      </c>
      <c r="BL40" s="1">
        <v>-1.6207996135705999E-4</v>
      </c>
      <c r="BM40" s="1">
        <v>-6.5112699635701999E-6</v>
      </c>
      <c r="BN40" s="1">
        <v>-8.0402580507453504E-7</v>
      </c>
      <c r="BO40" s="1">
        <v>2.8123580344411898E-6</v>
      </c>
      <c r="BP40" s="1">
        <v>-5.4620112484108598E-5</v>
      </c>
      <c r="BQ40" s="1">
        <v>-2.1576384476520698E-6</v>
      </c>
      <c r="BR40" s="1">
        <v>-1.0677700223380601E-5</v>
      </c>
      <c r="BS40" s="1">
        <v>-9.9624172653442596E-8</v>
      </c>
    </row>
    <row r="41" spans="1:71" x14ac:dyDescent="0.25">
      <c r="A41" t="s">
        <v>40</v>
      </c>
      <c r="B41">
        <v>1.8226470000000002E-2</v>
      </c>
      <c r="C41">
        <v>1.5138574737525799E-2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1">
        <v>4.3833751620963404E-6</v>
      </c>
      <c r="AO41" s="1">
        <v>-6.71912602017798E-6</v>
      </c>
      <c r="AP41" s="1">
        <v>-5.9527235139364803E-6</v>
      </c>
      <c r="AQ41" s="1">
        <v>2.2917644508365601E-4</v>
      </c>
      <c r="AR41" s="1">
        <v>1.76258274231135E-6</v>
      </c>
      <c r="AS41" s="1">
        <v>-1.2314863886114499E-6</v>
      </c>
      <c r="AT41" s="1">
        <v>-1.1699270626767401E-6</v>
      </c>
      <c r="AU41" s="1">
        <v>1.9858845043942199E-5</v>
      </c>
      <c r="AV41" s="1">
        <v>-3.4382337960812699E-17</v>
      </c>
      <c r="AW41" s="1">
        <v>3.0783498214564898E-6</v>
      </c>
      <c r="AX41" s="1">
        <v>-4.5283641904459099E-6</v>
      </c>
      <c r="AY41" s="1">
        <v>-1.4321692010620799E-6</v>
      </c>
      <c r="AZ41" s="1">
        <v>-2.5979602864309899E-7</v>
      </c>
      <c r="BA41" s="1">
        <v>3.5800902990046001E-7</v>
      </c>
      <c r="BB41" s="1">
        <v>2.65797656253241E-5</v>
      </c>
      <c r="BC41" s="1">
        <v>1.44311244397907E-7</v>
      </c>
      <c r="BD41" s="1">
        <v>1.91221323895335E-6</v>
      </c>
      <c r="BE41" s="1">
        <v>-9.8061470566206506E-5</v>
      </c>
      <c r="BF41" s="1">
        <v>-2.71865188954187E-6</v>
      </c>
      <c r="BG41" s="1">
        <v>-5.9813547349935903E-7</v>
      </c>
      <c r="BH41" s="1">
        <v>2.8488330908485001E-6</v>
      </c>
      <c r="BI41" s="1">
        <v>1.6867989141417399E-7</v>
      </c>
      <c r="BJ41" s="1">
        <v>-1.9941812417139798E-5</v>
      </c>
      <c r="BK41" s="1">
        <v>-1.2848231956364899E-6</v>
      </c>
      <c r="BL41" s="1">
        <v>-7.7967967420129798E-5</v>
      </c>
      <c r="BM41" s="1">
        <v>-5.7173623862649301E-6</v>
      </c>
      <c r="BN41" s="1">
        <v>6.9091512767091603E-6</v>
      </c>
      <c r="BO41" s="1">
        <v>2.4931716083904899E-6</v>
      </c>
      <c r="BP41" s="1">
        <v>-5.8572160425608298E-5</v>
      </c>
      <c r="BQ41" s="1">
        <v>1.1067907551157199E-6</v>
      </c>
      <c r="BR41" s="1">
        <v>-1.23409274935853E-5</v>
      </c>
      <c r="BS41" s="1">
        <v>-2.2836199410834699E-6</v>
      </c>
    </row>
    <row r="42" spans="1:71" x14ac:dyDescent="0.25">
      <c r="A42" t="s">
        <v>5</v>
      </c>
      <c r="B42">
        <v>1.6919918999999999E-2</v>
      </c>
      <c r="C42">
        <v>1.3632631802717E-2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1">
        <v>4.0786830168065802E-6</v>
      </c>
      <c r="AO42" s="1">
        <v>-3.1232602341078698E-6</v>
      </c>
      <c r="AP42" s="1">
        <v>8.5191610377332702E-7</v>
      </c>
      <c r="AQ42" s="1">
        <v>1.76258274231135E-6</v>
      </c>
      <c r="AR42" s="1">
        <v>1.85848649868451E-4</v>
      </c>
      <c r="AS42" s="1">
        <v>2.16808094409934E-7</v>
      </c>
      <c r="AT42" s="1">
        <v>-4.8011639035240998E-6</v>
      </c>
      <c r="AU42" s="1">
        <v>-3.0035682966463998E-5</v>
      </c>
      <c r="AV42" s="1">
        <v>-3.5546607606046603E-17</v>
      </c>
      <c r="AW42" s="1">
        <v>4.6354362077275897E-6</v>
      </c>
      <c r="AX42" s="1">
        <v>-5.1824165945382297E-6</v>
      </c>
      <c r="AY42" s="1">
        <v>1.47663726438093E-6</v>
      </c>
      <c r="AZ42" s="1">
        <v>7.6921706319869794E-6</v>
      </c>
      <c r="BA42" s="1">
        <v>-2.6810364596296302E-7</v>
      </c>
      <c r="BB42" s="1">
        <v>-1.1047006720521999E-5</v>
      </c>
      <c r="BC42" s="1">
        <v>2.3013954292934202E-6</v>
      </c>
      <c r="BD42" s="1">
        <v>-1.14823220809774E-6</v>
      </c>
      <c r="BE42" s="1">
        <v>-1.3643810682170801E-6</v>
      </c>
      <c r="BF42" s="1">
        <v>5.0266997077075101E-6</v>
      </c>
      <c r="BG42" s="1">
        <v>-9.4538378571669898E-5</v>
      </c>
      <c r="BH42" s="1">
        <v>-2.7449050677316599E-6</v>
      </c>
      <c r="BI42" s="1">
        <v>1.41548176095405E-6</v>
      </c>
      <c r="BJ42" s="1">
        <v>7.9467019108187895E-6</v>
      </c>
      <c r="BK42" s="1">
        <v>4.3738367638658896E-6</v>
      </c>
      <c r="BL42" s="1">
        <v>1.2408003535427601E-7</v>
      </c>
      <c r="BM42" s="1">
        <v>3.64739692308329E-6</v>
      </c>
      <c r="BN42" s="1">
        <v>2.57615780145003E-6</v>
      </c>
      <c r="BO42" s="1">
        <v>3.8400217600167897E-6</v>
      </c>
      <c r="BP42" s="1">
        <v>1.233629151615E-5</v>
      </c>
      <c r="BQ42" s="1">
        <v>-4.3699160574839298E-6</v>
      </c>
      <c r="BR42" s="1">
        <v>-3.97199786492779E-6</v>
      </c>
      <c r="BS42" s="1">
        <v>-8.7555502635266699E-5</v>
      </c>
    </row>
    <row r="43" spans="1:71" x14ac:dyDescent="0.25">
      <c r="A43" t="s">
        <v>22</v>
      </c>
      <c r="B43">
        <v>1.22641189999999E-2</v>
      </c>
      <c r="C43">
        <v>5.1209850197534799E-3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1">
        <v>-5.3290377008072799E-7</v>
      </c>
      <c r="AO43" s="1">
        <v>-2.9163452786888701E-7</v>
      </c>
      <c r="AP43" s="1">
        <v>1.6829248980304299E-7</v>
      </c>
      <c r="AQ43" s="1">
        <v>-1.2314863886114499E-6</v>
      </c>
      <c r="AR43" s="1">
        <v>2.16808094409934E-7</v>
      </c>
      <c r="AS43" s="1">
        <v>2.6224487572539599E-5</v>
      </c>
      <c r="AT43" s="1">
        <v>1.53646010186094E-6</v>
      </c>
      <c r="AU43" s="1">
        <v>8.0100341583747602E-7</v>
      </c>
      <c r="AV43" s="1">
        <v>-4.9590610201680201E-17</v>
      </c>
      <c r="AW43" s="1">
        <v>-3.0071951207495801E-7</v>
      </c>
      <c r="AX43" s="1">
        <v>-1.83541251885157E-6</v>
      </c>
      <c r="AY43" s="1">
        <v>4.5586591403334601E-7</v>
      </c>
      <c r="AZ43" s="1">
        <v>1.23318110581954E-6</v>
      </c>
      <c r="BA43" s="1">
        <v>1.1086463648306701E-6</v>
      </c>
      <c r="BB43" s="1">
        <v>-2.7413130435410401E-6</v>
      </c>
      <c r="BC43" s="1">
        <v>-1.0628798245024801E-7</v>
      </c>
      <c r="BD43" s="1">
        <v>7.96039775291783E-7</v>
      </c>
      <c r="BE43" s="1">
        <v>4.8347814167639998E-7</v>
      </c>
      <c r="BF43" s="1">
        <v>2.54019194311879E-6</v>
      </c>
      <c r="BG43" s="1">
        <v>1.9875034734142502E-6</v>
      </c>
      <c r="BH43" s="1">
        <v>2.34866773943195E-6</v>
      </c>
      <c r="BI43" s="1">
        <v>-7.8571940224473397E-8</v>
      </c>
      <c r="BJ43" s="1">
        <v>3.4870813851763102E-7</v>
      </c>
      <c r="BK43" s="1">
        <v>-2.9881632928121401E-6</v>
      </c>
      <c r="BL43" s="1">
        <v>2.8037168505222198E-6</v>
      </c>
      <c r="BM43" s="1">
        <v>-3.7380747501712402E-5</v>
      </c>
      <c r="BN43" s="1">
        <v>2.6825658592004798E-7</v>
      </c>
      <c r="BO43" s="1">
        <v>2.2704900990421601E-6</v>
      </c>
      <c r="BP43" s="1">
        <v>-2.1410641913913198E-6</v>
      </c>
      <c r="BQ43" s="1">
        <v>2.77761365956759E-6</v>
      </c>
      <c r="BR43" s="1">
        <v>1.77901290917569E-6</v>
      </c>
      <c r="BS43" s="1">
        <v>-5.2011970719066905E-7</v>
      </c>
    </row>
    <row r="44" spans="1:71" x14ac:dyDescent="0.25">
      <c r="A44" t="s">
        <v>20</v>
      </c>
      <c r="B44">
        <v>1.74360849999999E-2</v>
      </c>
      <c r="C44">
        <v>1.9560495577097201E-2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1">
        <v>1.660380067933E-6</v>
      </c>
      <c r="AO44" s="1">
        <v>-1.3017418217562E-6</v>
      </c>
      <c r="AP44" s="1">
        <v>-2.4056394915418001E-6</v>
      </c>
      <c r="AQ44" s="1">
        <v>-1.1699270626767401E-6</v>
      </c>
      <c r="AR44" s="1">
        <v>-4.8011639035240998E-6</v>
      </c>
      <c r="AS44" s="1">
        <v>1.53646010186094E-6</v>
      </c>
      <c r="AT44" s="1">
        <v>3.8261298722164103E-4</v>
      </c>
      <c r="AU44" s="1">
        <v>-6.5178955914638805E-5</v>
      </c>
      <c r="AV44" s="1">
        <v>-3.2526783213721197E-17</v>
      </c>
      <c r="AW44" s="1">
        <v>4.3697551808775301E-6</v>
      </c>
      <c r="AX44" s="1">
        <v>-1.0413681517150401E-5</v>
      </c>
      <c r="AY44" s="1">
        <v>3.9132488342174401E-6</v>
      </c>
      <c r="AZ44" s="1">
        <v>1.05101373375684E-6</v>
      </c>
      <c r="BA44" s="1">
        <v>-3.5128888741641403E-8</v>
      </c>
      <c r="BB44" s="1">
        <v>-1.94852924766488E-5</v>
      </c>
      <c r="BC44" s="1">
        <v>-1.4648735976799999E-6</v>
      </c>
      <c r="BD44" s="1">
        <v>1.9776392905037401E-7</v>
      </c>
      <c r="BE44" s="1">
        <v>5.3068878687202003E-6</v>
      </c>
      <c r="BF44" s="1">
        <v>5.6445792195990202E-6</v>
      </c>
      <c r="BG44" s="1">
        <v>-2.9488893083080901E-4</v>
      </c>
      <c r="BH44" s="1">
        <v>9.8014264089475698E-6</v>
      </c>
      <c r="BI44" s="1">
        <v>-1.4795771081590799E-6</v>
      </c>
      <c r="BJ44" s="1">
        <v>-2.1684037901635899E-6</v>
      </c>
      <c r="BK44" s="1">
        <v>7.09525318561198E-6</v>
      </c>
      <c r="BL44" s="1">
        <v>8.4602126914188903E-6</v>
      </c>
      <c r="BM44" s="1">
        <v>-6.6033254333717096E-6</v>
      </c>
      <c r="BN44" s="1">
        <v>6.5876383291749901E-6</v>
      </c>
      <c r="BO44" s="1">
        <v>2.4479569131485399E-6</v>
      </c>
      <c r="BP44" s="1">
        <v>1.47093894651292E-6</v>
      </c>
      <c r="BQ44" s="1">
        <v>7.5207938828134698E-6</v>
      </c>
      <c r="BR44" s="1">
        <v>-7.4487455012983802E-6</v>
      </c>
      <c r="BS44" s="1">
        <v>-3.0831909176339198E-5</v>
      </c>
    </row>
    <row r="45" spans="1:71" x14ac:dyDescent="0.25">
      <c r="A45" t="s">
        <v>44</v>
      </c>
      <c r="B45">
        <v>5.8902860999999897E-2</v>
      </c>
      <c r="C45">
        <v>6.6181918550911698E-2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1">
        <v>-3.33258535851755E-6</v>
      </c>
      <c r="AO45" s="1">
        <v>-2.65017462068672E-6</v>
      </c>
      <c r="AP45" s="1">
        <v>1.32198606365282E-5</v>
      </c>
      <c r="AQ45" s="1">
        <v>1.9858845043942199E-5</v>
      </c>
      <c r="AR45" s="1">
        <v>-3.0035682966463998E-5</v>
      </c>
      <c r="AS45" s="1">
        <v>8.0100341583747602E-7</v>
      </c>
      <c r="AT45" s="1">
        <v>-6.5178955914638805E-5</v>
      </c>
      <c r="AU45">
        <v>4.3800463430795199E-3</v>
      </c>
      <c r="AV45" s="1">
        <v>-6.2361192872839205E-17</v>
      </c>
      <c r="AW45" s="1">
        <v>1.5371413486416899E-5</v>
      </c>
      <c r="AX45" s="1">
        <v>-2.9181215484652498E-5</v>
      </c>
      <c r="AY45" s="1">
        <v>2.54083929450234E-6</v>
      </c>
      <c r="AZ45" s="1">
        <v>-3.3279131149393203E-5</v>
      </c>
      <c r="BA45" s="1">
        <v>2.4595830081639101E-6</v>
      </c>
      <c r="BB45">
        <v>-1.08762949217777E-3</v>
      </c>
      <c r="BC45" s="1">
        <v>-2.3760353863299702E-6</v>
      </c>
      <c r="BD45" s="1">
        <v>-1.31643940750995E-6</v>
      </c>
      <c r="BE45" s="1">
        <v>-1.8167482781452E-5</v>
      </c>
      <c r="BF45" s="1">
        <v>-3.0784939303343399E-4</v>
      </c>
      <c r="BG45" s="1">
        <v>-9.5332672365214699E-4</v>
      </c>
      <c r="BH45" s="1">
        <v>-5.7784131480858699E-5</v>
      </c>
      <c r="BI45" s="1">
        <v>-9.9739872193774307E-7</v>
      </c>
      <c r="BJ45" s="1">
        <v>-2.4543714672362803E-4</v>
      </c>
      <c r="BK45" s="1">
        <v>-6.4582089696006698E-5</v>
      </c>
      <c r="BL45" s="1">
        <v>-2.4281036803559302E-5</v>
      </c>
      <c r="BM45" s="1">
        <v>-6.4347951322366796E-4</v>
      </c>
      <c r="BN45" s="1">
        <v>-5.1918931037542001E-6</v>
      </c>
      <c r="BO45" s="1">
        <v>-5.3793233822258696E-6</v>
      </c>
      <c r="BP45" s="1">
        <v>-2.1780592601858501E-4</v>
      </c>
      <c r="BQ45" s="1">
        <v>-1.9559946552466799E-4</v>
      </c>
      <c r="BR45" s="1">
        <v>-3.3373070620707298E-4</v>
      </c>
      <c r="BS45" s="1">
        <v>-1.0570594514461601E-4</v>
      </c>
    </row>
    <row r="46" spans="1:71" x14ac:dyDescent="0.25">
      <c r="A46" t="s">
        <v>48</v>
      </c>
      <c r="B46">
        <v>1.0630000000000001E-2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1">
        <v>-5.2828735152486899E-17</v>
      </c>
      <c r="AO46" s="1">
        <v>-9.94722878146688E-17</v>
      </c>
      <c r="AP46" s="1">
        <v>-3.5364690473978801E-17</v>
      </c>
      <c r="AQ46" s="1">
        <v>-3.4382337960812699E-17</v>
      </c>
      <c r="AR46" s="1">
        <v>-3.5546607606046603E-17</v>
      </c>
      <c r="AS46" s="1">
        <v>-4.9590610201680201E-17</v>
      </c>
      <c r="AT46" s="1">
        <v>-3.2526783213721197E-17</v>
      </c>
      <c r="AU46" s="1">
        <v>-6.2361192872839205E-17</v>
      </c>
      <c r="AV46" s="1">
        <v>-4.8171656571551402E-17</v>
      </c>
      <c r="AW46" s="1">
        <v>-9.0776648901828402E-17</v>
      </c>
      <c r="AX46" s="1">
        <v>-7.94614032872117E-17</v>
      </c>
      <c r="AY46" s="1">
        <v>-3.46370219457076E-17</v>
      </c>
      <c r="AZ46" s="1">
        <v>-3.12169798628331E-17</v>
      </c>
      <c r="BA46" s="1">
        <v>-3.7729613190860099E-17</v>
      </c>
      <c r="BB46" s="1">
        <v>-1.6212454809881601E-16</v>
      </c>
      <c r="BC46" s="1">
        <v>-3.8748349130439699E-17</v>
      </c>
      <c r="BD46" s="1">
        <v>-4.4078521100026098E-17</v>
      </c>
      <c r="BE46" s="1">
        <v>-5.75221971598359E-17</v>
      </c>
      <c r="BF46" s="1">
        <v>-3.3982120270263598E-17</v>
      </c>
      <c r="BG46" s="1">
        <v>-6.99289455668594E-17</v>
      </c>
      <c r="BH46" s="1">
        <v>-1.19483172342126E-16</v>
      </c>
      <c r="BI46" s="1">
        <v>-4.7680480314968301E-17</v>
      </c>
      <c r="BJ46" s="1">
        <v>-7.8078833083496504E-17</v>
      </c>
      <c r="BK46" s="1">
        <v>-8.7502140524608095E-17</v>
      </c>
      <c r="BL46" s="1">
        <v>-9.8453551875089194E-17</v>
      </c>
      <c r="BM46" s="1">
        <v>-1.1082391685569901E-16</v>
      </c>
      <c r="BN46" s="1">
        <v>-3.4855322504188998E-17</v>
      </c>
      <c r="BO46" s="1">
        <v>-4.64798272433209E-17</v>
      </c>
      <c r="BP46" s="1">
        <v>-1.25158986862641E-16</v>
      </c>
      <c r="BQ46" s="1">
        <v>-1.02310195074926E-16</v>
      </c>
      <c r="BR46" s="1">
        <v>-1.4538817194857899E-16</v>
      </c>
      <c r="BS46" s="1">
        <v>-7.2148334578086401E-17</v>
      </c>
    </row>
    <row r="47" spans="1:71" x14ac:dyDescent="0.25">
      <c r="A47" t="s">
        <v>49</v>
      </c>
      <c r="B47">
        <v>2.4096101000000099E-2</v>
      </c>
      <c r="C47">
        <v>2.3200751554964202E-2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1">
        <v>-3.43176209705684E-7</v>
      </c>
      <c r="AO47" s="1">
        <v>7.0182340534633302E-7</v>
      </c>
      <c r="AP47" s="1">
        <v>7.7775381365819099E-6</v>
      </c>
      <c r="AQ47" s="1">
        <v>3.0783498214564898E-6</v>
      </c>
      <c r="AR47" s="1">
        <v>4.6354362077275897E-6</v>
      </c>
      <c r="AS47" s="1">
        <v>-3.0071951207495801E-7</v>
      </c>
      <c r="AT47" s="1">
        <v>4.3697551808775301E-6</v>
      </c>
      <c r="AU47" s="1">
        <v>1.5371413486416899E-5</v>
      </c>
      <c r="AV47" s="1">
        <v>-9.0776648901828402E-17</v>
      </c>
      <c r="AW47" s="1">
        <v>5.3827487271517697E-4</v>
      </c>
      <c r="AX47" s="1">
        <v>-3.9772266571920602E-5</v>
      </c>
      <c r="AY47" s="1">
        <v>-2.2469713057977699E-5</v>
      </c>
      <c r="AZ47" s="1">
        <v>-3.0121504093482899E-6</v>
      </c>
      <c r="BA47" s="1">
        <v>-2.3382040179399499E-6</v>
      </c>
      <c r="BB47" s="1">
        <v>-2.7279953068422899E-5</v>
      </c>
      <c r="BC47" s="1">
        <v>-3.3772944638638501E-6</v>
      </c>
      <c r="BD47" s="1">
        <v>4.5034214721086497E-6</v>
      </c>
      <c r="BE47" s="1">
        <v>3.0789073701926798E-6</v>
      </c>
      <c r="BF47" s="1">
        <v>-6.7873944855505297E-7</v>
      </c>
      <c r="BG47" s="1">
        <v>1.4101723807996199E-5</v>
      </c>
      <c r="BH47" s="1">
        <v>-1.7054237901498699E-5</v>
      </c>
      <c r="BI47" s="1">
        <v>-3.2603330777985602E-5</v>
      </c>
      <c r="BJ47" s="1">
        <v>8.2392631551268401E-6</v>
      </c>
      <c r="BK47" s="1">
        <v>-1.6338552212206E-6</v>
      </c>
      <c r="BL47" s="1">
        <v>-1.6917261849527199E-6</v>
      </c>
      <c r="BM47" s="1">
        <v>-4.8824946464345903E-6</v>
      </c>
      <c r="BN47" s="1">
        <v>4.4051380887029497E-7</v>
      </c>
      <c r="BO47" s="1">
        <v>-3.3282344486061001E-6</v>
      </c>
      <c r="BP47" s="1">
        <v>7.08308375476729E-6</v>
      </c>
      <c r="BQ47" s="1">
        <v>1.2429673196303199E-5</v>
      </c>
      <c r="BR47" s="1">
        <v>-4.72167911050118E-4</v>
      </c>
      <c r="BS47" s="1">
        <v>8.8482314704456607E-6</v>
      </c>
    </row>
    <row r="48" spans="1:71" x14ac:dyDescent="0.25">
      <c r="A48" t="s">
        <v>70</v>
      </c>
      <c r="B48">
        <v>4.3036012999999901E-2</v>
      </c>
      <c r="C48">
        <v>5.4700811521695702E-2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1">
        <v>1.0549645633193499E-5</v>
      </c>
      <c r="AO48" s="1">
        <v>-9.4004490009201201E-5</v>
      </c>
      <c r="AP48" s="1">
        <v>6.8808291484549199E-6</v>
      </c>
      <c r="AQ48" s="1">
        <v>-4.5283641904459099E-6</v>
      </c>
      <c r="AR48" s="1">
        <v>-5.1824165945382297E-6</v>
      </c>
      <c r="AS48" s="1">
        <v>-1.83541251885157E-6</v>
      </c>
      <c r="AT48" s="1">
        <v>-1.0413681517150401E-5</v>
      </c>
      <c r="AU48" s="1">
        <v>-2.9181215484652498E-5</v>
      </c>
      <c r="AV48" s="1">
        <v>-7.94614032872117E-17</v>
      </c>
      <c r="AW48" s="1">
        <v>-3.9772266571920602E-5</v>
      </c>
      <c r="AX48">
        <v>2.9921787811320799E-3</v>
      </c>
      <c r="AY48" s="1">
        <v>-1.6271197898641699E-5</v>
      </c>
      <c r="AZ48" s="1">
        <v>-1.39396539429382E-5</v>
      </c>
      <c r="BA48" s="1">
        <v>1.8964866928189599E-5</v>
      </c>
      <c r="BB48" s="1">
        <v>-1.7713765042819699E-4</v>
      </c>
      <c r="BC48" s="1">
        <v>3.8191228951792298E-6</v>
      </c>
      <c r="BD48" s="1">
        <v>8.4002525202022399E-7</v>
      </c>
      <c r="BE48" s="1">
        <v>-1.9782488136571099E-5</v>
      </c>
      <c r="BF48" s="1">
        <v>-6.63161893210785E-6</v>
      </c>
      <c r="BG48" s="1">
        <v>-3.2213955113301001E-5</v>
      </c>
      <c r="BH48" s="1">
        <v>-6.0766669980554205E-4</v>
      </c>
      <c r="BI48" s="1">
        <v>3.8386114854323697E-6</v>
      </c>
      <c r="BJ48" s="1">
        <v>-2.6217455169135001E-5</v>
      </c>
      <c r="BK48" s="1">
        <v>-3.0340572984661199E-6</v>
      </c>
      <c r="BL48" s="1">
        <v>-6.7426102509035197E-5</v>
      </c>
      <c r="BM48" s="1">
        <v>7.6007627730422996E-6</v>
      </c>
      <c r="BN48" s="1">
        <v>-2.0342436325589201E-4</v>
      </c>
      <c r="BO48" s="1">
        <v>4.32708069700746E-6</v>
      </c>
      <c r="BP48" s="1">
        <v>-4.9310455226542205E-4</v>
      </c>
      <c r="BQ48" s="1">
        <v>-6.2724468928582004E-5</v>
      </c>
      <c r="BR48">
        <v>-1.15614678824147E-3</v>
      </c>
      <c r="BS48" s="1">
        <v>2.1639172869854899E-5</v>
      </c>
    </row>
    <row r="49" spans="1:71" x14ac:dyDescent="0.25">
      <c r="A49" t="s">
        <v>28</v>
      </c>
      <c r="B49">
        <v>1.68409959999999E-2</v>
      </c>
      <c r="C49">
        <v>2.23317239436993E-2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s="1">
        <v>4.5787985042953601E-6</v>
      </c>
      <c r="AO49" s="1">
        <v>1.4563951534098599E-5</v>
      </c>
      <c r="AP49" s="1">
        <v>1.3353836577450001E-6</v>
      </c>
      <c r="AQ49" s="1">
        <v>-1.4321692010620799E-6</v>
      </c>
      <c r="AR49" s="1">
        <v>1.47663726438093E-6</v>
      </c>
      <c r="AS49" s="1">
        <v>4.5586591403334601E-7</v>
      </c>
      <c r="AT49" s="1">
        <v>3.9132488342174401E-6</v>
      </c>
      <c r="AU49" s="1">
        <v>2.54083929450234E-6</v>
      </c>
      <c r="AV49" s="1">
        <v>-3.46370219457076E-17</v>
      </c>
      <c r="AW49" s="1">
        <v>-2.2469713057977699E-5</v>
      </c>
      <c r="AX49" s="1">
        <v>-1.6271197898641699E-5</v>
      </c>
      <c r="AY49" s="1">
        <v>4.9870589429759301E-4</v>
      </c>
      <c r="AZ49" s="1">
        <v>1.5317901196688999E-6</v>
      </c>
      <c r="BA49" s="1">
        <v>2.1310072851135199E-6</v>
      </c>
      <c r="BB49" s="1">
        <v>2.3445066997127799E-5</v>
      </c>
      <c r="BC49" s="1">
        <v>8.2802980412857298E-6</v>
      </c>
      <c r="BD49" s="1">
        <v>1.2406252116491901E-6</v>
      </c>
      <c r="BE49" s="1">
        <v>6.9869427143648701E-6</v>
      </c>
      <c r="BF49" s="1">
        <v>3.79235314286208E-6</v>
      </c>
      <c r="BG49" s="1">
        <v>1.36505115779359E-5</v>
      </c>
      <c r="BH49" s="1">
        <v>-1.06385887978324E-5</v>
      </c>
      <c r="BI49" s="1">
        <v>4.24692234679701E-6</v>
      </c>
      <c r="BJ49" s="1">
        <v>-8.9770434829145692E-6</v>
      </c>
      <c r="BK49" s="1">
        <v>1.60426169464794E-6</v>
      </c>
      <c r="BL49" s="1">
        <v>-7.8603900523075296E-7</v>
      </c>
      <c r="BM49" s="1">
        <v>-8.08694047348447E-6</v>
      </c>
      <c r="BN49" s="1">
        <v>8.2138516651009008E-6</v>
      </c>
      <c r="BO49" s="1">
        <v>-3.6147963780286999E-6</v>
      </c>
      <c r="BP49" s="1">
        <v>-3.0210199062327501E-5</v>
      </c>
      <c r="BQ49" s="1">
        <v>-1.17782520355316E-5</v>
      </c>
      <c r="BR49" s="1">
        <v>-4.8732934346032501E-4</v>
      </c>
      <c r="BS49" s="1">
        <v>-1.09996724343013E-6</v>
      </c>
    </row>
    <row r="50" spans="1:71" x14ac:dyDescent="0.25">
      <c r="A50" t="s">
        <v>35</v>
      </c>
      <c r="B50">
        <v>1.8471666000000001E-2</v>
      </c>
      <c r="C50">
        <v>2.3583814988198299E-2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1">
        <v>1.36315582431155E-7</v>
      </c>
      <c r="AO50" s="1">
        <v>2.2116253230422501E-5</v>
      </c>
      <c r="AP50" s="1">
        <v>-1.2885737311546701E-6</v>
      </c>
      <c r="AQ50" s="1">
        <v>-2.5979602864309899E-7</v>
      </c>
      <c r="AR50" s="1">
        <v>7.6921706319869794E-6</v>
      </c>
      <c r="AS50" s="1">
        <v>1.23318110581954E-6</v>
      </c>
      <c r="AT50" s="1">
        <v>1.05101373375684E-6</v>
      </c>
      <c r="AU50" s="1">
        <v>-3.3279131149393203E-5</v>
      </c>
      <c r="AV50" s="1">
        <v>-3.12169798628331E-17</v>
      </c>
      <c r="AW50" s="1">
        <v>-3.0121504093482899E-6</v>
      </c>
      <c r="AX50" s="1">
        <v>-1.39396539429382E-5</v>
      </c>
      <c r="AY50" s="1">
        <v>1.5317901196688999E-6</v>
      </c>
      <c r="AZ50" s="1">
        <v>5.5619632939756696E-4</v>
      </c>
      <c r="BA50" s="1">
        <v>-5.5797934701319997E-6</v>
      </c>
      <c r="BB50" s="1">
        <v>-1.61278999502963E-4</v>
      </c>
      <c r="BC50" s="1">
        <v>2.04478302969359E-6</v>
      </c>
      <c r="BD50" s="1">
        <v>1.06182137513258E-6</v>
      </c>
      <c r="BE50" s="1">
        <v>-8.2991641113944599E-6</v>
      </c>
      <c r="BF50" s="1">
        <v>3.0856286522811699E-6</v>
      </c>
      <c r="BG50" s="1">
        <v>-2.6444020028258799E-5</v>
      </c>
      <c r="BH50" s="1">
        <v>2.1170013719940202E-5</v>
      </c>
      <c r="BI50" s="1">
        <v>-4.9839046681778501E-7</v>
      </c>
      <c r="BJ50" s="1">
        <v>-2.5051792878028002E-4</v>
      </c>
      <c r="BK50" s="1">
        <v>-1.5328141985609301E-5</v>
      </c>
      <c r="BL50" s="1">
        <v>1.57089802248717E-5</v>
      </c>
      <c r="BM50" s="1">
        <v>5.99741121144277E-6</v>
      </c>
      <c r="BN50" s="1">
        <v>6.0422041565585697E-6</v>
      </c>
      <c r="BO50" s="1">
        <v>2.6496800030758101E-6</v>
      </c>
      <c r="BP50" s="1">
        <v>-1.9661608014616499E-5</v>
      </c>
      <c r="BQ50" s="1">
        <v>-9.0233514781626697E-5</v>
      </c>
      <c r="BR50" s="1">
        <v>-2.0785417785339098E-5</v>
      </c>
      <c r="BS50" s="1">
        <v>2.6887080148582399E-6</v>
      </c>
    </row>
    <row r="51" spans="1:71" x14ac:dyDescent="0.25">
      <c r="A51" t="s">
        <v>23</v>
      </c>
      <c r="B51">
        <v>1.5706351E-2</v>
      </c>
      <c r="C51">
        <v>1.5332971072007699E-2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1">
        <v>1.64703360574647E-7</v>
      </c>
      <c r="AO51" s="1">
        <v>-7.5060319804539302E-6</v>
      </c>
      <c r="AP51" s="1">
        <v>-2.3310436460747601E-7</v>
      </c>
      <c r="AQ51" s="1">
        <v>3.5800902990046001E-7</v>
      </c>
      <c r="AR51" s="1">
        <v>-2.6810364596296302E-7</v>
      </c>
      <c r="AS51" s="1">
        <v>1.1086463648306701E-6</v>
      </c>
      <c r="AT51" s="1">
        <v>-3.5128888741641403E-8</v>
      </c>
      <c r="AU51" s="1">
        <v>2.4595830081639101E-6</v>
      </c>
      <c r="AV51" s="1">
        <v>-3.7729613190860099E-17</v>
      </c>
      <c r="AW51" s="1">
        <v>-2.3382040179399499E-6</v>
      </c>
      <c r="AX51" s="1">
        <v>1.8964866928189599E-5</v>
      </c>
      <c r="AY51" s="1">
        <v>2.1310072851135199E-6</v>
      </c>
      <c r="AZ51" s="1">
        <v>-5.5797934701319997E-6</v>
      </c>
      <c r="BA51" s="1">
        <v>2.3510000189502501E-4</v>
      </c>
      <c r="BB51" s="1">
        <v>-4.6851111054291701E-5</v>
      </c>
      <c r="BC51" s="1">
        <v>8.65834472338143E-7</v>
      </c>
      <c r="BD51" s="1">
        <v>6.8755023530295096E-7</v>
      </c>
      <c r="BE51" s="1">
        <v>-2.2895692199946601E-6</v>
      </c>
      <c r="BF51" s="1">
        <v>-2.1432858716788799E-7</v>
      </c>
      <c r="BG51" s="1">
        <v>3.6427542423229998E-6</v>
      </c>
      <c r="BH51" s="1">
        <v>-6.2714228075229302E-6</v>
      </c>
      <c r="BI51" s="1">
        <v>-3.6272896874278202E-8</v>
      </c>
      <c r="BJ51" s="1">
        <v>-5.2654446294313999E-5</v>
      </c>
      <c r="BK51" s="1">
        <v>-2.0482862876037501E-6</v>
      </c>
      <c r="BL51" s="1">
        <v>8.9185623529390799E-7</v>
      </c>
      <c r="BM51" s="1">
        <v>2.0701014229173199E-6</v>
      </c>
      <c r="BN51" s="1">
        <v>2.0068924725358E-6</v>
      </c>
      <c r="BO51" s="1">
        <v>3.4563128764445E-6</v>
      </c>
      <c r="BP51" s="1">
        <v>7.1889216814000097E-6</v>
      </c>
      <c r="BQ51" s="1">
        <v>-1.3409074806313901E-4</v>
      </c>
      <c r="BR51" s="1">
        <v>-2.1198105715469801E-5</v>
      </c>
      <c r="BS51" s="1">
        <v>5.1761578359168004E-7</v>
      </c>
    </row>
    <row r="52" spans="1:71" x14ac:dyDescent="0.25">
      <c r="A52" t="s">
        <v>53</v>
      </c>
      <c r="B52">
        <v>9.2982841000000205E-2</v>
      </c>
      <c r="C52">
        <v>8.9007322478233494E-2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">
        <v>-2.9051418368605199E-6</v>
      </c>
      <c r="AO52" s="1">
        <v>-1.53122005954792E-4</v>
      </c>
      <c r="AP52" s="1">
        <v>3.6965018475380401E-6</v>
      </c>
      <c r="AQ52" s="1">
        <v>2.65797656253241E-5</v>
      </c>
      <c r="AR52" s="1">
        <v>-1.1047006720521999E-5</v>
      </c>
      <c r="AS52" s="1">
        <v>-2.7413130435410401E-6</v>
      </c>
      <c r="AT52" s="1">
        <v>-1.94852924766488E-5</v>
      </c>
      <c r="AU52">
        <v>-1.08762949217777E-3</v>
      </c>
      <c r="AV52" s="1">
        <v>-1.6212454809881601E-16</v>
      </c>
      <c r="AW52" s="1">
        <v>-2.7279953068422899E-5</v>
      </c>
      <c r="AX52" s="1">
        <v>-1.7713765042819699E-4</v>
      </c>
      <c r="AY52" s="1">
        <v>2.3445066997127799E-5</v>
      </c>
      <c r="AZ52" s="1">
        <v>-1.61278999502963E-4</v>
      </c>
      <c r="BA52" s="1">
        <v>-4.6851111054291701E-5</v>
      </c>
      <c r="BB52">
        <v>7.9223034547442599E-3</v>
      </c>
      <c r="BC52" s="1">
        <v>-9.4277630083354001E-5</v>
      </c>
      <c r="BD52" s="1">
        <v>4.24135196231699E-6</v>
      </c>
      <c r="BE52" s="1">
        <v>-3.1830877430474E-5</v>
      </c>
      <c r="BF52" s="1">
        <v>-3.5251057437081199E-5</v>
      </c>
      <c r="BG52" s="1">
        <v>-8.9675439281117902E-4</v>
      </c>
      <c r="BH52" s="1">
        <v>-9.2744908503890395E-5</v>
      </c>
      <c r="BI52" s="1">
        <v>3.5783581116245501E-6</v>
      </c>
      <c r="BJ52">
        <v>-1.1980770340358901E-3</v>
      </c>
      <c r="BK52" s="1">
        <v>-7.8360928147785404E-4</v>
      </c>
      <c r="BL52" s="1">
        <v>-8.4293245481710006E-5</v>
      </c>
      <c r="BM52" s="1">
        <v>-2.10181255930563E-4</v>
      </c>
      <c r="BN52" s="1">
        <v>-1.27384322029998E-5</v>
      </c>
      <c r="BO52" s="1">
        <v>-2.8127617373423702E-4</v>
      </c>
      <c r="BP52" s="1">
        <v>-7.1785493628750096E-4</v>
      </c>
      <c r="BQ52" s="1">
        <v>-8.9251226144147799E-4</v>
      </c>
      <c r="BR52" s="1">
        <v>-8.9475220222707901E-4</v>
      </c>
      <c r="BS52" s="1">
        <v>-6.8212843943072697E-5</v>
      </c>
    </row>
    <row r="53" spans="1:71" x14ac:dyDescent="0.25">
      <c r="A53" t="s">
        <v>38</v>
      </c>
      <c r="B53">
        <v>1.5379626999999899E-2</v>
      </c>
      <c r="C53">
        <v>1.1584953149011199E-2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1">
        <v>-8.0342460361914297E-7</v>
      </c>
      <c r="AO53" s="1">
        <v>9.7576566061587705E-6</v>
      </c>
      <c r="AP53" s="1">
        <v>-1.44783040126316E-6</v>
      </c>
      <c r="AQ53" s="1">
        <v>1.44311244397907E-7</v>
      </c>
      <c r="AR53" s="1">
        <v>2.3013954292934202E-6</v>
      </c>
      <c r="AS53" s="1">
        <v>-1.0628798245024801E-7</v>
      </c>
      <c r="AT53" s="1">
        <v>-1.4648735976799999E-6</v>
      </c>
      <c r="AU53" s="1">
        <v>-2.3760353863299702E-6</v>
      </c>
      <c r="AV53" s="1">
        <v>-3.8748349130439699E-17</v>
      </c>
      <c r="AW53" s="1">
        <v>-3.3772944638638501E-6</v>
      </c>
      <c r="AX53" s="1">
        <v>3.8191228951792298E-6</v>
      </c>
      <c r="AY53" s="1">
        <v>8.2802980412857298E-6</v>
      </c>
      <c r="AZ53" s="1">
        <v>2.04478302969359E-6</v>
      </c>
      <c r="BA53" s="1">
        <v>8.65834472338143E-7</v>
      </c>
      <c r="BB53" s="1">
        <v>-9.4277630083354001E-5</v>
      </c>
      <c r="BC53" s="1">
        <v>1.3421113946478501E-4</v>
      </c>
      <c r="BD53" s="1">
        <v>1.0785967648080701E-7</v>
      </c>
      <c r="BE53" s="1">
        <v>2.19547071571043E-6</v>
      </c>
      <c r="BF53" s="1">
        <v>2.0149385301734501E-6</v>
      </c>
      <c r="BG53" s="1">
        <v>2.2794551189203199E-7</v>
      </c>
      <c r="BH53" s="1">
        <v>-7.23816919117502E-6</v>
      </c>
      <c r="BI53" s="1">
        <v>-1.06135538263446E-7</v>
      </c>
      <c r="BJ53" s="1">
        <v>-6.1618522551021898E-6</v>
      </c>
      <c r="BK53" s="1">
        <v>-7.6905923333290098E-5</v>
      </c>
      <c r="BL53" s="1">
        <v>7.1783974114499301E-6</v>
      </c>
      <c r="BM53" s="1">
        <v>1.1319550409650299E-5</v>
      </c>
      <c r="BN53" s="1">
        <v>1.7966998428552701E-6</v>
      </c>
      <c r="BO53" s="1">
        <v>1.9393752117926801E-6</v>
      </c>
      <c r="BP53" s="1">
        <v>-7.8765753749255003E-6</v>
      </c>
      <c r="BQ53" s="1">
        <v>5.1495497665780304E-6</v>
      </c>
      <c r="BR53" s="1">
        <v>1.20885715671378E-5</v>
      </c>
      <c r="BS53" s="1">
        <v>-3.3008676161104102E-6</v>
      </c>
    </row>
    <row r="54" spans="1:71" x14ac:dyDescent="0.25">
      <c r="A54" t="s">
        <v>12</v>
      </c>
      <c r="B54">
        <v>1.3822039E-2</v>
      </c>
      <c r="C54">
        <v>9.2576695445978005E-3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1">
        <v>3.6670171737013201E-6</v>
      </c>
      <c r="AO54" s="1">
        <v>-8.8188771762717999E-5</v>
      </c>
      <c r="AP54" s="1">
        <v>2.5052077351719701E-6</v>
      </c>
      <c r="AQ54" s="1">
        <v>1.91221323895335E-6</v>
      </c>
      <c r="AR54" s="1">
        <v>-1.14823220809774E-6</v>
      </c>
      <c r="AS54" s="1">
        <v>7.96039775291783E-7</v>
      </c>
      <c r="AT54" s="1">
        <v>1.9776392905037401E-7</v>
      </c>
      <c r="AU54" s="1">
        <v>-1.31643940750995E-6</v>
      </c>
      <c r="AV54" s="1">
        <v>-4.4078521100026098E-17</v>
      </c>
      <c r="AW54" s="1">
        <v>4.5034214721086497E-6</v>
      </c>
      <c r="AX54" s="1">
        <v>8.4002525202022399E-7</v>
      </c>
      <c r="AY54" s="1">
        <v>1.2406252116491901E-6</v>
      </c>
      <c r="AZ54" s="1">
        <v>1.06182137513258E-6</v>
      </c>
      <c r="BA54" s="1">
        <v>6.8755023530295096E-7</v>
      </c>
      <c r="BB54" s="1">
        <v>4.24135196231699E-6</v>
      </c>
      <c r="BC54" s="1">
        <v>1.0785967648080701E-7</v>
      </c>
      <c r="BD54" s="1">
        <v>8.5704445396973702E-5</v>
      </c>
      <c r="BE54" s="1">
        <v>1.3719879550675401E-6</v>
      </c>
      <c r="BF54" s="1">
        <v>9.7943830687988293E-7</v>
      </c>
      <c r="BG54" s="1">
        <v>5.4283502981983898E-7</v>
      </c>
      <c r="BH54" s="1">
        <v>-1.6465975670523801E-6</v>
      </c>
      <c r="BI54" s="1">
        <v>-2.0986277938119799E-7</v>
      </c>
      <c r="BJ54" s="1">
        <v>-9.6549178893164605E-6</v>
      </c>
      <c r="BK54" s="1">
        <v>2.2581431936881701E-6</v>
      </c>
      <c r="BL54" s="1">
        <v>-1.94208635819713E-7</v>
      </c>
      <c r="BM54" s="1">
        <v>7.0273182174154603E-6</v>
      </c>
      <c r="BN54" s="1">
        <v>7.5939849307477196E-7</v>
      </c>
      <c r="BO54" s="1">
        <v>3.6652580334166901E-7</v>
      </c>
      <c r="BP54" s="1">
        <v>-2.96316790645083E-5</v>
      </c>
      <c r="BQ54" s="1">
        <v>2.1040117993514901E-6</v>
      </c>
      <c r="BR54" s="1">
        <v>7.5546317894551604E-6</v>
      </c>
      <c r="BS54" s="1">
        <v>1.56107629089784E-6</v>
      </c>
    </row>
    <row r="55" spans="1:71" x14ac:dyDescent="0.25">
      <c r="A55" t="s">
        <v>10</v>
      </c>
      <c r="B55">
        <v>2.35375299999999E-2</v>
      </c>
      <c r="C55">
        <v>2.31929975836025E-2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1">
        <v>1.66699516081214E-6</v>
      </c>
      <c r="AO55" s="1">
        <v>-4.7148531519339403E-5</v>
      </c>
      <c r="AP55" s="1">
        <v>-1.8567891679642999E-5</v>
      </c>
      <c r="AQ55" s="1">
        <v>-9.8061470566206506E-5</v>
      </c>
      <c r="AR55" s="1">
        <v>-1.3643810682170801E-6</v>
      </c>
      <c r="AS55" s="1">
        <v>4.8347814167639998E-7</v>
      </c>
      <c r="AT55" s="1">
        <v>5.3068878687202003E-6</v>
      </c>
      <c r="AU55" s="1">
        <v>-1.8167482781452E-5</v>
      </c>
      <c r="AV55" s="1">
        <v>-5.75221971598359E-17</v>
      </c>
      <c r="AW55" s="1">
        <v>3.0789073701926798E-6</v>
      </c>
      <c r="AX55" s="1">
        <v>-1.9782488136571099E-5</v>
      </c>
      <c r="AY55" s="1">
        <v>6.9869427143648701E-6</v>
      </c>
      <c r="AZ55" s="1">
        <v>-8.2991641113944599E-6</v>
      </c>
      <c r="BA55" s="1">
        <v>-2.2895692199946601E-6</v>
      </c>
      <c r="BB55" s="1">
        <v>-3.1830877430474E-5</v>
      </c>
      <c r="BC55" s="1">
        <v>2.19547071571043E-6</v>
      </c>
      <c r="BD55" s="1">
        <v>1.3719879550675401E-6</v>
      </c>
      <c r="BE55" s="1">
        <v>5.3791513691299399E-4</v>
      </c>
      <c r="BF55" s="1">
        <v>2.2873376320651599E-6</v>
      </c>
      <c r="BG55" s="1">
        <v>2.8692344736432402E-6</v>
      </c>
      <c r="BH55" s="1">
        <v>1.1138772169817E-5</v>
      </c>
      <c r="BI55" s="1">
        <v>1.0195194624083201E-6</v>
      </c>
      <c r="BJ55" s="1">
        <v>3.5689064386552503E-5</v>
      </c>
      <c r="BK55" s="1">
        <v>3.9026569970435397E-6</v>
      </c>
      <c r="BL55" s="1">
        <v>-1.9459067831230299E-4</v>
      </c>
      <c r="BM55" s="1">
        <v>1.29469107872348E-5</v>
      </c>
      <c r="BN55" s="1">
        <v>8.9564194455178495E-7</v>
      </c>
      <c r="BO55" s="1">
        <v>-1.9622388212119701E-6</v>
      </c>
      <c r="BP55" s="1">
        <v>-1.72518210897372E-4</v>
      </c>
      <c r="BQ55" s="1">
        <v>4.6809010482500703E-6</v>
      </c>
      <c r="BR55" s="1">
        <v>-1.7845781213258599E-5</v>
      </c>
      <c r="BS55" s="1">
        <v>-2.0070799828965999E-6</v>
      </c>
    </row>
    <row r="56" spans="1:71" x14ac:dyDescent="0.25">
      <c r="A56" t="s">
        <v>18</v>
      </c>
      <c r="B56">
        <v>1.7006639E-2</v>
      </c>
      <c r="C56">
        <v>1.9666422763487901E-2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1">
        <v>-4.1952179678825499E-7</v>
      </c>
      <c r="AO56" s="1">
        <v>-1.11320628045009E-7</v>
      </c>
      <c r="AP56" s="1">
        <v>-6.8981539792623497E-7</v>
      </c>
      <c r="AQ56" s="1">
        <v>-2.71865188954187E-6</v>
      </c>
      <c r="AR56" s="1">
        <v>5.0266997077075101E-6</v>
      </c>
      <c r="AS56" s="1">
        <v>2.54019194311879E-6</v>
      </c>
      <c r="AT56" s="1">
        <v>5.6445792195990202E-6</v>
      </c>
      <c r="AU56" s="1">
        <v>-3.0784939303343399E-4</v>
      </c>
      <c r="AV56" s="1">
        <v>-3.3982120270263598E-17</v>
      </c>
      <c r="AW56" s="1">
        <v>-6.7873944855505297E-7</v>
      </c>
      <c r="AX56" s="1">
        <v>-6.63161893210785E-6</v>
      </c>
      <c r="AY56" s="1">
        <v>3.79235314286208E-6</v>
      </c>
      <c r="AZ56" s="1">
        <v>3.0856286522811699E-6</v>
      </c>
      <c r="BA56" s="1">
        <v>-2.1432858716788799E-7</v>
      </c>
      <c r="BB56" s="1">
        <v>-3.5251057437081199E-5</v>
      </c>
      <c r="BC56" s="1">
        <v>2.0149385301734501E-6</v>
      </c>
      <c r="BD56" s="1">
        <v>9.7943830687988293E-7</v>
      </c>
      <c r="BE56" s="1">
        <v>2.2873376320651599E-6</v>
      </c>
      <c r="BF56" s="1">
        <v>3.8676818431223698E-4</v>
      </c>
      <c r="BG56" s="1">
        <v>-4.2789105173094199E-5</v>
      </c>
      <c r="BH56" s="1">
        <v>2.03758470275027E-5</v>
      </c>
      <c r="BI56" s="1">
        <v>1.67734484952432E-7</v>
      </c>
      <c r="BJ56" s="1">
        <v>-9.8315292467571994E-6</v>
      </c>
      <c r="BK56" s="1">
        <v>1.4985000733723999E-5</v>
      </c>
      <c r="BL56" s="1">
        <v>1.8518313990702801E-6</v>
      </c>
      <c r="BM56" s="1">
        <v>-4.5326020068932802E-5</v>
      </c>
      <c r="BN56" s="1">
        <v>-5.11342291924882E-6</v>
      </c>
      <c r="BO56" s="1">
        <v>4.6867746868375001E-6</v>
      </c>
      <c r="BP56" s="1">
        <v>-8.7862774264463198E-7</v>
      </c>
      <c r="BQ56" s="1">
        <v>2.3165696502518E-5</v>
      </c>
      <c r="BR56" s="1">
        <v>-1.29034835803396E-5</v>
      </c>
      <c r="BS56" s="1">
        <v>-5.9656003993299299E-6</v>
      </c>
    </row>
    <row r="57" spans="1:71" x14ac:dyDescent="0.25">
      <c r="A57" t="s">
        <v>69</v>
      </c>
      <c r="B57">
        <v>5.39529149999999E-2</v>
      </c>
      <c r="C57">
        <v>6.0900032498750499E-2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1">
        <v>-2.9552401430322098E-6</v>
      </c>
      <c r="AO57" s="1">
        <v>-1.30022364747686E-5</v>
      </c>
      <c r="AP57" s="1">
        <v>7.8985161472698792E-6</v>
      </c>
      <c r="AQ57" s="1">
        <v>-5.9813547349935903E-7</v>
      </c>
      <c r="AR57" s="1">
        <v>-9.4538378571669898E-5</v>
      </c>
      <c r="AS57" s="1">
        <v>1.9875034734142502E-6</v>
      </c>
      <c r="AT57" s="1">
        <v>-2.9488893083080901E-4</v>
      </c>
      <c r="AU57" s="1">
        <v>-9.5332672365214699E-4</v>
      </c>
      <c r="AV57" s="1">
        <v>-6.99289455668594E-17</v>
      </c>
      <c r="AW57" s="1">
        <v>1.4101723807996199E-5</v>
      </c>
      <c r="AX57" s="1">
        <v>-3.2213955113301001E-5</v>
      </c>
      <c r="AY57" s="1">
        <v>1.36505115779359E-5</v>
      </c>
      <c r="AZ57" s="1">
        <v>-2.6444020028258799E-5</v>
      </c>
      <c r="BA57" s="1">
        <v>3.6427542423229998E-6</v>
      </c>
      <c r="BB57" s="1">
        <v>-8.9675439281117902E-4</v>
      </c>
      <c r="BC57" s="1">
        <v>2.2794551189203199E-7</v>
      </c>
      <c r="BD57" s="1">
        <v>5.4283502981983898E-7</v>
      </c>
      <c r="BE57" s="1">
        <v>2.8692344736432402E-6</v>
      </c>
      <c r="BF57" s="1">
        <v>-4.2789105173094199E-5</v>
      </c>
      <c r="BG57">
        <v>3.7088139583488699E-3</v>
      </c>
      <c r="BH57" s="1">
        <v>8.0988513689479894E-6</v>
      </c>
      <c r="BI57" s="1">
        <v>5.6827125806444101E-6</v>
      </c>
      <c r="BJ57" s="1">
        <v>-2.2851393694967999E-4</v>
      </c>
      <c r="BK57" s="1">
        <v>-4.70140706742536E-5</v>
      </c>
      <c r="BL57" s="1">
        <v>-1.37865631943677E-5</v>
      </c>
      <c r="BM57" s="1">
        <v>-2.42564185496459E-4</v>
      </c>
      <c r="BN57" s="1">
        <v>-1.29951574640066E-5</v>
      </c>
      <c r="BO57" s="1">
        <v>5.9245144666537201E-7</v>
      </c>
      <c r="BP57" s="1">
        <v>-1.96910561820061E-4</v>
      </c>
      <c r="BQ57" s="1">
        <v>-1.03381836077761E-4</v>
      </c>
      <c r="BR57" s="1">
        <v>-2.53792417151321E-4</v>
      </c>
      <c r="BS57" s="1">
        <v>-3.1163915090859899E-4</v>
      </c>
    </row>
    <row r="58" spans="1:71" x14ac:dyDescent="0.25">
      <c r="A58" t="s">
        <v>60</v>
      </c>
      <c r="B58">
        <v>4.3202749999999998E-2</v>
      </c>
      <c r="C58">
        <v>4.6369526962654999E-2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1">
        <v>2.7388447891365202E-6</v>
      </c>
      <c r="AO58" s="1">
        <v>-4.4557402082659499E-5</v>
      </c>
      <c r="AP58" s="1">
        <v>1.01215841014285E-5</v>
      </c>
      <c r="AQ58" s="1">
        <v>2.8488330908485001E-6</v>
      </c>
      <c r="AR58" s="1">
        <v>-2.7449050677316599E-6</v>
      </c>
      <c r="AS58" s="1">
        <v>2.34866773943195E-6</v>
      </c>
      <c r="AT58" s="1">
        <v>9.8014264089475698E-6</v>
      </c>
      <c r="AU58" s="1">
        <v>-5.7784131480858699E-5</v>
      </c>
      <c r="AV58" s="1">
        <v>-1.19483172342126E-16</v>
      </c>
      <c r="AW58" s="1">
        <v>-1.7054237901498699E-5</v>
      </c>
      <c r="AX58" s="1">
        <v>-6.0766669980554205E-4</v>
      </c>
      <c r="AY58" s="1">
        <v>-1.06385887978324E-5</v>
      </c>
      <c r="AZ58" s="1">
        <v>2.1170013719940202E-5</v>
      </c>
      <c r="BA58" s="1">
        <v>-6.2714228075229302E-6</v>
      </c>
      <c r="BB58" s="1">
        <v>-9.2744908503890395E-5</v>
      </c>
      <c r="BC58" s="1">
        <v>-7.23816919117502E-6</v>
      </c>
      <c r="BD58" s="1">
        <v>-1.6465975670523801E-6</v>
      </c>
      <c r="BE58" s="1">
        <v>1.1138772169817E-5</v>
      </c>
      <c r="BF58" s="1">
        <v>2.03758470275027E-5</v>
      </c>
      <c r="BG58" s="1">
        <v>8.0988513689479894E-6</v>
      </c>
      <c r="BH58">
        <v>2.1501330307403901E-3</v>
      </c>
      <c r="BI58" s="1">
        <v>3.0580165293327301E-6</v>
      </c>
      <c r="BJ58" s="1">
        <v>1.2958652431864601E-6</v>
      </c>
      <c r="BK58" s="1">
        <v>2.3880890963449901E-5</v>
      </c>
      <c r="BL58" s="1">
        <v>-5.9310521620017002E-5</v>
      </c>
      <c r="BM58" s="1">
        <v>-1.36273223547453E-5</v>
      </c>
      <c r="BN58" s="1">
        <v>-7.2537730699782406E-5</v>
      </c>
      <c r="BO58" s="1">
        <v>-4.9561004830041801E-7</v>
      </c>
      <c r="BP58" s="1">
        <v>-3.1125975950584503E-4</v>
      </c>
      <c r="BQ58" s="1">
        <v>-3.1077963005822899E-5</v>
      </c>
      <c r="BR58" s="1">
        <v>-9.3363600128636701E-4</v>
      </c>
      <c r="BS58" s="1">
        <v>3.2813278351321402E-6</v>
      </c>
    </row>
    <row r="59" spans="1:71" x14ac:dyDescent="0.25">
      <c r="A59" t="s">
        <v>31</v>
      </c>
      <c r="B59">
        <v>1.3050898999999999E-2</v>
      </c>
      <c r="C59">
        <v>5.0279553195321904E-3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1">
        <v>-7.9799488109080398E-10</v>
      </c>
      <c r="AO59" s="1">
        <v>-3.6472212821013E-6</v>
      </c>
      <c r="AP59" s="1">
        <v>-4.5111891077557603E-7</v>
      </c>
      <c r="AQ59" s="1">
        <v>1.6867989141417399E-7</v>
      </c>
      <c r="AR59" s="1">
        <v>1.41548176095405E-6</v>
      </c>
      <c r="AS59" s="1">
        <v>-7.8571940224473397E-8</v>
      </c>
      <c r="AT59" s="1">
        <v>-1.4795771081590799E-6</v>
      </c>
      <c r="AU59" s="1">
        <v>-9.9739872193774307E-7</v>
      </c>
      <c r="AV59" s="1">
        <v>-4.7680480314968301E-17</v>
      </c>
      <c r="AW59" s="1">
        <v>-3.2603330777985602E-5</v>
      </c>
      <c r="AX59" s="1">
        <v>3.8386114854323697E-6</v>
      </c>
      <c r="AY59" s="1">
        <v>4.24692234679701E-6</v>
      </c>
      <c r="AZ59" s="1">
        <v>-4.9839046681778501E-7</v>
      </c>
      <c r="BA59" s="1">
        <v>-3.6272896874278202E-8</v>
      </c>
      <c r="BB59" s="1">
        <v>3.5783581116245501E-6</v>
      </c>
      <c r="BC59" s="1">
        <v>-1.06135538263446E-7</v>
      </c>
      <c r="BD59" s="1">
        <v>-2.0986277938119799E-7</v>
      </c>
      <c r="BE59" s="1">
        <v>1.0195194624083201E-6</v>
      </c>
      <c r="BF59" s="1">
        <v>1.67734484952432E-7</v>
      </c>
      <c r="BG59" s="1">
        <v>5.6827125806444101E-6</v>
      </c>
      <c r="BH59" s="1">
        <v>3.0580165293327301E-6</v>
      </c>
      <c r="BI59" s="1">
        <v>2.5280334695212001E-5</v>
      </c>
      <c r="BJ59" s="1">
        <v>-4.6692576050545299E-8</v>
      </c>
      <c r="BK59" s="1">
        <v>-2.9557106252913199E-7</v>
      </c>
      <c r="BL59" s="1">
        <v>-4.2698580575121697E-6</v>
      </c>
      <c r="BM59" s="1">
        <v>-3.04499857995917E-6</v>
      </c>
      <c r="BN59" s="1">
        <v>1.46854706810679E-6</v>
      </c>
      <c r="BO59" s="1">
        <v>-1.3802838082280399E-7</v>
      </c>
      <c r="BP59" s="1">
        <v>1.4641122716563199E-6</v>
      </c>
      <c r="BQ59" s="1">
        <v>-1.71750201220234E-6</v>
      </c>
      <c r="BR59" s="1">
        <v>-3.5914672389209903E-7</v>
      </c>
      <c r="BS59" s="1">
        <v>-1.4085548798873399E-6</v>
      </c>
    </row>
    <row r="60" spans="1:71" x14ac:dyDescent="0.25">
      <c r="A60" t="s">
        <v>59</v>
      </c>
      <c r="B60">
        <v>4.2573833999999998E-2</v>
      </c>
      <c r="C60">
        <v>5.4130598242834997E-2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1">
        <v>-1.3993602874903001E-6</v>
      </c>
      <c r="AO60" s="1">
        <v>-3.9672000100211501E-5</v>
      </c>
      <c r="AP60" s="1">
        <v>6.41835511534814E-6</v>
      </c>
      <c r="AQ60" s="1">
        <v>-1.9941812417139798E-5</v>
      </c>
      <c r="AR60" s="1">
        <v>7.9467019108187895E-6</v>
      </c>
      <c r="AS60" s="1">
        <v>3.4870813851763102E-7</v>
      </c>
      <c r="AT60" s="1">
        <v>-2.1684037901635899E-6</v>
      </c>
      <c r="AU60" s="1">
        <v>-2.4543714672362803E-4</v>
      </c>
      <c r="AV60" s="1">
        <v>-7.8078833083496504E-17</v>
      </c>
      <c r="AW60" s="1">
        <v>8.2392631551268401E-6</v>
      </c>
      <c r="AX60" s="1">
        <v>-2.6217455169135001E-5</v>
      </c>
      <c r="AY60" s="1">
        <v>-8.9770434829145692E-6</v>
      </c>
      <c r="AZ60" s="1">
        <v>-2.5051792878028002E-4</v>
      </c>
      <c r="BA60" s="1">
        <v>-5.2654446294313999E-5</v>
      </c>
      <c r="BB60">
        <v>-1.1980770340358901E-3</v>
      </c>
      <c r="BC60" s="1">
        <v>-6.1618522551021898E-6</v>
      </c>
      <c r="BD60" s="1">
        <v>-9.6549178893164605E-6</v>
      </c>
      <c r="BE60" s="1">
        <v>3.5689064386552503E-5</v>
      </c>
      <c r="BF60" s="1">
        <v>-9.8315292467571994E-6</v>
      </c>
      <c r="BG60" s="1">
        <v>-2.2851393694967999E-4</v>
      </c>
      <c r="BH60" s="1">
        <v>1.2958652431864601E-6</v>
      </c>
      <c r="BI60" s="1">
        <v>-4.6692576050545299E-8</v>
      </c>
      <c r="BJ60">
        <v>2.9301216661272102E-3</v>
      </c>
      <c r="BK60" s="1">
        <v>-9.8603928702844897E-5</v>
      </c>
      <c r="BL60" s="1">
        <v>-2.74547554581289E-5</v>
      </c>
      <c r="BM60" s="1">
        <v>-5.1721888214377199E-5</v>
      </c>
      <c r="BN60" s="1">
        <v>1.39140622466529E-5</v>
      </c>
      <c r="BO60" s="1">
        <v>-6.3633224318478701E-6</v>
      </c>
      <c r="BP60" s="1">
        <v>-9.6188138809548594E-5</v>
      </c>
      <c r="BQ60" s="1">
        <v>-5.2434476345540495E-4</v>
      </c>
      <c r="BR60" s="1">
        <v>-1.00635620730635E-4</v>
      </c>
      <c r="BS60" s="1">
        <v>6.1029147971398505E-7</v>
      </c>
    </row>
    <row r="61" spans="1:71" x14ac:dyDescent="0.25">
      <c r="A61" t="s">
        <v>54</v>
      </c>
      <c r="B61">
        <v>2.6820372999999901E-2</v>
      </c>
      <c r="C61">
        <v>3.36558630678657E-2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1">
        <v>1.13606539755274E-6</v>
      </c>
      <c r="AO61" s="1">
        <v>2.1886076497332899E-5</v>
      </c>
      <c r="AP61" s="1">
        <v>-6.8670474465922599E-6</v>
      </c>
      <c r="AQ61" s="1">
        <v>-1.2848231956364899E-6</v>
      </c>
      <c r="AR61" s="1">
        <v>4.3738367638658896E-6</v>
      </c>
      <c r="AS61" s="1">
        <v>-2.9881632928121401E-6</v>
      </c>
      <c r="AT61" s="1">
        <v>7.09525318561198E-6</v>
      </c>
      <c r="AU61" s="1">
        <v>-6.4582089696006698E-5</v>
      </c>
      <c r="AV61" s="1">
        <v>-8.7502140524608095E-17</v>
      </c>
      <c r="AW61" s="1">
        <v>-1.6338552212206E-6</v>
      </c>
      <c r="AX61" s="1">
        <v>-3.0340572984661199E-6</v>
      </c>
      <c r="AY61" s="1">
        <v>1.60426169464794E-6</v>
      </c>
      <c r="AZ61" s="1">
        <v>-1.5328141985609301E-5</v>
      </c>
      <c r="BA61" s="1">
        <v>-2.0482862876037501E-6</v>
      </c>
      <c r="BB61" s="1">
        <v>-7.8360928147785404E-4</v>
      </c>
      <c r="BC61" s="1">
        <v>-7.6905923333290098E-5</v>
      </c>
      <c r="BD61" s="1">
        <v>2.2581431936881701E-6</v>
      </c>
      <c r="BE61" s="1">
        <v>3.9026569970435397E-6</v>
      </c>
      <c r="BF61" s="1">
        <v>1.4985000733723999E-5</v>
      </c>
      <c r="BG61" s="1">
        <v>-4.70140706742536E-5</v>
      </c>
      <c r="BH61" s="1">
        <v>2.3880890963449901E-5</v>
      </c>
      <c r="BI61" s="1">
        <v>-2.9557106252913199E-7</v>
      </c>
      <c r="BJ61" s="1">
        <v>-9.8603928702844897E-5</v>
      </c>
      <c r="BK61">
        <v>1.13271711884293E-3</v>
      </c>
      <c r="BL61" s="1">
        <v>9.8340012840482205E-7</v>
      </c>
      <c r="BM61" s="1">
        <v>1.0249783353799301E-5</v>
      </c>
      <c r="BN61" s="1">
        <v>6.2706022973154697E-6</v>
      </c>
      <c r="BO61" s="1">
        <v>-8.0657249768920194E-6</v>
      </c>
      <c r="BP61" s="1">
        <v>-2.93550653191825E-5</v>
      </c>
      <c r="BQ61" s="1">
        <v>-6.6579404181892803E-5</v>
      </c>
      <c r="BR61" s="1">
        <v>-2.81889378838915E-5</v>
      </c>
      <c r="BS61" s="1">
        <v>5.0412819875128601E-6</v>
      </c>
    </row>
    <row r="62" spans="1:71" x14ac:dyDescent="0.25">
      <c r="A62" t="s">
        <v>55</v>
      </c>
      <c r="B62">
        <v>4.1415151999999997E-2</v>
      </c>
      <c r="C62">
        <v>4.5673222733942802E-2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1">
        <v>3.7363019467273999E-6</v>
      </c>
      <c r="AO62" s="1">
        <v>-2.1781058178701199E-4</v>
      </c>
      <c r="AP62" s="1">
        <v>-1.6207996135705999E-4</v>
      </c>
      <c r="AQ62" s="1">
        <v>-7.7967967420129798E-5</v>
      </c>
      <c r="AR62" s="1">
        <v>1.2408003535427601E-7</v>
      </c>
      <c r="AS62" s="1">
        <v>2.8037168505222198E-6</v>
      </c>
      <c r="AT62" s="1">
        <v>8.4602126914188903E-6</v>
      </c>
      <c r="AU62" s="1">
        <v>-2.4281036803559302E-5</v>
      </c>
      <c r="AV62" s="1">
        <v>-9.8453551875089194E-17</v>
      </c>
      <c r="AW62" s="1">
        <v>-1.6917261849527199E-6</v>
      </c>
      <c r="AX62" s="1">
        <v>-6.7426102509035197E-5</v>
      </c>
      <c r="AY62" s="1">
        <v>-7.8603900523075296E-7</v>
      </c>
      <c r="AZ62" s="1">
        <v>1.57089802248717E-5</v>
      </c>
      <c r="BA62" s="1">
        <v>8.9185623529390799E-7</v>
      </c>
      <c r="BB62" s="1">
        <v>-8.4293245481710006E-5</v>
      </c>
      <c r="BC62" s="1">
        <v>7.1783974114499301E-6</v>
      </c>
      <c r="BD62" s="1">
        <v>-1.94208635819713E-7</v>
      </c>
      <c r="BE62" s="1">
        <v>-1.9459067831230299E-4</v>
      </c>
      <c r="BF62" s="1">
        <v>1.8518313990702801E-6</v>
      </c>
      <c r="BG62" s="1">
        <v>-1.37865631943677E-5</v>
      </c>
      <c r="BH62" s="1">
        <v>-5.9310521620017002E-5</v>
      </c>
      <c r="BI62" s="1">
        <v>-4.2698580575121697E-6</v>
      </c>
      <c r="BJ62" s="1">
        <v>-2.74547554581289E-5</v>
      </c>
      <c r="BK62" s="1">
        <v>9.8340012840482205E-7</v>
      </c>
      <c r="BL62">
        <v>2.0860432749043498E-3</v>
      </c>
      <c r="BM62" s="1">
        <v>-1.03178415868994E-5</v>
      </c>
      <c r="BN62" s="1">
        <v>-1.47221966086363E-5</v>
      </c>
      <c r="BO62" s="1">
        <v>5.6767338341892203E-6</v>
      </c>
      <c r="BP62" s="1">
        <v>-8.2677440287302895E-4</v>
      </c>
      <c r="BQ62" s="1">
        <v>2.0597775716128701E-5</v>
      </c>
      <c r="BR62" s="1">
        <v>-3.6640371488640702E-4</v>
      </c>
      <c r="BS62" s="1">
        <v>1.04840404825605E-7</v>
      </c>
    </row>
    <row r="63" spans="1:71" x14ac:dyDescent="0.25">
      <c r="A63" t="s">
        <v>19</v>
      </c>
      <c r="B63">
        <v>3.3502880999999797E-2</v>
      </c>
      <c r="C63">
        <v>3.6021079058566399E-2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1">
        <v>9.6614426697790294E-7</v>
      </c>
      <c r="AO63" s="1">
        <v>2.9187459453552702E-5</v>
      </c>
      <c r="AP63" s="1">
        <v>-6.5112699635701999E-6</v>
      </c>
      <c r="AQ63" s="1">
        <v>-5.7173623862649301E-6</v>
      </c>
      <c r="AR63" s="1">
        <v>3.64739692308329E-6</v>
      </c>
      <c r="AS63" s="1">
        <v>-3.7380747501712402E-5</v>
      </c>
      <c r="AT63" s="1">
        <v>-6.6033254333717096E-6</v>
      </c>
      <c r="AU63" s="1">
        <v>-6.4347951322366796E-4</v>
      </c>
      <c r="AV63" s="1">
        <v>-1.1082391685569901E-16</v>
      </c>
      <c r="AW63" s="1">
        <v>-4.8824946464345903E-6</v>
      </c>
      <c r="AX63" s="1">
        <v>7.6007627730422996E-6</v>
      </c>
      <c r="AY63" s="1">
        <v>-8.08694047348447E-6</v>
      </c>
      <c r="AZ63" s="1">
        <v>5.99741121144277E-6</v>
      </c>
      <c r="BA63" s="1">
        <v>2.0701014229173199E-6</v>
      </c>
      <c r="BB63" s="1">
        <v>-2.10181255930563E-4</v>
      </c>
      <c r="BC63" s="1">
        <v>1.1319550409650299E-5</v>
      </c>
      <c r="BD63" s="1">
        <v>7.0273182174154603E-6</v>
      </c>
      <c r="BE63" s="1">
        <v>1.29469107872348E-5</v>
      </c>
      <c r="BF63" s="1">
        <v>-4.5326020068932802E-5</v>
      </c>
      <c r="BG63" s="1">
        <v>-2.42564185496459E-4</v>
      </c>
      <c r="BH63" s="1">
        <v>-1.36273223547453E-5</v>
      </c>
      <c r="BI63" s="1">
        <v>-3.04499857995917E-6</v>
      </c>
      <c r="BJ63" s="1">
        <v>-5.1721888214377199E-5</v>
      </c>
      <c r="BK63" s="1">
        <v>1.0249783353799301E-5</v>
      </c>
      <c r="BL63" s="1">
        <v>-1.03178415868994E-5</v>
      </c>
      <c r="BM63">
        <v>1.2975181365434899E-3</v>
      </c>
      <c r="BN63" s="1">
        <v>9.2708268534277501E-6</v>
      </c>
      <c r="BO63" s="1">
        <v>3.4554582126973502E-6</v>
      </c>
      <c r="BP63" s="1">
        <v>-4.3452250813210902E-5</v>
      </c>
      <c r="BQ63" s="1">
        <v>-3.3964396750749803E-5</v>
      </c>
      <c r="BR63" s="1">
        <v>-5.5339354496536399E-6</v>
      </c>
      <c r="BS63" s="1">
        <v>-2.8861511552938702E-5</v>
      </c>
    </row>
    <row r="64" spans="1:71" x14ac:dyDescent="0.25">
      <c r="A64" t="s">
        <v>32</v>
      </c>
      <c r="B64">
        <v>1.6906736999999901E-2</v>
      </c>
      <c r="C64">
        <v>1.9169599322280101E-2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1">
        <v>3.02168642895704E-7</v>
      </c>
      <c r="AO64" s="1">
        <v>1.0450696577494501E-5</v>
      </c>
      <c r="AP64" s="1">
        <v>-8.0402580507453504E-7</v>
      </c>
      <c r="AQ64" s="1">
        <v>6.9091512767091603E-6</v>
      </c>
      <c r="AR64" s="1">
        <v>2.57615780145003E-6</v>
      </c>
      <c r="AS64" s="1">
        <v>2.6825658592004798E-7</v>
      </c>
      <c r="AT64" s="1">
        <v>6.5876383291749901E-6</v>
      </c>
      <c r="AU64" s="1">
        <v>-5.1918931037542001E-6</v>
      </c>
      <c r="AV64" s="1">
        <v>-3.4855322504188998E-17</v>
      </c>
      <c r="AW64" s="1">
        <v>4.4051380887029497E-7</v>
      </c>
      <c r="AX64" s="1">
        <v>-2.0342436325589201E-4</v>
      </c>
      <c r="AY64" s="1">
        <v>8.2138516651009008E-6</v>
      </c>
      <c r="AZ64" s="1">
        <v>6.0422041565585697E-6</v>
      </c>
      <c r="BA64" s="1">
        <v>2.0068924725358E-6</v>
      </c>
      <c r="BB64" s="1">
        <v>-1.27384322029998E-5</v>
      </c>
      <c r="BC64" s="1">
        <v>1.7966998428552701E-6</v>
      </c>
      <c r="BD64" s="1">
        <v>7.5939849307477196E-7</v>
      </c>
      <c r="BE64" s="1">
        <v>8.9564194455178495E-7</v>
      </c>
      <c r="BF64" s="1">
        <v>-5.11342291924882E-6</v>
      </c>
      <c r="BG64" s="1">
        <v>-1.29951574640066E-5</v>
      </c>
      <c r="BH64" s="1">
        <v>-7.2537730699782406E-5</v>
      </c>
      <c r="BI64" s="1">
        <v>1.46854706810679E-6</v>
      </c>
      <c r="BJ64" s="1">
        <v>1.39140622466529E-5</v>
      </c>
      <c r="BK64" s="1">
        <v>6.2706022973154697E-6</v>
      </c>
      <c r="BL64" s="1">
        <v>-1.47221966086363E-5</v>
      </c>
      <c r="BM64" s="1">
        <v>9.2708268534277501E-6</v>
      </c>
      <c r="BN64" s="1">
        <v>3.6747353817676199E-4</v>
      </c>
      <c r="BO64" s="1">
        <v>-5.9758722493730795E-7</v>
      </c>
      <c r="BP64" s="1">
        <v>-3.7395169426463599E-5</v>
      </c>
      <c r="BQ64" s="1">
        <v>6.9301663988943902E-6</v>
      </c>
      <c r="BR64" s="1">
        <v>-9.5660019565346998E-5</v>
      </c>
      <c r="BS64" s="1">
        <v>8.6029836381397492E-6</v>
      </c>
    </row>
    <row r="65" spans="1:71" x14ac:dyDescent="0.25">
      <c r="A65" t="s">
        <v>36</v>
      </c>
      <c r="B65">
        <v>1.4045159E-2</v>
      </c>
      <c r="C65">
        <v>1.51062332718338E-2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1">
        <v>3.1844556100220202E-6</v>
      </c>
      <c r="AO65" s="1">
        <v>-7.3187360974088796E-6</v>
      </c>
      <c r="AP65" s="1">
        <v>2.8123580344411898E-6</v>
      </c>
      <c r="AQ65" s="1">
        <v>2.4931716083904899E-6</v>
      </c>
      <c r="AR65" s="1">
        <v>3.8400217600167897E-6</v>
      </c>
      <c r="AS65" s="1">
        <v>2.2704900990421601E-6</v>
      </c>
      <c r="AT65" s="1">
        <v>2.4479569131485399E-6</v>
      </c>
      <c r="AU65" s="1">
        <v>-5.3793233822258696E-6</v>
      </c>
      <c r="AV65" s="1">
        <v>-4.64798272433209E-17</v>
      </c>
      <c r="AW65" s="1">
        <v>-3.3282344486061001E-6</v>
      </c>
      <c r="AX65" s="1">
        <v>4.32708069700746E-6</v>
      </c>
      <c r="AY65" s="1">
        <v>-3.6147963780286999E-6</v>
      </c>
      <c r="AZ65" s="1">
        <v>2.6496800030758101E-6</v>
      </c>
      <c r="BA65" s="1">
        <v>3.4563128764445E-6</v>
      </c>
      <c r="BB65" s="1">
        <v>-2.8127617373423702E-4</v>
      </c>
      <c r="BC65" s="1">
        <v>1.9393752117926801E-6</v>
      </c>
      <c r="BD65" s="1">
        <v>3.6652580334166901E-7</v>
      </c>
      <c r="BE65" s="1">
        <v>-1.9622388212119701E-6</v>
      </c>
      <c r="BF65" s="1">
        <v>4.6867746868375001E-6</v>
      </c>
      <c r="BG65" s="1">
        <v>5.9245144666537201E-7</v>
      </c>
      <c r="BH65" s="1">
        <v>-4.9561004830041801E-7</v>
      </c>
      <c r="BI65" s="1">
        <v>-1.3802838082280399E-7</v>
      </c>
      <c r="BJ65" s="1">
        <v>-6.3633224318478701E-6</v>
      </c>
      <c r="BK65" s="1">
        <v>-8.0657249768920194E-6</v>
      </c>
      <c r="BL65" s="1">
        <v>5.6767338341892203E-6</v>
      </c>
      <c r="BM65" s="1">
        <v>3.4554582126973502E-6</v>
      </c>
      <c r="BN65" s="1">
        <v>-5.9758722493730795E-7</v>
      </c>
      <c r="BO65" s="1">
        <v>2.2819828366305901E-4</v>
      </c>
      <c r="BP65" s="1">
        <v>1.1275333484269701E-5</v>
      </c>
      <c r="BQ65" s="1">
        <v>1.0615367450042399E-5</v>
      </c>
      <c r="BR65" s="1">
        <v>2.3625567970594E-5</v>
      </c>
      <c r="BS65" s="1">
        <v>6.2637655820445695E-7</v>
      </c>
    </row>
    <row r="66" spans="1:71" x14ac:dyDescent="0.25">
      <c r="A66" t="s">
        <v>56</v>
      </c>
      <c r="B66">
        <v>8.1686629000000205E-2</v>
      </c>
      <c r="C66">
        <v>8.1805597497758495E-2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1">
        <v>-1.5697062421844401E-4</v>
      </c>
      <c r="AO66">
        <v>-1.3404163904052399E-3</v>
      </c>
      <c r="AP66" s="1">
        <v>-5.4620112484108598E-5</v>
      </c>
      <c r="AQ66" s="1">
        <v>-5.8572160425608298E-5</v>
      </c>
      <c r="AR66" s="1">
        <v>1.233629151615E-5</v>
      </c>
      <c r="AS66" s="1">
        <v>-2.1410641913913198E-6</v>
      </c>
      <c r="AT66" s="1">
        <v>1.47093894651292E-6</v>
      </c>
      <c r="AU66" s="1">
        <v>-2.1780592601858501E-4</v>
      </c>
      <c r="AV66" s="1">
        <v>-1.25158986862641E-16</v>
      </c>
      <c r="AW66" s="1">
        <v>7.08308375476729E-6</v>
      </c>
      <c r="AX66" s="1">
        <v>-4.9310455226542205E-4</v>
      </c>
      <c r="AY66" s="1">
        <v>-3.0210199062327501E-5</v>
      </c>
      <c r="AZ66" s="1">
        <v>-1.9661608014616499E-5</v>
      </c>
      <c r="BA66" s="1">
        <v>7.1889216814000097E-6</v>
      </c>
      <c r="BB66" s="1">
        <v>-7.1785493628750096E-4</v>
      </c>
      <c r="BC66" s="1">
        <v>-7.8765753749255003E-6</v>
      </c>
      <c r="BD66" s="1">
        <v>-2.96316790645083E-5</v>
      </c>
      <c r="BE66" s="1">
        <v>-1.72518210897372E-4</v>
      </c>
      <c r="BF66" s="1">
        <v>-8.7862774264463198E-7</v>
      </c>
      <c r="BG66" s="1">
        <v>-1.96910561820061E-4</v>
      </c>
      <c r="BH66" s="1">
        <v>-3.1125975950584503E-4</v>
      </c>
      <c r="BI66" s="1">
        <v>1.4641122716563199E-6</v>
      </c>
      <c r="BJ66" s="1">
        <v>-9.6188138809548594E-5</v>
      </c>
      <c r="BK66" s="1">
        <v>-2.93550653191825E-5</v>
      </c>
      <c r="BL66" s="1">
        <v>-8.2677440287302895E-4</v>
      </c>
      <c r="BM66" s="1">
        <v>-4.3452250813210902E-5</v>
      </c>
      <c r="BN66" s="1">
        <v>-3.7395169426463599E-5</v>
      </c>
      <c r="BO66" s="1">
        <v>1.1275333484269701E-5</v>
      </c>
      <c r="BP66">
        <v>6.6921557819652703E-3</v>
      </c>
      <c r="BQ66" s="1">
        <v>-4.5060034829204E-5</v>
      </c>
      <c r="BR66">
        <v>-1.8677268935173099E-3</v>
      </c>
      <c r="BS66" s="1">
        <v>2.3410479744540299E-5</v>
      </c>
    </row>
    <row r="67" spans="1:71" x14ac:dyDescent="0.25">
      <c r="A67" t="s">
        <v>47</v>
      </c>
      <c r="B67">
        <v>3.7042148999999899E-2</v>
      </c>
      <c r="C67">
        <v>4.6253138586637502E-2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1">
        <v>3.8897863747922201E-6</v>
      </c>
      <c r="AO67" s="1">
        <v>-9.6786888698081299E-6</v>
      </c>
      <c r="AP67" s="1">
        <v>-2.1576384476520698E-6</v>
      </c>
      <c r="AQ67" s="1">
        <v>1.1067907551157199E-6</v>
      </c>
      <c r="AR67" s="1">
        <v>-4.3699160574839298E-6</v>
      </c>
      <c r="AS67" s="1">
        <v>2.77761365956759E-6</v>
      </c>
      <c r="AT67" s="1">
        <v>7.5207938828134698E-6</v>
      </c>
      <c r="AU67" s="1">
        <v>-1.9559946552466799E-4</v>
      </c>
      <c r="AV67" s="1">
        <v>-1.02310195074926E-16</v>
      </c>
      <c r="AW67" s="1">
        <v>1.2429673196303199E-5</v>
      </c>
      <c r="AX67" s="1">
        <v>-6.2724468928582004E-5</v>
      </c>
      <c r="AY67" s="1">
        <v>-1.17782520355316E-5</v>
      </c>
      <c r="AZ67" s="1">
        <v>-9.0233514781626697E-5</v>
      </c>
      <c r="BA67" s="1">
        <v>-1.3409074806313901E-4</v>
      </c>
      <c r="BB67" s="1">
        <v>-8.9251226144147799E-4</v>
      </c>
      <c r="BC67" s="1">
        <v>5.1495497665780304E-6</v>
      </c>
      <c r="BD67" s="1">
        <v>2.1040117993514901E-6</v>
      </c>
      <c r="BE67" s="1">
        <v>4.6809010482500703E-6</v>
      </c>
      <c r="BF67" s="1">
        <v>2.3165696502518E-5</v>
      </c>
      <c r="BG67" s="1">
        <v>-1.03381836077761E-4</v>
      </c>
      <c r="BH67" s="1">
        <v>-3.1077963005822899E-5</v>
      </c>
      <c r="BI67" s="1">
        <v>-1.71750201220234E-6</v>
      </c>
      <c r="BJ67" s="1">
        <v>-5.2434476345540495E-4</v>
      </c>
      <c r="BK67" s="1">
        <v>-6.6579404181892803E-5</v>
      </c>
      <c r="BL67" s="1">
        <v>2.0597775716128701E-5</v>
      </c>
      <c r="BM67" s="1">
        <v>-3.3964396750749803E-5</v>
      </c>
      <c r="BN67" s="1">
        <v>6.9301663988943902E-6</v>
      </c>
      <c r="BO67" s="1">
        <v>1.0615367450042399E-5</v>
      </c>
      <c r="BP67" s="1">
        <v>-4.5060034829204E-5</v>
      </c>
      <c r="BQ67">
        <v>2.1393528291146998E-3</v>
      </c>
      <c r="BR67" s="1">
        <v>-2.5412542073427198E-5</v>
      </c>
      <c r="BS67" s="1">
        <v>-5.6375591263738602E-6</v>
      </c>
    </row>
    <row r="68" spans="1:71" x14ac:dyDescent="0.25">
      <c r="A68" t="s">
        <v>66</v>
      </c>
      <c r="B68">
        <v>8.9084503999999995E-2</v>
      </c>
      <c r="C68">
        <v>8.6596371287981699E-2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1">
        <v>1.2495337528623599E-5</v>
      </c>
      <c r="AO68" s="1">
        <v>-3.9523898501282002E-4</v>
      </c>
      <c r="AP68" s="1">
        <v>-1.0677700223380601E-5</v>
      </c>
      <c r="AQ68" s="1">
        <v>-1.23409274935853E-5</v>
      </c>
      <c r="AR68" s="1">
        <v>-3.97199786492779E-6</v>
      </c>
      <c r="AS68" s="1">
        <v>1.77901290917569E-6</v>
      </c>
      <c r="AT68" s="1">
        <v>-7.4487455012983802E-6</v>
      </c>
      <c r="AU68" s="1">
        <v>-3.3373070620707298E-4</v>
      </c>
      <c r="AV68" s="1">
        <v>-1.4538817194857899E-16</v>
      </c>
      <c r="AW68" s="1">
        <v>-4.72167911050118E-4</v>
      </c>
      <c r="AX68">
        <v>-1.15614678824147E-3</v>
      </c>
      <c r="AY68" s="1">
        <v>-4.8732934346032501E-4</v>
      </c>
      <c r="AZ68" s="1">
        <v>-2.0785417785339098E-5</v>
      </c>
      <c r="BA68" s="1">
        <v>-2.1198105715469801E-5</v>
      </c>
      <c r="BB68" s="1">
        <v>-8.9475220222707901E-4</v>
      </c>
      <c r="BC68" s="1">
        <v>1.20885715671378E-5</v>
      </c>
      <c r="BD68" s="1">
        <v>7.5546317894551604E-6</v>
      </c>
      <c r="BE68" s="1">
        <v>-1.7845781213258599E-5</v>
      </c>
      <c r="BF68" s="1">
        <v>-1.29034835803396E-5</v>
      </c>
      <c r="BG68" s="1">
        <v>-2.53792417151321E-4</v>
      </c>
      <c r="BH68" s="1">
        <v>-9.3363600128636701E-4</v>
      </c>
      <c r="BI68" s="1">
        <v>-3.5914672389209903E-7</v>
      </c>
      <c r="BJ68" s="1">
        <v>-1.00635620730635E-4</v>
      </c>
      <c r="BK68" s="1">
        <v>-2.81889378838915E-5</v>
      </c>
      <c r="BL68" s="1">
        <v>-3.6640371488640702E-4</v>
      </c>
      <c r="BM68" s="1">
        <v>-5.5339354496536399E-6</v>
      </c>
      <c r="BN68" s="1">
        <v>-9.5660019565346998E-5</v>
      </c>
      <c r="BO68" s="1">
        <v>2.3625567970594E-5</v>
      </c>
      <c r="BP68">
        <v>-1.8677268935173099E-3</v>
      </c>
      <c r="BQ68" s="1">
        <v>-2.5412542073427198E-5</v>
      </c>
      <c r="BR68">
        <v>7.4989315202459803E-3</v>
      </c>
      <c r="BS68" s="1">
        <v>-3.2587317170604001E-5</v>
      </c>
    </row>
    <row r="69" spans="1:71" x14ac:dyDescent="0.25">
      <c r="A69" t="s">
        <v>16</v>
      </c>
      <c r="B69">
        <v>2.4548581E-2</v>
      </c>
      <c r="C69">
        <v>2.4943712951327902E-2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1">
        <v>9.4912143000351102E-7</v>
      </c>
      <c r="AO69" s="1">
        <v>-1.23531497051777E-5</v>
      </c>
      <c r="AP69" s="1">
        <v>-9.9624172653442596E-8</v>
      </c>
      <c r="AQ69" s="1">
        <v>-2.2836199410834699E-6</v>
      </c>
      <c r="AR69" s="1">
        <v>-8.7555502635266699E-5</v>
      </c>
      <c r="AS69" s="1">
        <v>-5.2011970719066905E-7</v>
      </c>
      <c r="AT69" s="1">
        <v>-3.0831909176339198E-5</v>
      </c>
      <c r="AU69" s="1">
        <v>-1.0570594514461601E-4</v>
      </c>
      <c r="AV69" s="1">
        <v>-7.2148334578086401E-17</v>
      </c>
      <c r="AW69" s="1">
        <v>8.8482314704456607E-6</v>
      </c>
      <c r="AX69" s="1">
        <v>2.1639172869854899E-5</v>
      </c>
      <c r="AY69" s="1">
        <v>-1.09996724343013E-6</v>
      </c>
      <c r="AZ69" s="1">
        <v>2.6887080148582399E-6</v>
      </c>
      <c r="BA69" s="1">
        <v>5.1761578359168004E-7</v>
      </c>
      <c r="BB69" s="1">
        <v>-6.8212843943072697E-5</v>
      </c>
      <c r="BC69" s="1">
        <v>-3.3008676161104102E-6</v>
      </c>
      <c r="BD69" s="1">
        <v>1.56107629089784E-6</v>
      </c>
      <c r="BE69" s="1">
        <v>-2.0070799828965999E-6</v>
      </c>
      <c r="BF69" s="1">
        <v>-5.9656003993299299E-6</v>
      </c>
      <c r="BG69" s="1">
        <v>-3.1163915090859899E-4</v>
      </c>
      <c r="BH69" s="1">
        <v>3.2813278351321402E-6</v>
      </c>
      <c r="BI69" s="1">
        <v>-1.4085548798873399E-6</v>
      </c>
      <c r="BJ69" s="1">
        <v>6.1029147971398505E-7</v>
      </c>
      <c r="BK69" s="1">
        <v>5.0412819875128601E-6</v>
      </c>
      <c r="BL69" s="1">
        <v>1.04840404825605E-7</v>
      </c>
      <c r="BM69" s="1">
        <v>-2.8861511552938702E-5</v>
      </c>
      <c r="BN69" s="1">
        <v>8.6029836381397492E-6</v>
      </c>
      <c r="BO69" s="1">
        <v>6.2637655820445695E-7</v>
      </c>
      <c r="BP69" s="1">
        <v>2.3410479744540299E-5</v>
      </c>
      <c r="BQ69" s="1">
        <v>-5.6375591263738602E-6</v>
      </c>
      <c r="BR69" s="1">
        <v>-3.2587317170604001E-5</v>
      </c>
      <c r="BS69" s="1">
        <v>6.2218881579824696E-4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WCC Portfolio</vt:lpstr>
      <vt:lpstr>Buys</vt:lpstr>
      <vt:lpstr>Decider</vt:lpstr>
      <vt:lpstr>2013</vt:lpstr>
      <vt:lpstr>Combos</vt:lpstr>
      <vt:lpstr>testOutputs</vt:lpstr>
      <vt:lpstr>'2013'!Print_Area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Mullen</dc:creator>
  <cp:lastModifiedBy>Cameron Mullen</cp:lastModifiedBy>
  <dcterms:created xsi:type="dcterms:W3CDTF">2013-03-20T00:34:59Z</dcterms:created>
  <dcterms:modified xsi:type="dcterms:W3CDTF">2013-03-23T19:57:36Z</dcterms:modified>
</cp:coreProperties>
</file>