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74da24a3820722/Área de Trabalho/Pós-doc_IEA/Artigos/Outline_Paper_II/"/>
    </mc:Choice>
  </mc:AlternateContent>
  <xr:revisionPtr revIDLastSave="0" documentId="8_{94B27091-83AE-48C9-AD24-92BCB6664175}" xr6:coauthVersionLast="47" xr6:coauthVersionMax="47" xr10:uidLastSave="{00000000-0000-0000-0000-000000000000}"/>
  <bookViews>
    <workbookView xWindow="-108" yWindow="-108" windowWidth="23256" windowHeight="12456" activeTab="1" xr2:uid="{829A0724-07EE-4A9A-A826-5FD127DEE978}"/>
  </bookViews>
  <sheets>
    <sheet name="TEA" sheetId="1" r:id="rId1"/>
    <sheet name="EX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2" l="1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47" i="1"/>
  <c r="B47" i="1"/>
  <c r="C46" i="1"/>
  <c r="B46" i="1"/>
  <c r="C45" i="1"/>
  <c r="B45" i="1"/>
  <c r="C44" i="1"/>
  <c r="C48" i="1" s="1"/>
  <c r="B44" i="1"/>
  <c r="C43" i="1"/>
  <c r="B43" i="1"/>
  <c r="B48" i="1" s="1"/>
  <c r="C42" i="1"/>
  <c r="B42" i="1"/>
  <c r="C37" i="1"/>
  <c r="B37" i="1"/>
  <c r="C36" i="1"/>
  <c r="B36" i="1"/>
  <c r="C35" i="1"/>
  <c r="B35" i="1"/>
  <c r="C34" i="1"/>
  <c r="B34" i="1"/>
  <c r="C33" i="1"/>
  <c r="C38" i="1" s="1"/>
  <c r="B33" i="1"/>
  <c r="C32" i="1"/>
  <c r="B32" i="1"/>
  <c r="B38" i="1" s="1"/>
  <c r="H25" i="1"/>
  <c r="G25" i="1"/>
  <c r="E25" i="1"/>
  <c r="D25" i="1"/>
  <c r="C25" i="1"/>
  <c r="B25" i="1"/>
  <c r="E24" i="1"/>
  <c r="H24" i="1" s="1"/>
  <c r="D24" i="1"/>
  <c r="C24" i="1"/>
  <c r="B24" i="1"/>
  <c r="G23" i="1"/>
  <c r="E23" i="1"/>
  <c r="H23" i="1" s="1"/>
  <c r="D23" i="1"/>
  <c r="C23" i="1"/>
  <c r="B23" i="1"/>
  <c r="E19" i="1"/>
  <c r="H19" i="1" s="1"/>
  <c r="D19" i="1"/>
  <c r="C19" i="1"/>
  <c r="B19" i="1"/>
  <c r="H18" i="1"/>
  <c r="E18" i="1"/>
  <c r="G18" i="1" s="1"/>
  <c r="D18" i="1"/>
  <c r="C18" i="1"/>
  <c r="B18" i="1"/>
  <c r="H17" i="1"/>
  <c r="E17" i="1"/>
  <c r="G17" i="1" s="1"/>
  <c r="D17" i="1"/>
  <c r="C17" i="1"/>
  <c r="B17" i="1"/>
  <c r="E16" i="1"/>
  <c r="H16" i="1" s="1"/>
  <c r="D16" i="1"/>
  <c r="C16" i="1"/>
  <c r="B16" i="1"/>
  <c r="E15" i="1"/>
  <c r="H15" i="1" s="1"/>
  <c r="D15" i="1"/>
  <c r="C15" i="1"/>
  <c r="B15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K23" i="1" l="1"/>
  <c r="I17" i="1"/>
  <c r="I16" i="1"/>
  <c r="I15" i="1"/>
  <c r="I19" i="1"/>
  <c r="K25" i="1"/>
  <c r="K24" i="1"/>
  <c r="I18" i="1"/>
  <c r="J16" i="1"/>
  <c r="J15" i="1"/>
  <c r="J17" i="1"/>
  <c r="L25" i="1"/>
  <c r="J19" i="1"/>
  <c r="L24" i="1"/>
  <c r="J18" i="1"/>
  <c r="L23" i="1"/>
  <c r="J24" i="1"/>
  <c r="J23" i="1"/>
  <c r="L19" i="1"/>
  <c r="L15" i="1"/>
  <c r="L18" i="1"/>
  <c r="L14" i="1"/>
  <c r="L16" i="1"/>
  <c r="J25" i="1"/>
  <c r="L17" i="1"/>
  <c r="I24" i="1"/>
  <c r="K16" i="1"/>
  <c r="I23" i="1"/>
  <c r="K19" i="1"/>
  <c r="K15" i="1"/>
  <c r="K18" i="1"/>
  <c r="K14" i="1"/>
  <c r="I25" i="1"/>
  <c r="K17" i="1"/>
  <c r="G19" i="1"/>
  <c r="G16" i="1"/>
  <c r="G24" i="1"/>
  <c r="G15" i="1"/>
</calcChain>
</file>

<file path=xl/sharedStrings.xml><?xml version="1.0" encoding="utf-8"?>
<sst xmlns="http://schemas.openxmlformats.org/spreadsheetml/2006/main" count="60" uniqueCount="43">
  <si>
    <t>Costs</t>
  </si>
  <si>
    <t>CAPEX</t>
  </si>
  <si>
    <t>OPEX</t>
  </si>
  <si>
    <t>Revenues</t>
  </si>
  <si>
    <t>Production cost</t>
  </si>
  <si>
    <t>E1G - BRA</t>
  </si>
  <si>
    <t>E1G - ARG (cane)</t>
  </si>
  <si>
    <t>E1G - COL</t>
  </si>
  <si>
    <t xml:space="preserve">E1G - GUA </t>
  </si>
  <si>
    <t>E1G - ARG (corn)</t>
  </si>
  <si>
    <t>BD - ARG</t>
  </si>
  <si>
    <t>BD - BRA</t>
  </si>
  <si>
    <t>BD - COL</t>
  </si>
  <si>
    <t>Economic indicators</t>
  </si>
  <si>
    <t>NPV</t>
  </si>
  <si>
    <t>IRR</t>
  </si>
  <si>
    <t>Payback</t>
  </si>
  <si>
    <t>Minimum selling price (USD/L)</t>
  </si>
  <si>
    <t>Price (USD/L)</t>
  </si>
  <si>
    <t>MSP (USD/GJ)</t>
  </si>
  <si>
    <t>Markup</t>
  </si>
  <si>
    <t>Gasoline price max (USD/L)</t>
  </si>
  <si>
    <t>min</t>
  </si>
  <si>
    <t>E1G-BRA</t>
  </si>
  <si>
    <t>E1G-ARG (cane)</t>
  </si>
  <si>
    <t>E1G-ARG (corn)</t>
  </si>
  <si>
    <t>E1G-COL</t>
  </si>
  <si>
    <t>E1G-GUA</t>
  </si>
  <si>
    <t>Diesel price max (USD/L)</t>
  </si>
  <si>
    <t>BD-BRA</t>
  </si>
  <si>
    <t>BD-ARG</t>
  </si>
  <si>
    <t>BD-COL</t>
  </si>
  <si>
    <t>Diesel</t>
  </si>
  <si>
    <t>Soruce</t>
  </si>
  <si>
    <t>EIA</t>
  </si>
  <si>
    <t>gasoline</t>
  </si>
  <si>
    <t>price (max)</t>
  </si>
  <si>
    <t>price (min)</t>
  </si>
  <si>
    <t>diesel</t>
  </si>
  <si>
    <t>Process</t>
  </si>
  <si>
    <t>Efficiency</t>
  </si>
  <si>
    <t>Exergy Efficiency</t>
  </si>
  <si>
    <t>E1G - 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</si>
</sst>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3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4" borderId="0" xfId="0" applyFont="1" applyFill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  <xf numFmtId="0" fontId="0" fillId="0" borderId="3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4" fontId="4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2" fontId="0" fillId="0" borderId="0" xfId="0" applyNumberFormat="1" applyAlignment="1">
      <alignment horizontal="center"/>
    </xf>
    <xf numFmtId="0" fontId="0" fillId="0" borderId="1" xfId="0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[1]Plots_TEA!$B$2</c:f>
              <c:strCache>
                <c:ptCount val="1"/>
                <c:pt idx="0">
                  <c:v>CAPEX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[1]Plots_TEA!$A$3:$A$7</c:f>
              <c:strCache>
                <c:ptCount val="5"/>
                <c:pt idx="0">
                  <c:v>E1G - BRA</c:v>
                </c:pt>
                <c:pt idx="1">
                  <c:v>E1G - ARG (cane)</c:v>
                </c:pt>
                <c:pt idx="2">
                  <c:v>E1G - COL</c:v>
                </c:pt>
                <c:pt idx="3">
                  <c:v>E1G - GUA </c:v>
                </c:pt>
                <c:pt idx="4">
                  <c:v>E1G - ARG (corn)</c:v>
                </c:pt>
              </c:strCache>
            </c:strRef>
          </c:cat>
          <c:val>
            <c:numRef>
              <c:f>[1]Plots_TEA!$B$3:$B$7</c:f>
              <c:numCache>
                <c:formatCode>0</c:formatCode>
                <c:ptCount val="5"/>
                <c:pt idx="0">
                  <c:v>328.47695824648866</c:v>
                </c:pt>
                <c:pt idx="1">
                  <c:v>328.36881768410296</c:v>
                </c:pt>
                <c:pt idx="2">
                  <c:v>293.44942734037079</c:v>
                </c:pt>
                <c:pt idx="3">
                  <c:v>254.68815363023344</c:v>
                </c:pt>
                <c:pt idx="4">
                  <c:v>149.37760874262747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3-43B8-901C-F70D452CAE85}"/>
            </c:ext>
          </c:extLst>
        </c:ser>
        <c:ser>
          <c:idx val="1"/>
          <c:order val="1"/>
          <c:tx>
            <c:strRef>
              <c:f>[1]Plots_TEA!$C$2</c:f>
              <c:strCache>
                <c:ptCount val="1"/>
                <c:pt idx="0">
                  <c:v>OPEX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[1]Plots_TEA!$A$3:$A$7</c:f>
              <c:strCache>
                <c:ptCount val="5"/>
                <c:pt idx="0">
                  <c:v>E1G - BRA</c:v>
                </c:pt>
                <c:pt idx="1">
                  <c:v>E1G - ARG (cane)</c:v>
                </c:pt>
                <c:pt idx="2">
                  <c:v>E1G - COL</c:v>
                </c:pt>
                <c:pt idx="3">
                  <c:v>E1G - GUA </c:v>
                </c:pt>
                <c:pt idx="4">
                  <c:v>E1G - ARG (corn)</c:v>
                </c:pt>
              </c:strCache>
            </c:strRef>
          </c:cat>
          <c:val>
            <c:numRef>
              <c:f>[1]Plots_TEA!$C$3:$C$7</c:f>
              <c:numCache>
                <c:formatCode>0.0</c:formatCode>
                <c:ptCount val="5"/>
                <c:pt idx="0">
                  <c:v>96.170486518389254</c:v>
                </c:pt>
                <c:pt idx="1">
                  <c:v>96.539530274597169</c:v>
                </c:pt>
                <c:pt idx="2">
                  <c:v>85.131073932940026</c:v>
                </c:pt>
                <c:pt idx="3">
                  <c:v>87.046799865511986</c:v>
                </c:pt>
                <c:pt idx="4">
                  <c:v>117.27113047162672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3-43B8-901C-F70D452CAE85}"/>
            </c:ext>
          </c:extLst>
        </c:ser>
        <c:ser>
          <c:idx val="2"/>
          <c:order val="2"/>
          <c:tx>
            <c:strRef>
              <c:f>[1]Plots_TEA!$D$2</c:f>
              <c:strCache>
                <c:ptCount val="1"/>
                <c:pt idx="0">
                  <c:v>Revenues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[1]Plots_TEA!$A$3:$A$7</c:f>
              <c:strCache>
                <c:ptCount val="5"/>
                <c:pt idx="0">
                  <c:v>E1G - BRA</c:v>
                </c:pt>
                <c:pt idx="1">
                  <c:v>E1G - ARG (cane)</c:v>
                </c:pt>
                <c:pt idx="2">
                  <c:v>E1G - COL</c:v>
                </c:pt>
                <c:pt idx="3">
                  <c:v>E1G - GUA </c:v>
                </c:pt>
                <c:pt idx="4">
                  <c:v>E1G - ARG (corn)</c:v>
                </c:pt>
              </c:strCache>
            </c:strRef>
          </c:cat>
          <c:val>
            <c:numRef>
              <c:f>[1]Plots_TEA!$D$3:$D$7</c:f>
              <c:numCache>
                <c:formatCode>0.0</c:formatCode>
                <c:ptCount val="5"/>
                <c:pt idx="0">
                  <c:v>182.20487999999997</c:v>
                </c:pt>
                <c:pt idx="1">
                  <c:v>171.04420915297089</c:v>
                </c:pt>
                <c:pt idx="2">
                  <c:v>140.49994687737043</c:v>
                </c:pt>
                <c:pt idx="3">
                  <c:v>136.57680000000002</c:v>
                </c:pt>
                <c:pt idx="4">
                  <c:v>154.06050265486724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53-43B8-901C-F70D452CA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8828143"/>
        <c:axId val="1668831055"/>
      </c:barChart>
      <c:catAx>
        <c:axId val="166882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8831055"/>
        <c:crosses val="autoZero"/>
        <c:auto val="1"/>
        <c:lblAlgn val="ctr"/>
        <c:lblOffset val="100"/>
        <c:noMultiLvlLbl val="0"/>
      </c:catAx>
      <c:valAx>
        <c:axId val="1668831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M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882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[1]Plots_TEA!$B$22</c:f>
              <c:strCache>
                <c:ptCount val="1"/>
                <c:pt idx="0">
                  <c:v>NPV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[1]Plots_TEA!$A$23:$A$25</c:f>
              <c:strCache>
                <c:ptCount val="3"/>
                <c:pt idx="0">
                  <c:v>BD-BRA</c:v>
                </c:pt>
                <c:pt idx="1">
                  <c:v>BD-ARG</c:v>
                </c:pt>
                <c:pt idx="2">
                  <c:v>BD-COL</c:v>
                </c:pt>
              </c:strCache>
            </c:strRef>
          </c:cat>
          <c:val>
            <c:numRef>
              <c:f>[1]Plots_TEA!$B$23:$B$25</c:f>
              <c:numCache>
                <c:formatCode>0</c:formatCode>
                <c:ptCount val="3"/>
                <c:pt idx="0">
                  <c:v>227.36419104017764</c:v>
                </c:pt>
                <c:pt idx="1">
                  <c:v>190.20718662266481</c:v>
                </c:pt>
                <c:pt idx="2">
                  <c:v>177.90938986876429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5-448F-B10F-1DCDDB340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09540479"/>
        <c:axId val="2109541311"/>
      </c:barChart>
      <c:lineChart>
        <c:grouping val="stacked"/>
        <c:varyColors val="0"/>
        <c:ser>
          <c:idx val="1"/>
          <c:order val="1"/>
          <c:tx>
            <c:strRef>
              <c:f>[1]Plots_TEA!$C$22</c:f>
              <c:strCache>
                <c:ptCount val="1"/>
                <c:pt idx="0">
                  <c:v>IRR</c:v>
                </c:pt>
              </c:strCache>
            </c:strRef>
          </c:tx>
          <c:spPr>
            <a:ln w="28575" cap="rnd">
              <a:solidFill>
                <a:srgbClr val="0066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6600"/>
              </a:solidFill>
              <a:ln w="9525">
                <a:solidFill>
                  <a:srgbClr val="006600"/>
                </a:solidFill>
              </a:ln>
              <a:effectLst/>
            </c:spPr>
          </c:marker>
          <c:cat>
            <c:strRef>
              <c:f>[1]Plots_TEA!$A$23:$A$25</c:f>
              <c:strCache>
                <c:ptCount val="3"/>
                <c:pt idx="0">
                  <c:v>BD-BRA</c:v>
                </c:pt>
                <c:pt idx="1">
                  <c:v>BD-ARG</c:v>
                </c:pt>
                <c:pt idx="2">
                  <c:v>BD-COL</c:v>
                </c:pt>
              </c:strCache>
            </c:strRef>
          </c:cat>
          <c:val>
            <c:numRef>
              <c:f>[1]Plots_TEA!$C$23:$C$25</c:f>
              <c:numCache>
                <c:formatCode>0%</c:formatCode>
                <c:ptCount val="3"/>
                <c:pt idx="0">
                  <c:v>0.35835061760801512</c:v>
                </c:pt>
                <c:pt idx="1">
                  <c:v>0.23493316433166056</c:v>
                </c:pt>
                <c:pt idx="2">
                  <c:v>0.19762493089408584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5-448F-B10F-1DCDDB340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576575"/>
        <c:axId val="1364575327"/>
      </c:lineChart>
      <c:catAx>
        <c:axId val="210954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9541311"/>
        <c:crosses val="autoZero"/>
        <c:auto val="1"/>
        <c:lblAlgn val="ctr"/>
        <c:lblOffset val="100"/>
        <c:noMultiLvlLbl val="0"/>
      </c:catAx>
      <c:valAx>
        <c:axId val="2109541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NPV (M</a:t>
                </a:r>
                <a:r>
                  <a:rPr lang="pt-BR" sz="1100" b="1" baseline="0"/>
                  <a:t> USD)</a:t>
                </a:r>
                <a:endParaRPr lang="pt-BR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9540479"/>
        <c:crosses val="autoZero"/>
        <c:crossBetween val="between"/>
      </c:valAx>
      <c:valAx>
        <c:axId val="13645753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IRR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4576575"/>
        <c:crosses val="max"/>
        <c:crossBetween val="between"/>
      </c:valAx>
      <c:catAx>
        <c:axId val="1364576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4575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[1]Plots_TEA!$B$14</c:f>
              <c:strCache>
                <c:ptCount val="1"/>
                <c:pt idx="0">
                  <c:v>NPV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[1]Plots_TEA!$A$15:$A$19</c:f>
              <c:strCache>
                <c:ptCount val="5"/>
                <c:pt idx="0">
                  <c:v>E1G-BRA</c:v>
                </c:pt>
                <c:pt idx="1">
                  <c:v>E1G-ARG (cane)</c:v>
                </c:pt>
                <c:pt idx="2">
                  <c:v>E1G-ARG (corn)</c:v>
                </c:pt>
                <c:pt idx="3">
                  <c:v>E1G-COL</c:v>
                </c:pt>
                <c:pt idx="4">
                  <c:v>E1G-GUA</c:v>
                </c:pt>
              </c:strCache>
            </c:strRef>
          </c:cat>
          <c:val>
            <c:numRef>
              <c:f>[1]Plots_TEA!$B$15:$B$19</c:f>
              <c:numCache>
                <c:formatCode>0</c:formatCode>
                <c:ptCount val="5"/>
                <c:pt idx="0">
                  <c:v>173.09297588854488</c:v>
                </c:pt>
                <c:pt idx="1">
                  <c:v>115.56163758891853</c:v>
                </c:pt>
                <c:pt idx="2">
                  <c:v>61.592937798838079</c:v>
                </c:pt>
                <c:pt idx="3">
                  <c:v>46.180001542131514</c:v>
                </c:pt>
                <c:pt idx="4" formatCode="0.0">
                  <c:v>46.128244385970348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F-4F9E-8934-A85BADF9B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00879727"/>
        <c:axId val="2100874319"/>
      </c:barChart>
      <c:lineChart>
        <c:grouping val="stacked"/>
        <c:varyColors val="0"/>
        <c:ser>
          <c:idx val="1"/>
          <c:order val="1"/>
          <c:tx>
            <c:strRef>
              <c:f>[1]Plots_TEA!$C$14</c:f>
              <c:strCache>
                <c:ptCount val="1"/>
                <c:pt idx="0">
                  <c:v>IRR</c:v>
                </c:pt>
              </c:strCache>
            </c:strRef>
          </c:tx>
          <c:spPr>
            <a:ln w="28575" cap="rnd">
              <a:solidFill>
                <a:srgbClr val="0066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6600"/>
              </a:solidFill>
              <a:ln w="9525">
                <a:solidFill>
                  <a:srgbClr val="006600"/>
                </a:solidFill>
              </a:ln>
              <a:effectLst/>
            </c:spPr>
          </c:marker>
          <c:cat>
            <c:strRef>
              <c:f>[1]Plots_TEA!$A$15:$A$19</c:f>
              <c:strCache>
                <c:ptCount val="5"/>
                <c:pt idx="0">
                  <c:v>E1G-BRA</c:v>
                </c:pt>
                <c:pt idx="1">
                  <c:v>E1G-ARG (cane)</c:v>
                </c:pt>
                <c:pt idx="2">
                  <c:v>E1G-ARG (corn)</c:v>
                </c:pt>
                <c:pt idx="3">
                  <c:v>E1G-COL</c:v>
                </c:pt>
                <c:pt idx="4">
                  <c:v>E1G-GUA</c:v>
                </c:pt>
              </c:strCache>
            </c:strRef>
          </c:cat>
          <c:val>
            <c:numRef>
              <c:f>[1]Plots_TEA!$C$15:$C$19</c:f>
              <c:numCache>
                <c:formatCode>0%</c:formatCode>
                <c:ptCount val="5"/>
                <c:pt idx="0">
                  <c:v>0.16126797162903017</c:v>
                </c:pt>
                <c:pt idx="1">
                  <c:v>0.14221370814733181</c:v>
                </c:pt>
                <c:pt idx="2">
                  <c:v>0.14687468666004411</c:v>
                </c:pt>
                <c:pt idx="3">
                  <c:v>0.11958499821014179</c:v>
                </c:pt>
                <c:pt idx="4" formatCode="0.0%">
                  <c:v>0.12227742652293028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F-4F9E-8934-A85BADF9B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208431"/>
        <c:axId val="1185208015"/>
      </c:lineChart>
      <c:catAx>
        <c:axId val="210087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0874319"/>
        <c:crosses val="autoZero"/>
        <c:auto val="1"/>
        <c:lblAlgn val="ctr"/>
        <c:lblOffset val="100"/>
        <c:noMultiLvlLbl val="0"/>
      </c:catAx>
      <c:valAx>
        <c:axId val="2100874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NPV (M 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0879727"/>
        <c:crosses val="autoZero"/>
        <c:crossBetween val="between"/>
        <c:majorUnit val="50"/>
      </c:valAx>
      <c:valAx>
        <c:axId val="11852080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IRR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5208431"/>
        <c:crosses val="max"/>
        <c:crossBetween val="between"/>
      </c:valAx>
      <c:catAx>
        <c:axId val="1185208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5208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MSP</c:v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([1]Plots_TEA!$A$15:$A$19,[1]Plots_TEA!$A$23:$A$25)</c:f>
              <c:strCache>
                <c:ptCount val="8"/>
                <c:pt idx="0">
                  <c:v>E1G-BRA</c:v>
                </c:pt>
                <c:pt idx="1">
                  <c:v>E1G-ARG (cane)</c:v>
                </c:pt>
                <c:pt idx="2">
                  <c:v>E1G-ARG (corn)</c:v>
                </c:pt>
                <c:pt idx="3">
                  <c:v>E1G-COL</c:v>
                </c:pt>
                <c:pt idx="4">
                  <c:v>E1G-GUA</c:v>
                </c:pt>
                <c:pt idx="5">
                  <c:v>BD-BRA</c:v>
                </c:pt>
                <c:pt idx="6">
                  <c:v>BD-ARG</c:v>
                </c:pt>
                <c:pt idx="7">
                  <c:v>BD-COL</c:v>
                </c:pt>
              </c:strCache>
            </c:strRef>
          </c:cat>
          <c:val>
            <c:numRef>
              <c:f>([1]Plots_TEA!$E$15:$E$19,[1]Plots_TEA!$E$23:$E$25)</c:f>
              <c:numCache>
                <c:formatCode>0.00</c:formatCode>
                <c:ptCount val="8"/>
                <c:pt idx="0">
                  <c:v>0.34</c:v>
                </c:pt>
                <c:pt idx="1">
                  <c:v>0.37</c:v>
                </c:pt>
                <c:pt idx="2">
                  <c:v>0.39</c:v>
                </c:pt>
                <c:pt idx="3">
                  <c:v>0.36</c:v>
                </c:pt>
                <c:pt idx="4">
                  <c:v>0.35</c:v>
                </c:pt>
                <c:pt idx="5">
                  <c:v>0.55000000000000004</c:v>
                </c:pt>
                <c:pt idx="6">
                  <c:v>0.46</c:v>
                </c:pt>
                <c:pt idx="7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C-48C8-9F19-41EE43277D87}"/>
            </c:ext>
          </c:extLst>
        </c:ser>
        <c:ser>
          <c:idx val="3"/>
          <c:order val="3"/>
          <c:tx>
            <c:v>Profit margin</c:v>
          </c:tx>
          <c:spPr>
            <a:pattFill prst="ltUpDiag">
              <a:fgClr>
                <a:srgbClr val="002060"/>
              </a:fgClr>
              <a:bgClr>
                <a:schemeClr val="bg1"/>
              </a:bgClr>
            </a:pattFill>
            <a:ln>
              <a:solidFill>
                <a:srgbClr val="002060"/>
              </a:solidFill>
              <a:prstDash val="solid"/>
            </a:ln>
            <a:effectLst/>
          </c:spPr>
          <c:invertIfNegative val="0"/>
          <c:cat>
            <c:strRef>
              <c:f>([1]Plots_TEA!$A$15:$A$19,[1]Plots_TEA!$A$23:$A$25)</c:f>
              <c:strCache>
                <c:ptCount val="8"/>
                <c:pt idx="0">
                  <c:v>E1G-BRA</c:v>
                </c:pt>
                <c:pt idx="1">
                  <c:v>E1G-ARG (cane)</c:v>
                </c:pt>
                <c:pt idx="2">
                  <c:v>E1G-ARG (corn)</c:v>
                </c:pt>
                <c:pt idx="3">
                  <c:v>E1G-COL</c:v>
                </c:pt>
                <c:pt idx="4">
                  <c:v>E1G-GUA</c:v>
                </c:pt>
                <c:pt idx="5">
                  <c:v>BD-BRA</c:v>
                </c:pt>
                <c:pt idx="6">
                  <c:v>BD-ARG</c:v>
                </c:pt>
                <c:pt idx="7">
                  <c:v>BD-COL</c:v>
                </c:pt>
              </c:strCache>
            </c:strRef>
          </c:cat>
          <c:val>
            <c:numRef>
              <c:f>([1]Plots_TEA!$H$15:$H$19,[1]Plots_TEA!$H$23:$H$25)</c:f>
              <c:numCache>
                <c:formatCode>0.0</c:formatCode>
                <c:ptCount val="8"/>
                <c:pt idx="0">
                  <c:v>0.10200000000000001</c:v>
                </c:pt>
                <c:pt idx="1">
                  <c:v>0.111</c:v>
                </c:pt>
                <c:pt idx="2">
                  <c:v>0.11699999999999999</c:v>
                </c:pt>
                <c:pt idx="3">
                  <c:v>0.108</c:v>
                </c:pt>
                <c:pt idx="4">
                  <c:v>0.105</c:v>
                </c:pt>
                <c:pt idx="5">
                  <c:v>0.16500000000000001</c:v>
                </c:pt>
                <c:pt idx="6">
                  <c:v>0.13800000000000001</c:v>
                </c:pt>
                <c:pt idx="7">
                  <c:v>0.17099999999999999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C-48C8-9F19-41EE43277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8395327"/>
        <c:axId val="1848399903"/>
      </c:barChart>
      <c:lineChart>
        <c:grouping val="standard"/>
        <c:varyColors val="0"/>
        <c:ser>
          <c:idx val="1"/>
          <c:order val="1"/>
          <c:tx>
            <c:v>Gasoline max. price*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([1]Plots_TEA!$A$15:$A$19,[1]Plots_TEA!$A$23:$A$25)</c:f>
              <c:strCache>
                <c:ptCount val="8"/>
                <c:pt idx="0">
                  <c:v>E1G-BRA</c:v>
                </c:pt>
                <c:pt idx="1">
                  <c:v>E1G-ARG (cane)</c:v>
                </c:pt>
                <c:pt idx="2">
                  <c:v>E1G-ARG (corn)</c:v>
                </c:pt>
                <c:pt idx="3">
                  <c:v>E1G-COL</c:v>
                </c:pt>
                <c:pt idx="4">
                  <c:v>E1G-GUA</c:v>
                </c:pt>
                <c:pt idx="5">
                  <c:v>BD-BRA</c:v>
                </c:pt>
                <c:pt idx="6">
                  <c:v>BD-ARG</c:v>
                </c:pt>
                <c:pt idx="7">
                  <c:v>BD-COL</c:v>
                </c:pt>
              </c:strCache>
            </c:strRef>
          </c:cat>
          <c:val>
            <c:numRef>
              <c:f>([1]Plots_TEA!$I$15:$I$19,[1]Plots_TEA!$K$23:$K$25)</c:f>
              <c:numCache>
                <c:formatCode>0.0</c:formatCode>
                <c:ptCount val="8"/>
                <c:pt idx="0">
                  <c:v>0.87626596213121966</c:v>
                </c:pt>
                <c:pt idx="1">
                  <c:v>0.87626596213121966</c:v>
                </c:pt>
                <c:pt idx="2">
                  <c:v>0.87626596213121966</c:v>
                </c:pt>
                <c:pt idx="3">
                  <c:v>0.87626596213121966</c:v>
                </c:pt>
                <c:pt idx="4">
                  <c:v>0.87626596213121966</c:v>
                </c:pt>
                <c:pt idx="5">
                  <c:v>0.87626596213121966</c:v>
                </c:pt>
                <c:pt idx="6">
                  <c:v>0.87626596213121966</c:v>
                </c:pt>
                <c:pt idx="7">
                  <c:v>0.87626596213121966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C-48C8-9F19-41EE43277D87}"/>
            </c:ext>
          </c:extLst>
        </c:ser>
        <c:ser>
          <c:idx val="2"/>
          <c:order val="2"/>
          <c:tx>
            <c:v>Gasoline min. price*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([1]Plots_TEA!$A$15:$A$19,[1]Plots_TEA!$A$23:$A$25)</c:f>
              <c:strCache>
                <c:ptCount val="8"/>
                <c:pt idx="0">
                  <c:v>E1G-BRA</c:v>
                </c:pt>
                <c:pt idx="1">
                  <c:v>E1G-ARG (cane)</c:v>
                </c:pt>
                <c:pt idx="2">
                  <c:v>E1G-ARG (corn)</c:v>
                </c:pt>
                <c:pt idx="3">
                  <c:v>E1G-COL</c:v>
                </c:pt>
                <c:pt idx="4">
                  <c:v>E1G-GUA</c:v>
                </c:pt>
                <c:pt idx="5">
                  <c:v>BD-BRA</c:v>
                </c:pt>
                <c:pt idx="6">
                  <c:v>BD-ARG</c:v>
                </c:pt>
                <c:pt idx="7">
                  <c:v>BD-COL</c:v>
                </c:pt>
              </c:strCache>
            </c:strRef>
          </c:cat>
          <c:val>
            <c:numRef>
              <c:f>([1]Plots_TEA!$J$15:$J$19,[1]Plots_TEA!$L$23:$L$25)</c:f>
              <c:numCache>
                <c:formatCode>0.0</c:formatCode>
                <c:ptCount val="8"/>
                <c:pt idx="0">
                  <c:v>0.56450902686041393</c:v>
                </c:pt>
                <c:pt idx="1">
                  <c:v>0.56450902686041393</c:v>
                </c:pt>
                <c:pt idx="2">
                  <c:v>0.56450902686041393</c:v>
                </c:pt>
                <c:pt idx="3">
                  <c:v>0.56450902686041393</c:v>
                </c:pt>
                <c:pt idx="4">
                  <c:v>0.56450902686041393</c:v>
                </c:pt>
                <c:pt idx="5">
                  <c:v>0.56450902686041393</c:v>
                </c:pt>
                <c:pt idx="6">
                  <c:v>0.56450902686041393</c:v>
                </c:pt>
                <c:pt idx="7">
                  <c:v>0.56450902686041393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0C-48C8-9F19-41EE43277D87}"/>
            </c:ext>
          </c:extLst>
        </c:ser>
        <c:ser>
          <c:idx val="4"/>
          <c:order val="4"/>
          <c:tx>
            <c:v>Diesel max. price*</c:v>
          </c:tx>
          <c:spPr>
            <a:ln w="22225" cap="rnd">
              <a:solidFill>
                <a:srgbClr val="006600"/>
              </a:solidFill>
              <a:round/>
            </a:ln>
            <a:effectLst/>
          </c:spPr>
          <c:marker>
            <c:symbol val="none"/>
          </c:marker>
          <c:cat>
            <c:strRef>
              <c:f>([1]Plots_TEA!$A$15:$A$19,[1]Plots_TEA!$A$23:$A$25)</c:f>
              <c:strCache>
                <c:ptCount val="8"/>
                <c:pt idx="0">
                  <c:v>E1G-BRA</c:v>
                </c:pt>
                <c:pt idx="1">
                  <c:v>E1G-ARG (cane)</c:v>
                </c:pt>
                <c:pt idx="2">
                  <c:v>E1G-ARG (corn)</c:v>
                </c:pt>
                <c:pt idx="3">
                  <c:v>E1G-COL</c:v>
                </c:pt>
                <c:pt idx="4">
                  <c:v>E1G-GUA</c:v>
                </c:pt>
                <c:pt idx="5">
                  <c:v>BD-BRA</c:v>
                </c:pt>
                <c:pt idx="6">
                  <c:v>BD-ARG</c:v>
                </c:pt>
                <c:pt idx="7">
                  <c:v>BD-COL</c:v>
                </c:pt>
              </c:strCache>
            </c:strRef>
          </c:cat>
          <c:val>
            <c:numRef>
              <c:f>([1]Plots_TEA!$I$23:$I$25,[1]Plots_TEA!$K$15:$K$19)</c:f>
              <c:numCache>
                <c:formatCode>0.0</c:formatCode>
                <c:ptCount val="8"/>
                <c:pt idx="0">
                  <c:v>0.95596653456627034</c:v>
                </c:pt>
                <c:pt idx="1">
                  <c:v>0.95596653456627034</c:v>
                </c:pt>
                <c:pt idx="2">
                  <c:v>0.95596653456627034</c:v>
                </c:pt>
                <c:pt idx="3">
                  <c:v>0.95596653456627034</c:v>
                </c:pt>
                <c:pt idx="4">
                  <c:v>0.95596653456627034</c:v>
                </c:pt>
                <c:pt idx="5">
                  <c:v>0.95596653456627034</c:v>
                </c:pt>
                <c:pt idx="6">
                  <c:v>0.95596653456627034</c:v>
                </c:pt>
                <c:pt idx="7">
                  <c:v>0.95596653456627034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0C-48C8-9F19-41EE43277D87}"/>
            </c:ext>
          </c:extLst>
        </c:ser>
        <c:ser>
          <c:idx val="5"/>
          <c:order val="5"/>
          <c:tx>
            <c:v>Diesel min. price*</c:v>
          </c:tx>
          <c:spPr>
            <a:ln w="22225" cap="rnd">
              <a:solidFill>
                <a:srgbClr val="0066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([1]Plots_TEA!$J$23:$J$25,[1]Plots_TEA!$L$15:$L$19)</c:f>
              <c:numCache>
                <c:formatCode>0.0</c:formatCode>
                <c:ptCount val="8"/>
                <c:pt idx="0">
                  <c:v>0.59092910612065175</c:v>
                </c:pt>
                <c:pt idx="1">
                  <c:v>0.59092910612065175</c:v>
                </c:pt>
                <c:pt idx="2">
                  <c:v>0.59092910612065175</c:v>
                </c:pt>
                <c:pt idx="3">
                  <c:v>0.59092910612065175</c:v>
                </c:pt>
                <c:pt idx="4">
                  <c:v>0.59092910612065175</c:v>
                </c:pt>
                <c:pt idx="5">
                  <c:v>0.59092910612065175</c:v>
                </c:pt>
                <c:pt idx="6">
                  <c:v>0.59092910612065175</c:v>
                </c:pt>
                <c:pt idx="7">
                  <c:v>0.59092910612065175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0C-48C8-9F19-41EE43277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395327"/>
        <c:axId val="1848399903"/>
      </c:lineChart>
      <c:catAx>
        <c:axId val="184839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1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8399903"/>
        <c:crosses val="autoZero"/>
        <c:auto val="1"/>
        <c:lblAlgn val="ctr"/>
        <c:lblOffset val="100"/>
        <c:noMultiLvlLbl val="0"/>
      </c:catAx>
      <c:valAx>
        <c:axId val="1848399903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USD/L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839532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297712596244067E-2"/>
          <c:y val="0.86827907621573963"/>
          <c:w val="0.89354355559012733"/>
          <c:h val="0.11338021846620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MSP</c:v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734-4D79-9A14-347D932FBEE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734-4D79-9A14-347D932FBEE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734-4D79-9A14-347D932FBEE8}"/>
              </c:ext>
            </c:extLst>
          </c:dPt>
          <c:cat>
            <c:strRef>
              <c:f>[1]Plots_TEA!$A$23:$A$25</c:f>
              <c:strCache>
                <c:ptCount val="3"/>
                <c:pt idx="0">
                  <c:v>BD-BRA</c:v>
                </c:pt>
                <c:pt idx="1">
                  <c:v>BD-ARG</c:v>
                </c:pt>
                <c:pt idx="2">
                  <c:v>BD-COL</c:v>
                </c:pt>
              </c:strCache>
            </c:strRef>
          </c:cat>
          <c:val>
            <c:numRef>
              <c:f>[1]Plots_TEA!$E$23:$E$25</c:f>
              <c:numCache>
                <c:formatCode>0.00</c:formatCode>
                <c:ptCount val="3"/>
                <c:pt idx="0">
                  <c:v>0.55000000000000004</c:v>
                </c:pt>
                <c:pt idx="1">
                  <c:v>0.46</c:v>
                </c:pt>
                <c:pt idx="2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4-4D79-9A14-347D932FBEE8}"/>
            </c:ext>
          </c:extLst>
        </c:ser>
        <c:ser>
          <c:idx val="3"/>
          <c:order val="3"/>
          <c:tx>
            <c:v>Profit margin</c:v>
          </c:tx>
          <c:spPr>
            <a:pattFill prst="ltUpDiag">
              <a:fgClr>
                <a:srgbClr val="002060"/>
              </a:fgClr>
              <a:bgClr>
                <a:schemeClr val="bg1"/>
              </a:bgClr>
            </a:patt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[1]Plots_TEA!$A$23:$A$25</c:f>
              <c:strCache>
                <c:ptCount val="3"/>
                <c:pt idx="0">
                  <c:v>BD-BRA</c:v>
                </c:pt>
                <c:pt idx="1">
                  <c:v>BD-ARG</c:v>
                </c:pt>
                <c:pt idx="2">
                  <c:v>BD-COL</c:v>
                </c:pt>
              </c:strCache>
            </c:strRef>
          </c:cat>
          <c:val>
            <c:numRef>
              <c:f>[1]Plots_TEA!$H$23:$H$25</c:f>
              <c:numCache>
                <c:formatCode>0.0</c:formatCode>
                <c:ptCount val="3"/>
                <c:pt idx="0">
                  <c:v>0.16500000000000001</c:v>
                </c:pt>
                <c:pt idx="1">
                  <c:v>0.13800000000000001</c:v>
                </c:pt>
                <c:pt idx="2">
                  <c:v>0.17099999999999999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4-4D79-9A14-347D932FB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710399"/>
        <c:axId val="315707903"/>
      </c:barChart>
      <c:lineChart>
        <c:grouping val="standard"/>
        <c:varyColors val="0"/>
        <c:ser>
          <c:idx val="1"/>
          <c:order val="1"/>
          <c:tx>
            <c:v>Diesel max. price*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[1]Plots_TEA!$A$23:$A$25</c:f>
              <c:strCache>
                <c:ptCount val="3"/>
                <c:pt idx="0">
                  <c:v>BD-BRA</c:v>
                </c:pt>
                <c:pt idx="1">
                  <c:v>BD-ARG</c:v>
                </c:pt>
                <c:pt idx="2">
                  <c:v>BD-COL</c:v>
                </c:pt>
              </c:strCache>
            </c:strRef>
          </c:cat>
          <c:val>
            <c:numRef>
              <c:f>[1]Plots_TEA!$I$23:$I$25</c:f>
              <c:numCache>
                <c:formatCode>0.0</c:formatCode>
                <c:ptCount val="3"/>
                <c:pt idx="0">
                  <c:v>0.95596653456627034</c:v>
                </c:pt>
                <c:pt idx="1">
                  <c:v>0.95596653456627034</c:v>
                </c:pt>
                <c:pt idx="2">
                  <c:v>0.95596653456627034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34-4D79-9A14-347D932FBEE8}"/>
            </c:ext>
          </c:extLst>
        </c:ser>
        <c:ser>
          <c:idx val="2"/>
          <c:order val="2"/>
          <c:tx>
            <c:v>Diesel min. price*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[1]Plots_TEA!$A$23:$A$25</c:f>
              <c:strCache>
                <c:ptCount val="3"/>
                <c:pt idx="0">
                  <c:v>BD-BRA</c:v>
                </c:pt>
                <c:pt idx="1">
                  <c:v>BD-ARG</c:v>
                </c:pt>
                <c:pt idx="2">
                  <c:v>BD-COL</c:v>
                </c:pt>
              </c:strCache>
            </c:strRef>
          </c:cat>
          <c:val>
            <c:numRef>
              <c:f>[1]Plots_TEA!$J$23:$J$25</c:f>
              <c:numCache>
                <c:formatCode>0.0</c:formatCode>
                <c:ptCount val="3"/>
                <c:pt idx="0">
                  <c:v>0.59092910612065175</c:v>
                </c:pt>
                <c:pt idx="1">
                  <c:v>0.59092910612065175</c:v>
                </c:pt>
                <c:pt idx="2">
                  <c:v>0.59092910612065175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4-4D79-9A14-347D932FB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710399"/>
        <c:axId val="315707903"/>
      </c:lineChart>
      <c:catAx>
        <c:axId val="31571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1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5707903"/>
        <c:crosses val="autoZero"/>
        <c:auto val="1"/>
        <c:lblAlgn val="ctr"/>
        <c:lblOffset val="100"/>
        <c:noMultiLvlLbl val="0"/>
      </c:catAx>
      <c:valAx>
        <c:axId val="315707903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USD/L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571039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17953193164272"/>
          <c:y val="5.0925925925925923E-2"/>
          <c:w val="0.77217950645831124"/>
          <c:h val="0.749009721968550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[1]Plots_TEA!$B$2</c:f>
              <c:strCache>
                <c:ptCount val="1"/>
                <c:pt idx="0">
                  <c:v>CAPEX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[1]Plots_TEA!$A$8:$A$10</c:f>
              <c:strCache>
                <c:ptCount val="3"/>
                <c:pt idx="0">
                  <c:v>BD - ARG</c:v>
                </c:pt>
                <c:pt idx="1">
                  <c:v>BD - BRA</c:v>
                </c:pt>
                <c:pt idx="2">
                  <c:v>BD - COL</c:v>
                </c:pt>
              </c:strCache>
            </c:strRef>
          </c:cat>
          <c:val>
            <c:numRef>
              <c:f>[1]Plots_TEA!$B$8:$B$10</c:f>
              <c:numCache>
                <c:formatCode>0</c:formatCode>
                <c:ptCount val="3"/>
                <c:pt idx="0">
                  <c:v>141.01610975453485</c:v>
                </c:pt>
                <c:pt idx="1">
                  <c:v>86.523647292962607</c:v>
                </c:pt>
                <c:pt idx="2">
                  <c:v>195.83642831886252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D-4411-A295-C33F2FEEF86D}"/>
            </c:ext>
          </c:extLst>
        </c:ser>
        <c:ser>
          <c:idx val="1"/>
          <c:order val="1"/>
          <c:tx>
            <c:strRef>
              <c:f>[1]Plots_TEA!$C$2</c:f>
              <c:strCache>
                <c:ptCount val="1"/>
                <c:pt idx="0">
                  <c:v>OPEX</c:v>
                </c:pt>
              </c:strCache>
            </c:strRef>
          </c:tx>
          <c:spPr>
            <a:solidFill>
              <a:srgbClr val="00660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[1]Plots_TEA!$A$8:$A$10</c:f>
              <c:strCache>
                <c:ptCount val="3"/>
                <c:pt idx="0">
                  <c:v>BD - ARG</c:v>
                </c:pt>
                <c:pt idx="1">
                  <c:v>BD - BRA</c:v>
                </c:pt>
                <c:pt idx="2">
                  <c:v>BD - COL</c:v>
                </c:pt>
              </c:strCache>
            </c:strRef>
          </c:cat>
          <c:val>
            <c:numRef>
              <c:f>[1]Plots_TEA!$C$8:$C$10</c:f>
              <c:numCache>
                <c:formatCode>0.0</c:formatCode>
                <c:ptCount val="3"/>
                <c:pt idx="0">
                  <c:v>519.28211343973794</c:v>
                </c:pt>
                <c:pt idx="1">
                  <c:v>542.30038267065652</c:v>
                </c:pt>
                <c:pt idx="2">
                  <c:v>212.29414875437081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D-4411-A295-C33F2FEEF86D}"/>
            </c:ext>
          </c:extLst>
        </c:ser>
        <c:ser>
          <c:idx val="2"/>
          <c:order val="2"/>
          <c:tx>
            <c:strRef>
              <c:f>[1]Plots_TEA!$D$2</c:f>
              <c:strCache>
                <c:ptCount val="1"/>
                <c:pt idx="0">
                  <c:v>Revenues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[1]Plots_TEA!$A$8:$A$10</c:f>
              <c:strCache>
                <c:ptCount val="3"/>
                <c:pt idx="0">
                  <c:v>BD - ARG</c:v>
                </c:pt>
                <c:pt idx="1">
                  <c:v>BD - BRA</c:v>
                </c:pt>
                <c:pt idx="2">
                  <c:v>BD - COL</c:v>
                </c:pt>
              </c:strCache>
            </c:strRef>
          </c:cat>
          <c:val>
            <c:numRef>
              <c:f>[1]Plots_TEA!$D$8:$D$10</c:f>
              <c:numCache>
                <c:formatCode>0.0</c:formatCode>
                <c:ptCount val="3"/>
                <c:pt idx="0">
                  <c:v>580.55308506707433</c:v>
                </c:pt>
                <c:pt idx="1">
                  <c:v>542.30038267065652</c:v>
                </c:pt>
                <c:pt idx="2">
                  <c:v>279.3473310948167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D-4411-A295-C33F2FEEF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5957263"/>
        <c:axId val="425956847"/>
      </c:barChart>
      <c:catAx>
        <c:axId val="42595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956847"/>
        <c:crosses val="autoZero"/>
        <c:auto val="1"/>
        <c:lblAlgn val="ctr"/>
        <c:lblOffset val="100"/>
        <c:noMultiLvlLbl val="0"/>
      </c:catAx>
      <c:valAx>
        <c:axId val="425956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M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95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Energetic efficiency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[1]Plots_exergy!$A$3:$A$7</c:f>
              <c:strCache>
                <c:ptCount val="5"/>
                <c:pt idx="0">
                  <c:v>E1G - ARG (corn)</c:v>
                </c:pt>
                <c:pt idx="1">
                  <c:v>E1G - COL</c:v>
                </c:pt>
                <c:pt idx="2">
                  <c:v>E1G - BRA</c:v>
                </c:pt>
                <c:pt idx="3">
                  <c:v>E1G - ARG (cane)</c:v>
                </c:pt>
                <c:pt idx="4">
                  <c:v>E1G - GUA</c:v>
                </c:pt>
              </c:strCache>
            </c:strRef>
          </c:cat>
          <c:val>
            <c:numRef>
              <c:f>[1]Plots_exergy!$B$3:$B$7</c:f>
              <c:numCache>
                <c:formatCode>0</c:formatCode>
                <c:ptCount val="5"/>
                <c:pt idx="0">
                  <c:v>44.83291980323078</c:v>
                </c:pt>
                <c:pt idx="1">
                  <c:v>36.313771899377834</c:v>
                </c:pt>
                <c:pt idx="2">
                  <c:v>54.306359921302402</c:v>
                </c:pt>
                <c:pt idx="3">
                  <c:v>40.495854158380325</c:v>
                </c:pt>
                <c:pt idx="4">
                  <c:v>44.347320875259051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3-4017-83EB-163656749AC3}"/>
            </c:ext>
          </c:extLst>
        </c:ser>
        <c:ser>
          <c:idx val="1"/>
          <c:order val="1"/>
          <c:tx>
            <c:v>Exergetic efficiency</c:v>
          </c:tx>
          <c:spPr>
            <a:solidFill>
              <a:srgbClr val="006600"/>
            </a:solidFill>
            <a:ln>
              <a:noFill/>
            </a:ln>
            <a:effectLst/>
          </c:spPr>
          <c:invertIfNegative val="0"/>
          <c:cat>
            <c:strRef>
              <c:f>[1]Plots_exergy!$A$3:$A$7</c:f>
              <c:strCache>
                <c:ptCount val="5"/>
                <c:pt idx="0">
                  <c:v>E1G - ARG (corn)</c:v>
                </c:pt>
                <c:pt idx="1">
                  <c:v>E1G - COL</c:v>
                </c:pt>
                <c:pt idx="2">
                  <c:v>E1G - BRA</c:v>
                </c:pt>
                <c:pt idx="3">
                  <c:v>E1G - ARG (cane)</c:v>
                </c:pt>
                <c:pt idx="4">
                  <c:v>E1G - GUA</c:v>
                </c:pt>
              </c:strCache>
            </c:strRef>
          </c:cat>
          <c:val>
            <c:numRef>
              <c:f>[1]Plots_exergy!$C$3:$C$7</c:f>
              <c:numCache>
                <c:formatCode>0</c:formatCode>
                <c:ptCount val="5"/>
                <c:pt idx="0">
                  <c:v>40.567571994230747</c:v>
                </c:pt>
                <c:pt idx="1">
                  <c:v>32.308425007151882</c:v>
                </c:pt>
                <c:pt idx="2">
                  <c:v>52.898796652279799</c:v>
                </c:pt>
                <c:pt idx="3">
                  <c:v>38.195339840953551</c:v>
                </c:pt>
                <c:pt idx="4">
                  <c:v>38.646297980025494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3-4017-83EB-163656749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225135"/>
        <c:axId val="228230959"/>
      </c:barChart>
      <c:catAx>
        <c:axId val="22822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230959"/>
        <c:crosses val="autoZero"/>
        <c:auto val="1"/>
        <c:lblAlgn val="ctr"/>
        <c:lblOffset val="100"/>
        <c:noMultiLvlLbl val="0"/>
      </c:catAx>
      <c:valAx>
        <c:axId val="228230959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22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Energetic efficiency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[1]Plots_exergy!$A$8:$A$10</c:f>
              <c:strCache>
                <c:ptCount val="3"/>
                <c:pt idx="0">
                  <c:v>BD - COL</c:v>
                </c:pt>
                <c:pt idx="1">
                  <c:v>BD - BRA</c:v>
                </c:pt>
                <c:pt idx="2">
                  <c:v>BD - ARG</c:v>
                </c:pt>
              </c:strCache>
            </c:strRef>
          </c:cat>
          <c:val>
            <c:numRef>
              <c:f>[1]Plots_exergy!$B$8:$B$10</c:f>
              <c:numCache>
                <c:formatCode>0</c:formatCode>
                <c:ptCount val="3"/>
                <c:pt idx="0">
                  <c:v>65.739663698908501</c:v>
                </c:pt>
                <c:pt idx="1">
                  <c:v>63.656413001831154</c:v>
                </c:pt>
                <c:pt idx="2">
                  <c:v>82.215243793115746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6-4A54-8492-3DB40EB765EC}"/>
            </c:ext>
          </c:extLst>
        </c:ser>
        <c:ser>
          <c:idx val="1"/>
          <c:order val="1"/>
          <c:tx>
            <c:v>Exergetic efficiency</c:v>
          </c:tx>
          <c:spPr>
            <a:solidFill>
              <a:srgbClr val="006600"/>
            </a:solidFill>
            <a:ln>
              <a:noFill/>
            </a:ln>
            <a:effectLst/>
          </c:spPr>
          <c:invertIfNegative val="0"/>
          <c:val>
            <c:numRef>
              <c:f>[1]Plots_exergy!$C$8:$C$10</c:f>
              <c:numCache>
                <c:formatCode>0</c:formatCode>
                <c:ptCount val="3"/>
                <c:pt idx="0">
                  <c:v>53.831758049041071</c:v>
                </c:pt>
                <c:pt idx="1">
                  <c:v>60.042567909397249</c:v>
                </c:pt>
                <c:pt idx="2">
                  <c:v>80.132392005581977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6-4A54-8492-3DB40EB76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725056"/>
        <c:axId val="2120725472"/>
      </c:barChart>
      <c:catAx>
        <c:axId val="21207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725472"/>
        <c:crosses val="autoZero"/>
        <c:auto val="1"/>
        <c:lblAlgn val="ctr"/>
        <c:lblOffset val="100"/>
        <c:noMultiLvlLbl val="0"/>
      </c:catAx>
      <c:valAx>
        <c:axId val="2120725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7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496645</xdr:colOff>
      <xdr:row>0</xdr:row>
      <xdr:rowOff>0</xdr:rowOff>
    </xdr:from>
    <xdr:to>
      <xdr:col>22</xdr:col>
      <xdr:colOff>542365</xdr:colOff>
      <xdr:row>15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CC9108-D5A0-48A9-9E86-A4A014F03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548640</xdr:colOff>
      <xdr:row>18</xdr:row>
      <xdr:rowOff>121920</xdr:rowOff>
    </xdr:from>
    <xdr:to>
      <xdr:col>19</xdr:col>
      <xdr:colOff>243840</xdr:colOff>
      <xdr:row>33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520B7C-C5AE-49FB-81D1-D747E6AA3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259080</xdr:colOff>
      <xdr:row>35</xdr:row>
      <xdr:rowOff>22860</xdr:rowOff>
    </xdr:from>
    <xdr:to>
      <xdr:col>19</xdr:col>
      <xdr:colOff>91440</xdr:colOff>
      <xdr:row>50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3727688-BD93-4513-AFA1-B35E5D97C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248321</xdr:colOff>
      <xdr:row>25</xdr:row>
      <xdr:rowOff>85613</xdr:rowOff>
    </xdr:from>
    <xdr:to>
      <xdr:col>10</xdr:col>
      <xdr:colOff>15240</xdr:colOff>
      <xdr:row>48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B6FB98D-71FA-4E3C-B11B-B303F901B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83820</xdr:colOff>
      <xdr:row>51</xdr:row>
      <xdr:rowOff>53340</xdr:rowOff>
    </xdr:from>
    <xdr:to>
      <xdr:col>6</xdr:col>
      <xdr:colOff>525780</xdr:colOff>
      <xdr:row>70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33814E3-7AAF-4DBE-8F78-6783F92FC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38099</xdr:colOff>
      <xdr:row>1</xdr:row>
      <xdr:rowOff>167640</xdr:rowOff>
    </xdr:from>
    <xdr:to>
      <xdr:col>30</xdr:col>
      <xdr:colOff>26894</xdr:colOff>
      <xdr:row>22</xdr:row>
      <xdr:rowOff>170329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79C9F1F-0FB0-41A9-A03A-40CC1699F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1</xdr:row>
      <xdr:rowOff>15240</xdr:rowOff>
    </xdr:from>
    <xdr:to>
      <xdr:col>14</xdr:col>
      <xdr:colOff>510540</xdr:colOff>
      <xdr:row>21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F2807A-31DD-438F-962C-EB914E0C0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335280</xdr:colOff>
      <xdr:row>21</xdr:row>
      <xdr:rowOff>152400</xdr:rowOff>
    </xdr:from>
    <xdr:to>
      <xdr:col>15</xdr:col>
      <xdr:colOff>228600</xdr:colOff>
      <xdr:row>42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52B7E5-FE68-410A-9709-5674E3049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lan&#231;os__v4.2_capacidades_padronizad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1G-BRA"/>
      <sheetName val="TEA_E1G-BRA"/>
      <sheetName val="E1G-COL"/>
      <sheetName val="TEA_E1G-COL"/>
      <sheetName val="E1G-ARG (Corn)"/>
      <sheetName val="TEA_E1G-ARG (Corn)"/>
      <sheetName val="E1G-ARG (Cane)"/>
      <sheetName val="TEA_E1G-ARG (Cane)"/>
      <sheetName val="E1G-GUA"/>
      <sheetName val="TEA_E1G-GUA"/>
      <sheetName val="B100-BRA"/>
      <sheetName val="TEA_B100-BRA"/>
      <sheetName val="B100 - ARG"/>
      <sheetName val="TEA_B100 - ARG"/>
      <sheetName val="B100 - COL"/>
      <sheetName val="TEA_B100 - COL"/>
      <sheetName val="Plots_TEA"/>
      <sheetName val="Plots_exergy"/>
      <sheetName val="CHP"/>
    </sheetNames>
    <sheetDataSet>
      <sheetData sheetId="0">
        <row r="30">
          <cell r="F30">
            <v>54.306359921302402</v>
          </cell>
        </row>
        <row r="31">
          <cell r="F31">
            <v>52.898796652279799</v>
          </cell>
        </row>
      </sheetData>
      <sheetData sheetId="1">
        <row r="5">
          <cell r="G5">
            <v>328.47695824648866</v>
          </cell>
        </row>
        <row r="24">
          <cell r="G24">
            <v>96.170486518389254</v>
          </cell>
        </row>
        <row r="28">
          <cell r="H28">
            <v>0.471423953521516</v>
          </cell>
        </row>
        <row r="31">
          <cell r="G31">
            <v>182.20487999999997</v>
          </cell>
        </row>
        <row r="70">
          <cell r="B70">
            <v>173.09297588854488</v>
          </cell>
        </row>
        <row r="73">
          <cell r="B73">
            <v>0.16126797162903017</v>
          </cell>
        </row>
        <row r="76">
          <cell r="B76">
            <v>5.7700210386986468</v>
          </cell>
        </row>
        <row r="78">
          <cell r="B78">
            <v>0.34</v>
          </cell>
        </row>
      </sheetData>
      <sheetData sheetId="2">
        <row r="32">
          <cell r="K32">
            <v>36.313771899377834</v>
          </cell>
        </row>
        <row r="33">
          <cell r="K33">
            <v>32.308425007151882</v>
          </cell>
        </row>
      </sheetData>
      <sheetData sheetId="3">
        <row r="5">
          <cell r="G5">
            <v>293.44942734037079</v>
          </cell>
        </row>
        <row r="24">
          <cell r="G24">
            <v>85.131073932940026</v>
          </cell>
        </row>
        <row r="28">
          <cell r="H28">
            <v>1.4028891558532408</v>
          </cell>
        </row>
        <row r="31">
          <cell r="G31">
            <v>140.49994687737043</v>
          </cell>
        </row>
        <row r="70">
          <cell r="B70">
            <v>46.180001542131514</v>
          </cell>
        </row>
        <row r="73">
          <cell r="B73">
            <v>0.11958499821014179</v>
          </cell>
        </row>
        <row r="76">
          <cell r="B76">
            <v>7.8038738265648897</v>
          </cell>
        </row>
        <row r="78">
          <cell r="B78">
            <v>0.36</v>
          </cell>
        </row>
      </sheetData>
      <sheetData sheetId="4">
        <row r="28">
          <cell r="K28">
            <v>44.83291980323078</v>
          </cell>
        </row>
        <row r="29">
          <cell r="K29">
            <v>40.567571994230747</v>
          </cell>
        </row>
      </sheetData>
      <sheetData sheetId="5">
        <row r="5">
          <cell r="G5">
            <v>149.37760874262747</v>
          </cell>
        </row>
        <row r="24">
          <cell r="G24">
            <v>117.27113047162672</v>
          </cell>
        </row>
        <row r="28">
          <cell r="H28">
            <v>0.55215157263724257</v>
          </cell>
        </row>
        <row r="32">
          <cell r="G32">
            <v>154.06050265486724</v>
          </cell>
        </row>
        <row r="71">
          <cell r="B71">
            <v>61.592937798838079</v>
          </cell>
        </row>
        <row r="74">
          <cell r="B74">
            <v>0.14687468666004411</v>
          </cell>
        </row>
        <row r="77">
          <cell r="B77">
            <v>6.3128348332426514</v>
          </cell>
        </row>
        <row r="79">
          <cell r="B79">
            <v>0.39</v>
          </cell>
        </row>
      </sheetData>
      <sheetData sheetId="6">
        <row r="43">
          <cell r="N43">
            <v>40.495854158380325</v>
          </cell>
        </row>
        <row r="44">
          <cell r="N44">
            <v>38.195339840953551</v>
          </cell>
        </row>
      </sheetData>
      <sheetData sheetId="7">
        <row r="5">
          <cell r="G5">
            <v>328.36881768410296</v>
          </cell>
        </row>
        <row r="24">
          <cell r="G24">
            <v>96.539530274597169</v>
          </cell>
        </row>
        <row r="28">
          <cell r="H28">
            <v>0.66287125388199974</v>
          </cell>
        </row>
        <row r="31">
          <cell r="G31">
            <v>171.04420915297089</v>
          </cell>
        </row>
        <row r="70">
          <cell r="B70">
            <v>115.56163758891853</v>
          </cell>
        </row>
        <row r="73">
          <cell r="B73">
            <v>0.14221370814733181</v>
          </cell>
        </row>
        <row r="76">
          <cell r="B76">
            <v>6.5827455923946543</v>
          </cell>
        </row>
        <row r="78">
          <cell r="B78">
            <v>0.37</v>
          </cell>
        </row>
      </sheetData>
      <sheetData sheetId="8">
        <row r="31">
          <cell r="N31">
            <v>44.347320875259051</v>
          </cell>
        </row>
        <row r="32">
          <cell r="N32">
            <v>38.646297980025494</v>
          </cell>
        </row>
      </sheetData>
      <sheetData sheetId="9">
        <row r="5">
          <cell r="G5">
            <v>254.68815363023344</v>
          </cell>
        </row>
        <row r="24">
          <cell r="G24">
            <v>87.046799865511986</v>
          </cell>
        </row>
        <row r="31">
          <cell r="G31">
            <v>136.57680000000002</v>
          </cell>
        </row>
        <row r="70">
          <cell r="B70">
            <v>46.128244385970348</v>
          </cell>
        </row>
        <row r="73">
          <cell r="B73">
            <v>0.12227742652293028</v>
          </cell>
        </row>
        <row r="76">
          <cell r="B76">
            <v>7.6312704809161929</v>
          </cell>
        </row>
        <row r="78">
          <cell r="B78">
            <v>0.35</v>
          </cell>
        </row>
      </sheetData>
      <sheetData sheetId="10">
        <row r="36">
          <cell r="O36">
            <v>63.656413001831154</v>
          </cell>
        </row>
        <row r="37">
          <cell r="O37">
            <v>60.042567909397249</v>
          </cell>
        </row>
      </sheetData>
      <sheetData sheetId="11">
        <row r="5">
          <cell r="G5">
            <v>86.523647292962607</v>
          </cell>
        </row>
        <row r="24">
          <cell r="G24">
            <v>542.30038267065652</v>
          </cell>
        </row>
        <row r="28">
          <cell r="H28">
            <v>0.89866673961529719</v>
          </cell>
        </row>
        <row r="70">
          <cell r="B70">
            <v>227.36419104017764</v>
          </cell>
        </row>
        <row r="73">
          <cell r="B73">
            <v>0.35835061760801512</v>
          </cell>
        </row>
        <row r="76">
          <cell r="B76">
            <v>2.2790875310232823</v>
          </cell>
        </row>
        <row r="78">
          <cell r="B78">
            <v>0.55000000000000004</v>
          </cell>
        </row>
      </sheetData>
      <sheetData sheetId="12">
        <row r="35">
          <cell r="K35">
            <v>82.215243793115746</v>
          </cell>
        </row>
        <row r="36">
          <cell r="K36">
            <v>80.132392005581977</v>
          </cell>
        </row>
      </sheetData>
      <sheetData sheetId="13">
        <row r="5">
          <cell r="G5">
            <v>141.01610975453485</v>
          </cell>
        </row>
        <row r="24">
          <cell r="G24">
            <v>519.28211343973794</v>
          </cell>
        </row>
        <row r="28">
          <cell r="H28">
            <v>0.85486871891549776</v>
          </cell>
        </row>
        <row r="31">
          <cell r="G31">
            <v>580.55308506707433</v>
          </cell>
        </row>
        <row r="70">
          <cell r="B70">
            <v>190.20718662266481</v>
          </cell>
        </row>
        <row r="73">
          <cell r="B73">
            <v>0.23493316433166056</v>
          </cell>
        </row>
        <row r="76">
          <cell r="B76">
            <v>3.7220850204288172</v>
          </cell>
        </row>
        <row r="78">
          <cell r="B78">
            <v>0.46</v>
          </cell>
        </row>
      </sheetData>
      <sheetData sheetId="14">
        <row r="54">
          <cell r="M54">
            <v>65.739663698908501</v>
          </cell>
        </row>
        <row r="55">
          <cell r="M55">
            <v>53.831758049041071</v>
          </cell>
        </row>
      </sheetData>
      <sheetData sheetId="15">
        <row r="6">
          <cell r="G6">
            <v>195.83642831886252</v>
          </cell>
        </row>
        <row r="25">
          <cell r="G25">
            <v>212.29414875437081</v>
          </cell>
        </row>
        <row r="29">
          <cell r="H29">
            <v>0.55796342259671494</v>
          </cell>
        </row>
        <row r="32">
          <cell r="G32">
            <v>279.3473310948167</v>
          </cell>
        </row>
        <row r="71">
          <cell r="B71">
            <v>177.90938986876429</v>
          </cell>
        </row>
        <row r="74">
          <cell r="B74">
            <v>0.19762493089408584</v>
          </cell>
        </row>
        <row r="77">
          <cell r="B77">
            <v>4.5808048280373352</v>
          </cell>
        </row>
        <row r="79">
          <cell r="B79">
            <v>0.56999999999999995</v>
          </cell>
        </row>
      </sheetData>
      <sheetData sheetId="16">
        <row r="2">
          <cell r="B2" t="str">
            <v>CAPEX</v>
          </cell>
          <cell r="C2" t="str">
            <v>OPEX</v>
          </cell>
          <cell r="D2" t="str">
            <v>Revenues</v>
          </cell>
        </row>
        <row r="3">
          <cell r="A3" t="str">
            <v>E1G - BRA</v>
          </cell>
          <cell r="B3">
            <v>328.47695824648866</v>
          </cell>
          <cell r="C3">
            <v>96.170486518389254</v>
          </cell>
          <cell r="D3">
            <v>182.20487999999997</v>
          </cell>
        </row>
        <row r="4">
          <cell r="A4" t="str">
            <v>E1G - ARG (cane)</v>
          </cell>
          <cell r="B4">
            <v>328.36881768410296</v>
          </cell>
          <cell r="C4">
            <v>96.539530274597169</v>
          </cell>
          <cell r="D4">
            <v>171.04420915297089</v>
          </cell>
        </row>
        <row r="5">
          <cell r="A5" t="str">
            <v>E1G - COL</v>
          </cell>
          <cell r="B5">
            <v>293.44942734037079</v>
          </cell>
          <cell r="C5">
            <v>85.131073932940026</v>
          </cell>
          <cell r="D5">
            <v>140.49994687737043</v>
          </cell>
        </row>
        <row r="6">
          <cell r="A6" t="str">
            <v xml:space="preserve">E1G - GUA </v>
          </cell>
          <cell r="B6">
            <v>254.68815363023344</v>
          </cell>
          <cell r="C6">
            <v>87.046799865511986</v>
          </cell>
          <cell r="D6">
            <v>136.57680000000002</v>
          </cell>
        </row>
        <row r="7">
          <cell r="A7" t="str">
            <v>E1G - ARG (corn)</v>
          </cell>
          <cell r="B7">
            <v>149.37760874262747</v>
          </cell>
          <cell r="C7">
            <v>117.27113047162672</v>
          </cell>
          <cell r="D7">
            <v>154.06050265486724</v>
          </cell>
        </row>
        <row r="8">
          <cell r="A8" t="str">
            <v>BD - ARG</v>
          </cell>
          <cell r="B8">
            <v>141.01610975453485</v>
          </cell>
          <cell r="C8">
            <v>519.28211343973794</v>
          </cell>
          <cell r="D8">
            <v>580.55308506707433</v>
          </cell>
        </row>
        <row r="9">
          <cell r="A9" t="str">
            <v>BD - BRA</v>
          </cell>
          <cell r="B9">
            <v>86.523647292962607</v>
          </cell>
          <cell r="C9">
            <v>542.30038267065652</v>
          </cell>
          <cell r="D9">
            <v>542.30038267065652</v>
          </cell>
        </row>
        <row r="10">
          <cell r="A10" t="str">
            <v>BD - COL</v>
          </cell>
          <cell r="B10">
            <v>195.83642831886252</v>
          </cell>
          <cell r="C10">
            <v>212.29414875437081</v>
          </cell>
          <cell r="D10">
            <v>279.3473310948167</v>
          </cell>
        </row>
        <row r="14">
          <cell r="B14" t="str">
            <v>NPV</v>
          </cell>
          <cell r="C14" t="str">
            <v>IRR</v>
          </cell>
        </row>
        <row r="15">
          <cell r="A15" t="str">
            <v>E1G-BRA</v>
          </cell>
          <cell r="B15">
            <v>173.09297588854488</v>
          </cell>
          <cell r="C15">
            <v>0.16126797162903017</v>
          </cell>
          <cell r="E15">
            <v>0.34</v>
          </cell>
          <cell r="H15">
            <v>0.10200000000000001</v>
          </cell>
          <cell r="I15">
            <v>0.87626596213121966</v>
          </cell>
          <cell r="J15">
            <v>0.56450902686041393</v>
          </cell>
          <cell r="K15">
            <v>0.95596653456627034</v>
          </cell>
          <cell r="L15">
            <v>0.59092910612065175</v>
          </cell>
        </row>
        <row r="16">
          <cell r="A16" t="str">
            <v>E1G-ARG (cane)</v>
          </cell>
          <cell r="B16">
            <v>115.56163758891853</v>
          </cell>
          <cell r="C16">
            <v>0.14221370814733181</v>
          </cell>
          <cell r="E16">
            <v>0.37</v>
          </cell>
          <cell r="H16">
            <v>0.111</v>
          </cell>
          <cell r="I16">
            <v>0.87626596213121966</v>
          </cell>
          <cell r="J16">
            <v>0.56450902686041393</v>
          </cell>
          <cell r="K16">
            <v>0.95596653456627034</v>
          </cell>
          <cell r="L16">
            <v>0.59092910612065175</v>
          </cell>
        </row>
        <row r="17">
          <cell r="A17" t="str">
            <v>E1G-ARG (corn)</v>
          </cell>
          <cell r="B17">
            <v>61.592937798838079</v>
          </cell>
          <cell r="C17">
            <v>0.14687468666004411</v>
          </cell>
          <cell r="E17">
            <v>0.39</v>
          </cell>
          <cell r="H17">
            <v>0.11699999999999999</v>
          </cell>
          <cell r="I17">
            <v>0.87626596213121966</v>
          </cell>
          <cell r="J17">
            <v>0.56450902686041393</v>
          </cell>
          <cell r="K17">
            <v>0.95596653456627034</v>
          </cell>
          <cell r="L17">
            <v>0.59092910612065175</v>
          </cell>
        </row>
        <row r="18">
          <cell r="A18" t="str">
            <v>E1G-COL</v>
          </cell>
          <cell r="B18">
            <v>46.180001542131514</v>
          </cell>
          <cell r="C18">
            <v>0.11958499821014179</v>
          </cell>
          <cell r="E18">
            <v>0.36</v>
          </cell>
          <cell r="H18">
            <v>0.108</v>
          </cell>
          <cell r="I18">
            <v>0.87626596213121966</v>
          </cell>
          <cell r="J18">
            <v>0.56450902686041393</v>
          </cell>
          <cell r="K18">
            <v>0.95596653456627034</v>
          </cell>
          <cell r="L18">
            <v>0.59092910612065175</v>
          </cell>
        </row>
        <row r="19">
          <cell r="A19" t="str">
            <v>E1G-GUA</v>
          </cell>
          <cell r="B19">
            <v>46.128244385970348</v>
          </cell>
          <cell r="C19">
            <v>0.12227742652293028</v>
          </cell>
          <cell r="E19">
            <v>0.35</v>
          </cell>
          <cell r="H19">
            <v>0.105</v>
          </cell>
          <cell r="I19">
            <v>0.87626596213121966</v>
          </cell>
          <cell r="J19">
            <v>0.56450902686041393</v>
          </cell>
          <cell r="K19">
            <v>0.95596653456627034</v>
          </cell>
          <cell r="L19">
            <v>0.59092910612065175</v>
          </cell>
        </row>
        <row r="22">
          <cell r="B22" t="str">
            <v>NPV</v>
          </cell>
          <cell r="C22" t="str">
            <v>IRR</v>
          </cell>
        </row>
        <row r="23">
          <cell r="A23" t="str">
            <v>BD-BRA</v>
          </cell>
          <cell r="B23">
            <v>227.36419104017764</v>
          </cell>
          <cell r="C23">
            <v>0.35835061760801512</v>
          </cell>
          <cell r="E23">
            <v>0.55000000000000004</v>
          </cell>
          <cell r="H23">
            <v>0.16500000000000001</v>
          </cell>
          <cell r="I23">
            <v>0.95596653456627034</v>
          </cell>
          <cell r="J23">
            <v>0.59092910612065175</v>
          </cell>
          <cell r="K23">
            <v>0.87626596213121966</v>
          </cell>
          <cell r="L23">
            <v>0.56450902686041393</v>
          </cell>
        </row>
        <row r="24">
          <cell r="A24" t="str">
            <v>BD-ARG</v>
          </cell>
          <cell r="B24">
            <v>190.20718662266481</v>
          </cell>
          <cell r="C24">
            <v>0.23493316433166056</v>
          </cell>
          <cell r="E24">
            <v>0.46</v>
          </cell>
          <cell r="H24">
            <v>0.13800000000000001</v>
          </cell>
          <cell r="I24">
            <v>0.95596653456627034</v>
          </cell>
          <cell r="J24">
            <v>0.59092910612065175</v>
          </cell>
          <cell r="K24">
            <v>0.87626596213121966</v>
          </cell>
          <cell r="L24">
            <v>0.56450902686041393</v>
          </cell>
        </row>
        <row r="25">
          <cell r="A25" t="str">
            <v>BD-COL</v>
          </cell>
          <cell r="B25">
            <v>177.90938986876429</v>
          </cell>
          <cell r="C25">
            <v>0.19762493089408584</v>
          </cell>
          <cell r="E25">
            <v>0.56999999999999995</v>
          </cell>
          <cell r="H25">
            <v>0.17099999999999999</v>
          </cell>
          <cell r="I25">
            <v>0.95596653456627034</v>
          </cell>
          <cell r="J25">
            <v>0.59092910612065175</v>
          </cell>
          <cell r="K25">
            <v>0.87626596213121966</v>
          </cell>
          <cell r="L25">
            <v>0.56450902686041393</v>
          </cell>
        </row>
      </sheetData>
      <sheetData sheetId="17">
        <row r="3">
          <cell r="A3" t="str">
            <v>E1G - ARG (corn)</v>
          </cell>
          <cell r="B3">
            <v>44.83291980323078</v>
          </cell>
          <cell r="C3">
            <v>40.567571994230747</v>
          </cell>
        </row>
        <row r="4">
          <cell r="A4" t="str">
            <v>E1G - COL</v>
          </cell>
          <cell r="B4">
            <v>36.313771899377834</v>
          </cell>
          <cell r="C4">
            <v>32.308425007151882</v>
          </cell>
        </row>
        <row r="5">
          <cell r="A5" t="str">
            <v>E1G - BRA</v>
          </cell>
          <cell r="B5">
            <v>54.306359921302402</v>
          </cell>
          <cell r="C5">
            <v>52.898796652279799</v>
          </cell>
        </row>
        <row r="6">
          <cell r="A6" t="str">
            <v>E1G - ARG (cane)</v>
          </cell>
          <cell r="B6">
            <v>40.495854158380325</v>
          </cell>
          <cell r="C6">
            <v>38.195339840953551</v>
          </cell>
        </row>
        <row r="7">
          <cell r="A7" t="str">
            <v>E1G - GUA</v>
          </cell>
          <cell r="B7">
            <v>44.347320875259051</v>
          </cell>
          <cell r="C7">
            <v>38.646297980025494</v>
          </cell>
        </row>
        <row r="8">
          <cell r="A8" t="str">
            <v>BD - COL</v>
          </cell>
          <cell r="B8">
            <v>65.739663698908501</v>
          </cell>
          <cell r="C8">
            <v>53.831758049041071</v>
          </cell>
        </row>
        <row r="9">
          <cell r="A9" t="str">
            <v>BD - BRA</v>
          </cell>
          <cell r="B9">
            <v>63.656413001831154</v>
          </cell>
          <cell r="C9">
            <v>60.042567909397249</v>
          </cell>
        </row>
        <row r="10">
          <cell r="A10" t="str">
            <v>BD - ARG</v>
          </cell>
          <cell r="B10">
            <v>82.215243793115746</v>
          </cell>
          <cell r="C10">
            <v>80.132392005581977</v>
          </cell>
        </row>
      </sheetData>
      <sheetData sheetId="18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eia.gov/outlooks/aeo/data/brows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1241-6A85-4D26-8BF5-268F3434D1A8}">
  <dimension ref="A1:L48"/>
  <sheetViews>
    <sheetView topLeftCell="A4" workbookViewId="0">
      <selection sqref="A1:AM176"/>
    </sheetView>
  </sheetViews>
  <sheetFormatPr defaultRowHeight="14.4" x14ac:dyDescent="0.3"/>
  <cols>
    <col min="5" max="5" width="26.33203125" bestFit="1" customWidth="1"/>
    <col min="9" max="9" width="23.77734375" bestFit="1" customWidth="1"/>
  </cols>
  <sheetData>
    <row r="1" spans="1:12" ht="18" x14ac:dyDescent="0.35">
      <c r="A1" s="1" t="s">
        <v>0</v>
      </c>
    </row>
    <row r="2" spans="1:12" x14ac:dyDescent="0.3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12" x14ac:dyDescent="0.3">
      <c r="A3" s="2" t="s">
        <v>5</v>
      </c>
      <c r="B3" s="4">
        <f>'[1]TEA_E1G-BRA'!G5</f>
        <v>328.47695824648866</v>
      </c>
      <c r="C3" s="5">
        <f>'[1]TEA_E1G-BRA'!G24</f>
        <v>96.170486518389254</v>
      </c>
      <c r="D3" s="5">
        <f>'[1]TEA_E1G-BRA'!G31</f>
        <v>182.20487999999997</v>
      </c>
      <c r="E3" s="5">
        <f>'[1]TEA_E1G-BRA'!H28</f>
        <v>0.471423953521516</v>
      </c>
    </row>
    <row r="4" spans="1:12" x14ac:dyDescent="0.3">
      <c r="A4" s="2" t="s">
        <v>6</v>
      </c>
      <c r="B4" s="4">
        <f>'[1]TEA_E1G-ARG (Cane)'!G5</f>
        <v>328.36881768410296</v>
      </c>
      <c r="C4" s="5">
        <f>'[1]TEA_E1G-ARG (Cane)'!G24</f>
        <v>96.539530274597169</v>
      </c>
      <c r="D4" s="5">
        <f>'[1]TEA_E1G-ARG (Cane)'!G31</f>
        <v>171.04420915297089</v>
      </c>
      <c r="E4" s="5">
        <f>'[1]TEA_E1G-ARG (Cane)'!H28</f>
        <v>0.66287125388199974</v>
      </c>
    </row>
    <row r="5" spans="1:12" x14ac:dyDescent="0.3">
      <c r="A5" s="2" t="s">
        <v>7</v>
      </c>
      <c r="B5" s="4">
        <f>'[1]TEA_E1G-COL'!G5</f>
        <v>293.44942734037079</v>
      </c>
      <c r="C5" s="5">
        <f>'[1]TEA_E1G-COL'!G24</f>
        <v>85.131073932940026</v>
      </c>
      <c r="D5" s="5">
        <f>'[1]TEA_E1G-COL'!G31</f>
        <v>140.49994687737043</v>
      </c>
      <c r="E5" s="5">
        <f>'[1]TEA_E1G-COL'!H28</f>
        <v>1.4028891558532408</v>
      </c>
    </row>
    <row r="6" spans="1:12" x14ac:dyDescent="0.3">
      <c r="A6" s="2" t="s">
        <v>8</v>
      </c>
      <c r="B6" s="4">
        <f>'[1]TEA_E1G-GUA'!G5</f>
        <v>254.68815363023344</v>
      </c>
      <c r="C6" s="5">
        <f>'[1]TEA_E1G-GUA'!G24</f>
        <v>87.046799865511986</v>
      </c>
      <c r="D6" s="5">
        <f>'[1]TEA_E1G-GUA'!G31</f>
        <v>136.57680000000002</v>
      </c>
      <c r="E6" s="5"/>
    </row>
    <row r="7" spans="1:12" x14ac:dyDescent="0.3">
      <c r="A7" s="2" t="s">
        <v>9</v>
      </c>
      <c r="B7" s="4">
        <f>'[1]TEA_E1G-ARG (Corn)'!G5</f>
        <v>149.37760874262747</v>
      </c>
      <c r="C7" s="5">
        <f>'[1]TEA_E1G-ARG (Corn)'!G24</f>
        <v>117.27113047162672</v>
      </c>
      <c r="D7" s="5">
        <f>'[1]TEA_E1G-ARG (Corn)'!G32</f>
        <v>154.06050265486724</v>
      </c>
      <c r="E7" s="5">
        <f>'[1]TEA_E1G-ARG (Corn)'!H28</f>
        <v>0.55215157263724257</v>
      </c>
    </row>
    <row r="8" spans="1:12" x14ac:dyDescent="0.3">
      <c r="A8" s="2" t="s">
        <v>10</v>
      </c>
      <c r="B8" s="4">
        <f>'[1]TEA_B100 - ARG'!G5</f>
        <v>141.01610975453485</v>
      </c>
      <c r="C8" s="5">
        <f>'[1]TEA_B100 - ARG'!G24</f>
        <v>519.28211343973794</v>
      </c>
      <c r="D8" s="5">
        <f>'[1]TEA_B100 - ARG'!G31</f>
        <v>580.55308506707433</v>
      </c>
      <c r="E8" s="5">
        <f>'[1]TEA_B100 - ARG'!H28</f>
        <v>0.85486871891549776</v>
      </c>
    </row>
    <row r="9" spans="1:12" x14ac:dyDescent="0.3">
      <c r="A9" s="2" t="s">
        <v>11</v>
      </c>
      <c r="B9" s="4">
        <f>'[1]TEA_B100-BRA'!G5</f>
        <v>86.523647292962607</v>
      </c>
      <c r="C9" s="5">
        <f>'[1]TEA_B100-BRA'!G24</f>
        <v>542.30038267065652</v>
      </c>
      <c r="D9" s="5">
        <f>'[1]TEA_B100-BRA'!G24</f>
        <v>542.30038267065652</v>
      </c>
      <c r="E9" s="5">
        <f>'[1]TEA_B100-BRA'!H28</f>
        <v>0.89866673961529719</v>
      </c>
    </row>
    <row r="10" spans="1:12" x14ac:dyDescent="0.3">
      <c r="A10" s="2" t="s">
        <v>12</v>
      </c>
      <c r="B10" s="4">
        <f>'[1]TEA_B100 - COL'!G6</f>
        <v>195.83642831886252</v>
      </c>
      <c r="C10" s="5">
        <f>'[1]TEA_B100 - COL'!G25</f>
        <v>212.29414875437081</v>
      </c>
      <c r="D10" s="5">
        <f>'[1]TEA_B100 - COL'!G32</f>
        <v>279.3473310948167</v>
      </c>
      <c r="E10" s="5">
        <f>'[1]TEA_B100 - COL'!H29</f>
        <v>0.55796342259671494</v>
      </c>
    </row>
    <row r="12" spans="1:12" x14ac:dyDescent="0.3">
      <c r="A12" s="6"/>
    </row>
    <row r="13" spans="1:12" ht="18" x14ac:dyDescent="0.35">
      <c r="A13" s="7" t="s">
        <v>13</v>
      </c>
    </row>
    <row r="14" spans="1:12" x14ac:dyDescent="0.3">
      <c r="B14" s="8" t="s">
        <v>14</v>
      </c>
      <c r="C14" s="8" t="s">
        <v>15</v>
      </c>
      <c r="D14" s="8" t="s">
        <v>16</v>
      </c>
      <c r="E14" s="8" t="s">
        <v>17</v>
      </c>
      <c r="F14" s="8" t="s">
        <v>18</v>
      </c>
      <c r="G14" s="8" t="s">
        <v>19</v>
      </c>
      <c r="H14" s="8" t="s">
        <v>20</v>
      </c>
      <c r="I14" s="8" t="s">
        <v>21</v>
      </c>
      <c r="J14" s="9" t="s">
        <v>22</v>
      </c>
      <c r="K14" s="10">
        <f>$B$48</f>
        <v>0.95596653456627034</v>
      </c>
      <c r="L14" s="11">
        <f>$C$48</f>
        <v>0.59092910612065175</v>
      </c>
    </row>
    <row r="15" spans="1:12" x14ac:dyDescent="0.3">
      <c r="A15" s="12" t="s">
        <v>23</v>
      </c>
      <c r="B15" s="4">
        <f>'[1]TEA_E1G-BRA'!B70</f>
        <v>173.09297588854488</v>
      </c>
      <c r="C15" s="13">
        <f>'[1]TEA_E1G-BRA'!B73</f>
        <v>0.16126797162903017</v>
      </c>
      <c r="D15" s="5">
        <f>'[1]TEA_E1G-BRA'!B76</f>
        <v>5.7700210386986468</v>
      </c>
      <c r="E15" s="14">
        <f>'[1]TEA_E1G-BRA'!B78</f>
        <v>0.34</v>
      </c>
      <c r="F15" s="2">
        <v>0.49</v>
      </c>
      <c r="G15" s="4">
        <f>(E15/0.791/26.8)*1000</f>
        <v>16.038643696813029</v>
      </c>
      <c r="H15" s="15">
        <f>(E15*0.3)</f>
        <v>0.10200000000000001</v>
      </c>
      <c r="I15" s="15">
        <f>$B$38</f>
        <v>0.87626596213121966</v>
      </c>
      <c r="J15" s="16">
        <f>$C$38</f>
        <v>0.56450902686041393</v>
      </c>
      <c r="K15" s="10">
        <f t="shared" ref="K15:K19" si="0">$B$48</f>
        <v>0.95596653456627034</v>
      </c>
      <c r="L15" s="11">
        <f t="shared" ref="L15:L19" si="1">$C$48</f>
        <v>0.59092910612065175</v>
      </c>
    </row>
    <row r="16" spans="1:12" x14ac:dyDescent="0.3">
      <c r="A16" s="12" t="s">
        <v>24</v>
      </c>
      <c r="B16" s="4">
        <f>'[1]TEA_E1G-ARG (Cane)'!B70</f>
        <v>115.56163758891853</v>
      </c>
      <c r="C16" s="13">
        <f>'[1]TEA_E1G-ARG (Cane)'!B73</f>
        <v>0.14221370814733181</v>
      </c>
      <c r="D16" s="5">
        <f>'[1]TEA_E1G-ARG (Cane)'!B76</f>
        <v>6.5827455923946543</v>
      </c>
      <c r="E16" s="14">
        <f>'[1]TEA_E1G-ARG (Cane)'!B78</f>
        <v>0.37</v>
      </c>
      <c r="F16" s="2">
        <v>0.52</v>
      </c>
      <c r="G16" s="4">
        <f>(E16/0.791/26.8)*1000</f>
        <v>17.453818140649467</v>
      </c>
      <c r="H16" s="15">
        <f t="shared" ref="H16:H19" si="2">(E16*0.3)</f>
        <v>0.111</v>
      </c>
      <c r="I16" s="15">
        <f t="shared" ref="I16:I19" si="3">$B$38</f>
        <v>0.87626596213121966</v>
      </c>
      <c r="J16" s="16">
        <f t="shared" ref="J16:J19" si="4">$C$38</f>
        <v>0.56450902686041393</v>
      </c>
      <c r="K16" s="10">
        <f t="shared" si="0"/>
        <v>0.95596653456627034</v>
      </c>
      <c r="L16" s="11">
        <f t="shared" si="1"/>
        <v>0.59092910612065175</v>
      </c>
    </row>
    <row r="17" spans="1:12" x14ac:dyDescent="0.3">
      <c r="A17" s="12" t="s">
        <v>25</v>
      </c>
      <c r="B17" s="4">
        <f>'[1]TEA_E1G-ARG (Corn)'!B71</f>
        <v>61.592937798838079</v>
      </c>
      <c r="C17" s="13">
        <f>'[1]TEA_E1G-ARG (Corn)'!B74</f>
        <v>0.14687468666004411</v>
      </c>
      <c r="D17" s="5">
        <f>'[1]TEA_E1G-ARG (Corn)'!B77</f>
        <v>6.3128348332426514</v>
      </c>
      <c r="E17" s="14">
        <f>'[1]TEA_E1G-ARG (Corn)'!B79</f>
        <v>0.39</v>
      </c>
      <c r="F17" s="2">
        <v>0.48</v>
      </c>
      <c r="G17" s="4">
        <f>(E17/0.791/26.8)*1000</f>
        <v>18.397267769873768</v>
      </c>
      <c r="H17" s="15">
        <f t="shared" si="2"/>
        <v>0.11699999999999999</v>
      </c>
      <c r="I17" s="15">
        <f t="shared" si="3"/>
        <v>0.87626596213121966</v>
      </c>
      <c r="J17" s="16">
        <f t="shared" si="4"/>
        <v>0.56450902686041393</v>
      </c>
      <c r="K17" s="10">
        <f>$B$48</f>
        <v>0.95596653456627034</v>
      </c>
      <c r="L17" s="11">
        <f>$C$48</f>
        <v>0.59092910612065175</v>
      </c>
    </row>
    <row r="18" spans="1:12" x14ac:dyDescent="0.3">
      <c r="A18" s="12" t="s">
        <v>26</v>
      </c>
      <c r="B18" s="4">
        <f>'[1]TEA_E1G-COL'!B70</f>
        <v>46.180001542131514</v>
      </c>
      <c r="C18" s="13">
        <f>'[1]TEA_E1G-COL'!B73</f>
        <v>0.11958499821014179</v>
      </c>
      <c r="D18" s="5">
        <f>'[1]TEA_E1G-COL'!B76</f>
        <v>7.8038738265648897</v>
      </c>
      <c r="E18" s="14">
        <f>'[1]TEA_E1G-COL'!B78</f>
        <v>0.36</v>
      </c>
      <c r="F18" s="2">
        <v>0.51</v>
      </c>
      <c r="G18" s="4">
        <f>(E18/0.791/26.8)*1000</f>
        <v>16.982093326037322</v>
      </c>
      <c r="H18" s="15">
        <f t="shared" si="2"/>
        <v>0.108</v>
      </c>
      <c r="I18" s="15">
        <f t="shared" si="3"/>
        <v>0.87626596213121966</v>
      </c>
      <c r="J18" s="16">
        <f t="shared" si="4"/>
        <v>0.56450902686041393</v>
      </c>
      <c r="K18" s="10">
        <f t="shared" si="0"/>
        <v>0.95596653456627034</v>
      </c>
      <c r="L18" s="11">
        <f t="shared" si="1"/>
        <v>0.59092910612065175</v>
      </c>
    </row>
    <row r="19" spans="1:12" x14ac:dyDescent="0.3">
      <c r="A19" s="2" t="s">
        <v>27</v>
      </c>
      <c r="B19" s="5">
        <f>'[1]TEA_E1G-GUA'!B70</f>
        <v>46.128244385970348</v>
      </c>
      <c r="C19" s="17">
        <f>'[1]TEA_E1G-GUA'!B73</f>
        <v>0.12227742652293028</v>
      </c>
      <c r="D19" s="5">
        <f>'[1]TEA_E1G-GUA'!B76</f>
        <v>7.6312704809161929</v>
      </c>
      <c r="E19" s="14">
        <f>'[1]TEA_E1G-GUA'!B78</f>
        <v>0.35</v>
      </c>
      <c r="F19" s="2">
        <v>0.54</v>
      </c>
      <c r="G19" s="4">
        <f>(E19/0.791/26.8)*1000</f>
        <v>16.510368511425174</v>
      </c>
      <c r="H19" s="15">
        <f t="shared" si="2"/>
        <v>0.105</v>
      </c>
      <c r="I19" s="15">
        <f t="shared" si="3"/>
        <v>0.87626596213121966</v>
      </c>
      <c r="J19" s="16">
        <f t="shared" si="4"/>
        <v>0.56450902686041393</v>
      </c>
      <c r="K19" s="10">
        <f t="shared" si="0"/>
        <v>0.95596653456627034</v>
      </c>
      <c r="L19" s="11">
        <f t="shared" si="1"/>
        <v>0.59092910612065175</v>
      </c>
    </row>
    <row r="20" spans="1:12" x14ac:dyDescent="0.3">
      <c r="J20" s="11"/>
      <c r="L20" s="11"/>
    </row>
    <row r="21" spans="1:12" x14ac:dyDescent="0.3">
      <c r="J21" s="11"/>
      <c r="L21" s="11"/>
    </row>
    <row r="22" spans="1:12" x14ac:dyDescent="0.3">
      <c r="B22" s="8" t="s">
        <v>14</v>
      </c>
      <c r="C22" s="8" t="s">
        <v>15</v>
      </c>
      <c r="D22" s="8" t="s">
        <v>16</v>
      </c>
      <c r="E22" s="8" t="s">
        <v>17</v>
      </c>
      <c r="F22" s="8" t="s">
        <v>18</v>
      </c>
      <c r="G22" s="8" t="s">
        <v>19</v>
      </c>
      <c r="H22" s="8" t="s">
        <v>20</v>
      </c>
      <c r="I22" s="8" t="s">
        <v>28</v>
      </c>
      <c r="J22" s="18" t="s">
        <v>22</v>
      </c>
      <c r="L22" s="11"/>
    </row>
    <row r="23" spans="1:12" x14ac:dyDescent="0.3">
      <c r="A23" s="2" t="s">
        <v>29</v>
      </c>
      <c r="B23" s="4">
        <f>'[1]TEA_B100-BRA'!B70</f>
        <v>227.36419104017764</v>
      </c>
      <c r="C23" s="13">
        <f>'[1]TEA_B100-BRA'!B73</f>
        <v>0.35835061760801512</v>
      </c>
      <c r="D23" s="5">
        <f>'[1]TEA_B100-BRA'!B76</f>
        <v>2.2790875310232823</v>
      </c>
      <c r="E23" s="14">
        <f>'[1]TEA_B100-BRA'!B78</f>
        <v>0.55000000000000004</v>
      </c>
      <c r="F23" s="2">
        <v>0.67</v>
      </c>
      <c r="G23" s="4">
        <f>(E23/0.88/37.6)*1000</f>
        <v>16.622340425531913</v>
      </c>
      <c r="H23" s="15">
        <f>(E23*0.3)</f>
        <v>0.16500000000000001</v>
      </c>
      <c r="I23" s="10">
        <f>$B$48</f>
        <v>0.95596653456627034</v>
      </c>
      <c r="J23" s="11">
        <f>$C$48</f>
        <v>0.59092910612065175</v>
      </c>
      <c r="K23" s="15">
        <f>$B$38</f>
        <v>0.87626596213121966</v>
      </c>
      <c r="L23" s="16">
        <f>$C$38</f>
        <v>0.56450902686041393</v>
      </c>
    </row>
    <row r="24" spans="1:12" x14ac:dyDescent="0.3">
      <c r="A24" s="2" t="s">
        <v>30</v>
      </c>
      <c r="B24" s="4">
        <f>'[1]TEA_B100 - ARG'!B70</f>
        <v>190.20718662266481</v>
      </c>
      <c r="C24" s="13">
        <f>'[1]TEA_B100 - ARG'!B73</f>
        <v>0.23493316433166056</v>
      </c>
      <c r="D24" s="5">
        <f>'[1]TEA_B100 - ARG'!B76</f>
        <v>3.7220850204288172</v>
      </c>
      <c r="E24" s="14">
        <f>'[1]TEA_B100 - ARG'!B78</f>
        <v>0.46</v>
      </c>
      <c r="F24" s="2">
        <v>0.67</v>
      </c>
      <c r="G24" s="4">
        <f t="shared" ref="G24:G25" si="5">(E24/0.88/37.6)*1000</f>
        <v>13.902321083172147</v>
      </c>
      <c r="H24" s="15">
        <f t="shared" ref="H24:H25" si="6">(E24*0.3)</f>
        <v>0.13800000000000001</v>
      </c>
      <c r="I24" s="10">
        <f t="shared" ref="I24:I25" si="7">$B$48</f>
        <v>0.95596653456627034</v>
      </c>
      <c r="J24" s="11">
        <f t="shared" ref="J24:J25" si="8">$C$48</f>
        <v>0.59092910612065175</v>
      </c>
      <c r="K24" s="15">
        <f t="shared" ref="K24:K25" si="9">$B$38</f>
        <v>0.87626596213121966</v>
      </c>
      <c r="L24" s="16">
        <f t="shared" ref="L24:L25" si="10">$C$38</f>
        <v>0.56450902686041393</v>
      </c>
    </row>
    <row r="25" spans="1:12" x14ac:dyDescent="0.3">
      <c r="A25" s="12" t="s">
        <v>31</v>
      </c>
      <c r="B25" s="4">
        <f>'[1]TEA_B100 - COL'!B71</f>
        <v>177.90938986876429</v>
      </c>
      <c r="C25" s="13">
        <f>'[1]TEA_B100 - COL'!B74</f>
        <v>0.19762493089408584</v>
      </c>
      <c r="D25" s="5">
        <f>'[1]TEA_B100 - COL'!B77</f>
        <v>4.5808048280373352</v>
      </c>
      <c r="E25" s="14">
        <f>'[1]TEA_B100 - COL'!B79</f>
        <v>0.56999999999999995</v>
      </c>
      <c r="F25" s="2">
        <v>0.69</v>
      </c>
      <c r="G25" s="4">
        <f t="shared" si="5"/>
        <v>17.226789168278529</v>
      </c>
      <c r="H25" s="15">
        <f t="shared" si="6"/>
        <v>0.17099999999999999</v>
      </c>
      <c r="I25" s="10">
        <f t="shared" si="7"/>
        <v>0.95596653456627034</v>
      </c>
      <c r="J25" s="11">
        <f t="shared" si="8"/>
        <v>0.59092910612065175</v>
      </c>
      <c r="K25" s="15">
        <f t="shared" si="9"/>
        <v>0.87626596213121966</v>
      </c>
      <c r="L25" s="16">
        <f t="shared" si="10"/>
        <v>0.56450902686041393</v>
      </c>
    </row>
    <row r="26" spans="1:12" x14ac:dyDescent="0.3">
      <c r="A26" s="19" t="s">
        <v>32</v>
      </c>
      <c r="E26">
        <v>0.75</v>
      </c>
      <c r="G26">
        <v>22</v>
      </c>
    </row>
    <row r="30" spans="1:12" x14ac:dyDescent="0.3">
      <c r="A30" t="s">
        <v>33</v>
      </c>
      <c r="B30" s="20" t="s">
        <v>34</v>
      </c>
    </row>
    <row r="31" spans="1:12" x14ac:dyDescent="0.3">
      <c r="A31" t="s">
        <v>35</v>
      </c>
      <c r="B31" t="s">
        <v>36</v>
      </c>
      <c r="C31" t="s">
        <v>37</v>
      </c>
    </row>
    <row r="32" spans="1:12" x14ac:dyDescent="0.3">
      <c r="A32">
        <v>2016</v>
      </c>
      <c r="B32" s="21">
        <f>2.3/3.785</f>
        <v>0.60766182298546889</v>
      </c>
      <c r="C32" s="21">
        <f>2.3/3.785</f>
        <v>0.60766182298546889</v>
      </c>
    </row>
    <row r="33" spans="1:3" x14ac:dyDescent="0.3">
      <c r="A33">
        <v>2017</v>
      </c>
      <c r="B33" s="21">
        <f>2.5/3.785</f>
        <v>0.66050198150594452</v>
      </c>
      <c r="C33" s="21">
        <f>2.5/3.785</f>
        <v>0.66050198150594452</v>
      </c>
    </row>
    <row r="34" spans="1:3" x14ac:dyDescent="0.3">
      <c r="A34">
        <v>2018</v>
      </c>
      <c r="B34" s="21">
        <f>3.08/3.785</f>
        <v>0.81373844121532368</v>
      </c>
      <c r="C34" s="21">
        <f>1.92/3.785</f>
        <v>0.50726552179656537</v>
      </c>
    </row>
    <row r="35" spans="1:3" x14ac:dyDescent="0.3">
      <c r="A35">
        <v>2019</v>
      </c>
      <c r="B35" s="21">
        <f>3.61/3.785</f>
        <v>0.95376486129458382</v>
      </c>
      <c r="C35" s="21">
        <f>1.96/3.785</f>
        <v>0.51783355350066052</v>
      </c>
    </row>
    <row r="36" spans="1:3" x14ac:dyDescent="0.3">
      <c r="A36">
        <v>2020</v>
      </c>
      <c r="B36" s="21">
        <f>4/3.785</f>
        <v>1.0568031704095111</v>
      </c>
      <c r="C36" s="21">
        <f>2.03/3.785</f>
        <v>0.53632760898282683</v>
      </c>
    </row>
    <row r="37" spans="1:3" x14ac:dyDescent="0.3">
      <c r="A37">
        <v>2021</v>
      </c>
      <c r="B37" s="16">
        <f>4.41/3.785</f>
        <v>1.165125495376486</v>
      </c>
      <c r="C37" s="21">
        <f>2.11/3.785</f>
        <v>0.55746367239101713</v>
      </c>
    </row>
    <row r="38" spans="1:3" x14ac:dyDescent="0.3">
      <c r="B38" s="21">
        <f>AVERAGE(B32:B37)</f>
        <v>0.87626596213121966</v>
      </c>
      <c r="C38" s="21">
        <f>AVERAGE(C32:C37)</f>
        <v>0.56450902686041393</v>
      </c>
    </row>
    <row r="41" spans="1:3" x14ac:dyDescent="0.3">
      <c r="A41" t="s">
        <v>38</v>
      </c>
      <c r="B41" t="s">
        <v>36</v>
      </c>
      <c r="C41" t="s">
        <v>37</v>
      </c>
    </row>
    <row r="42" spans="1:3" x14ac:dyDescent="0.3">
      <c r="A42">
        <v>2016</v>
      </c>
      <c r="B42" s="21">
        <f>2.37/3.785</f>
        <v>0.62615587846763543</v>
      </c>
      <c r="C42" s="21">
        <f>2.37/3.785</f>
        <v>0.62615587846763543</v>
      </c>
    </row>
    <row r="43" spans="1:3" x14ac:dyDescent="0.3">
      <c r="A43">
        <v>2017</v>
      </c>
      <c r="B43" s="21">
        <f>2.65/3.785</f>
        <v>0.70013210039630114</v>
      </c>
      <c r="C43" s="21">
        <f>2.65/3.785</f>
        <v>0.70013210039630114</v>
      </c>
    </row>
    <row r="44" spans="1:3" x14ac:dyDescent="0.3">
      <c r="A44">
        <v>2018</v>
      </c>
      <c r="B44" s="21">
        <f>3.36/3.785</f>
        <v>0.88771466314398939</v>
      </c>
      <c r="C44" s="21">
        <f>2.11/3.785</f>
        <v>0.55746367239101713</v>
      </c>
    </row>
    <row r="45" spans="1:3" x14ac:dyDescent="0.3">
      <c r="A45">
        <v>2019</v>
      </c>
      <c r="B45" s="21">
        <f>4.01/3.785</f>
        <v>1.059445178335535</v>
      </c>
      <c r="C45" s="21">
        <f>2.07/3.785</f>
        <v>0.54689564068692198</v>
      </c>
    </row>
    <row r="46" spans="1:3" x14ac:dyDescent="0.3">
      <c r="A46">
        <v>2020</v>
      </c>
      <c r="B46" s="21">
        <f>4.44/3.785</f>
        <v>1.1730515191545576</v>
      </c>
      <c r="C46" s="21">
        <f>2.08/3.785</f>
        <v>0.54953764861294585</v>
      </c>
    </row>
    <row r="47" spans="1:3" x14ac:dyDescent="0.3">
      <c r="A47">
        <v>2021</v>
      </c>
      <c r="B47" s="16">
        <f>4.88/3.785</f>
        <v>1.2892998678996037</v>
      </c>
      <c r="C47" s="21">
        <f>2.14/3.785</f>
        <v>0.56538969616908852</v>
      </c>
    </row>
    <row r="48" spans="1:3" x14ac:dyDescent="0.3">
      <c r="B48" s="21">
        <f>AVERAGE(B42:B47)</f>
        <v>0.95596653456627034</v>
      </c>
      <c r="C48" s="21">
        <f>AVERAGE(C42:C47)</f>
        <v>0.59092910612065175</v>
      </c>
    </row>
  </sheetData>
  <hyperlinks>
    <hyperlink ref="B30" r:id="rId1" location="/?id=12-AEO2018&amp;region=0-0&amp;cases=highprice~lowprice&amp;start=2016&amp;end=2021&amp;f=A&amp;linechart=highprice-d122017a.3-12-AEO2018~lowprice-d121317a.3-12-AEO2018&amp;sourcekey=0" xr:uid="{46045EF9-8756-40AC-B965-68605B70C9CD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4E332-4CF6-48D8-BA3D-DC8E7F6EA290}">
  <dimension ref="A2:C10"/>
  <sheetViews>
    <sheetView tabSelected="1" workbookViewId="0">
      <selection activeCell="S12" sqref="S12"/>
    </sheetView>
  </sheetViews>
  <sheetFormatPr defaultRowHeight="14.4" x14ac:dyDescent="0.3"/>
  <sheetData>
    <row r="2" spans="1:3" x14ac:dyDescent="0.3">
      <c r="A2" t="s">
        <v>39</v>
      </c>
      <c r="B2" s="22" t="s">
        <v>40</v>
      </c>
      <c r="C2" s="22" t="s">
        <v>41</v>
      </c>
    </row>
    <row r="3" spans="1:3" x14ac:dyDescent="0.3">
      <c r="A3" s="12" t="s">
        <v>9</v>
      </c>
      <c r="B3" s="4">
        <f>'[1]E1G-ARG (Corn)'!K28</f>
        <v>44.83291980323078</v>
      </c>
      <c r="C3" s="4">
        <f>'[1]E1G-ARG (Corn)'!K29</f>
        <v>40.567571994230747</v>
      </c>
    </row>
    <row r="4" spans="1:3" x14ac:dyDescent="0.3">
      <c r="A4" s="12" t="s">
        <v>7</v>
      </c>
      <c r="B4" s="4">
        <f>'[1]E1G-COL'!K32</f>
        <v>36.313771899377834</v>
      </c>
      <c r="C4" s="4">
        <f>'[1]E1G-COL'!K33</f>
        <v>32.308425007151882</v>
      </c>
    </row>
    <row r="5" spans="1:3" x14ac:dyDescent="0.3">
      <c r="A5" s="12" t="s">
        <v>5</v>
      </c>
      <c r="B5" s="4">
        <f>'[1]E1G-BRA'!F30</f>
        <v>54.306359921302402</v>
      </c>
      <c r="C5" s="4">
        <f>'[1]E1G-BRA'!F31</f>
        <v>52.898796652279799</v>
      </c>
    </row>
    <row r="6" spans="1:3" x14ac:dyDescent="0.3">
      <c r="A6" s="12" t="s">
        <v>6</v>
      </c>
      <c r="B6" s="4">
        <f>'[1]E1G-ARG (Cane)'!N43</f>
        <v>40.495854158380325</v>
      </c>
      <c r="C6" s="4">
        <f>'[1]E1G-ARG (Cane)'!N44</f>
        <v>38.195339840953551</v>
      </c>
    </row>
    <row r="7" spans="1:3" x14ac:dyDescent="0.3">
      <c r="A7" s="12" t="s">
        <v>42</v>
      </c>
      <c r="B7" s="4">
        <f>'[1]E1G-GUA'!N31</f>
        <v>44.347320875259051</v>
      </c>
      <c r="C7" s="4">
        <f>'[1]E1G-GUA'!N32</f>
        <v>38.646297980025494</v>
      </c>
    </row>
    <row r="8" spans="1:3" x14ac:dyDescent="0.3">
      <c r="A8" s="12" t="s">
        <v>12</v>
      </c>
      <c r="B8" s="4">
        <f>'[1]B100 - COL'!M54</f>
        <v>65.739663698908501</v>
      </c>
      <c r="C8" s="4">
        <f>'[1]B100 - COL'!M55</f>
        <v>53.831758049041071</v>
      </c>
    </row>
    <row r="9" spans="1:3" x14ac:dyDescent="0.3">
      <c r="A9" s="12" t="s">
        <v>11</v>
      </c>
      <c r="B9" s="4">
        <f>'[1]B100-BRA'!O36</f>
        <v>63.656413001831154</v>
      </c>
      <c r="C9" s="4">
        <f>'[1]B100-BRA'!O37</f>
        <v>60.042567909397249</v>
      </c>
    </row>
    <row r="10" spans="1:3" x14ac:dyDescent="0.3">
      <c r="A10" s="12" t="s">
        <v>10</v>
      </c>
      <c r="B10" s="4">
        <f>'[1]B100 - ARG'!K35</f>
        <v>82.215243793115746</v>
      </c>
      <c r="C10" s="4">
        <f>'[1]B100 - ARG'!K36</f>
        <v>80.132392005581977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TEA</vt:lpstr>
      <vt:lpstr>EXA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Canabarro</dc:creator>
  <cp:lastModifiedBy>Nicholas Canabarro</cp:lastModifiedBy>
  <dcterms:created xsi:type="dcterms:W3CDTF">2022-05-25T17:06:33Z</dcterms:created>
  <dcterms:modified xsi:type="dcterms:W3CDTF">2022-05-25T17:08:23Z</dcterms:modified>
</cp:coreProperties>
</file>