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74da24a3820722/Área de Trabalho/Pós-doc_IEA/Colômbia/"/>
    </mc:Choice>
  </mc:AlternateContent>
  <xr:revisionPtr revIDLastSave="37" documentId="13_ncr:1_{62D9B00A-BDB7-4337-8A71-02083266F421}" xr6:coauthVersionLast="47" xr6:coauthVersionMax="47" xr10:uidLastSave="{E3B0F773-26DA-43E2-9C6D-0CC3368E96A3}"/>
  <bookViews>
    <workbookView xWindow="-108" yWindow="-108" windowWidth="23256" windowHeight="12456" activeTab="5" xr2:uid="{056FCB15-9AC7-4AB1-806C-AED7BC621FF1}"/>
  </bookViews>
  <sheets>
    <sheet name="Agriculture_data" sheetId="3" r:id="rId1"/>
    <sheet name="Processing_data" sheetId="4" r:id="rId2"/>
    <sheet name="biofuels_annual_production" sheetId="2" r:id="rId3"/>
    <sheet name="economic" sheetId="1" r:id="rId4"/>
    <sheet name="energy_matrix" sheetId="6" r:id="rId5"/>
    <sheet name="indicators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4" i="1"/>
  <c r="D4" i="1"/>
  <c r="J8" i="7"/>
  <c r="D88" i="7"/>
  <c r="E81" i="7"/>
  <c r="J39" i="7"/>
  <c r="E79" i="7"/>
  <c r="I43" i="7"/>
  <c r="R13" i="3" l="1"/>
  <c r="R12" i="3"/>
  <c r="E68" i="7" l="1"/>
  <c r="F47" i="7"/>
  <c r="F45" i="7"/>
  <c r="F26" i="7"/>
  <c r="H8" i="7"/>
  <c r="N7" i="7" l="1"/>
  <c r="N6" i="7"/>
  <c r="M7" i="7"/>
  <c r="M6" i="7"/>
  <c r="C16" i="4"/>
  <c r="C17" i="4"/>
  <c r="C18" i="4"/>
  <c r="C19" i="4"/>
  <c r="C20" i="4"/>
  <c r="C21" i="4"/>
  <c r="C22" i="4"/>
  <c r="C23" i="4"/>
  <c r="C24" i="4"/>
  <c r="C15" i="4"/>
  <c r="C5" i="4"/>
  <c r="C6" i="4"/>
  <c r="C7" i="4"/>
  <c r="C8" i="4"/>
  <c r="C9" i="4"/>
  <c r="C10" i="4"/>
  <c r="C11" i="4"/>
  <c r="C12" i="4"/>
  <c r="C13" i="4"/>
  <c r="C4" i="4"/>
  <c r="E15" i="7"/>
  <c r="B89" i="7"/>
  <c r="D19" i="7"/>
  <c r="G7" i="4"/>
  <c r="C14" i="7"/>
  <c r="D89" i="7" l="1"/>
  <c r="E27" i="7"/>
  <c r="J14" i="4"/>
  <c r="J13" i="4"/>
  <c r="J12" i="4"/>
  <c r="J10" i="4"/>
  <c r="J9" i="4"/>
  <c r="J8" i="4"/>
  <c r="J7" i="4"/>
  <c r="J6" i="4"/>
  <c r="G18" i="4"/>
  <c r="G9" i="4"/>
  <c r="G8" i="4"/>
  <c r="E24" i="4"/>
  <c r="E19" i="4"/>
  <c r="E15" i="4"/>
  <c r="E11" i="4"/>
  <c r="E9" i="4"/>
  <c r="E8" i="4"/>
  <c r="E7" i="4"/>
  <c r="E6" i="4"/>
  <c r="E5" i="4"/>
  <c r="E4" i="4"/>
  <c r="B10" i="4"/>
  <c r="B6" i="4"/>
  <c r="Z15" i="3"/>
  <c r="Z14" i="3"/>
  <c r="Z13" i="3"/>
  <c r="Z12" i="3"/>
  <c r="Z11" i="3"/>
  <c r="Z10" i="3"/>
  <c r="Z9" i="3"/>
  <c r="Z8" i="3"/>
  <c r="Z7" i="3"/>
  <c r="Z6" i="3"/>
  <c r="Z5" i="3"/>
  <c r="Z4" i="3"/>
  <c r="Z3" i="3"/>
  <c r="X5" i="3"/>
  <c r="X4" i="3"/>
  <c r="X3" i="3"/>
  <c r="V5" i="3"/>
  <c r="V4" i="3"/>
  <c r="V3" i="3"/>
  <c r="T8" i="3"/>
  <c r="T7" i="3"/>
  <c r="T6" i="3"/>
  <c r="T5" i="3"/>
  <c r="T4" i="3"/>
  <c r="T3" i="3"/>
  <c r="D26" i="7" l="1"/>
  <c r="E26" i="7" s="1"/>
  <c r="E14" i="7"/>
  <c r="C67" i="7" l="1"/>
  <c r="E67" i="7" s="1"/>
  <c r="C70" i="7"/>
  <c r="C77" i="7"/>
  <c r="E77" i="7" s="1"/>
  <c r="C81" i="7"/>
  <c r="B86" i="7"/>
  <c r="C86" i="7" s="1"/>
  <c r="B85" i="7"/>
  <c r="C85" i="7" s="1"/>
  <c r="B84" i="7"/>
  <c r="C84" i="7" s="1"/>
  <c r="B83" i="7"/>
  <c r="C83" i="7" s="1"/>
  <c r="B82" i="7"/>
  <c r="C82" i="7" s="1"/>
  <c r="B78" i="7"/>
  <c r="C78" i="7" s="1"/>
  <c r="E78" i="7" s="1"/>
  <c r="B77" i="7"/>
  <c r="B76" i="7"/>
  <c r="C76" i="7" s="1"/>
  <c r="B75" i="7"/>
  <c r="C75" i="7" s="1"/>
  <c r="B74" i="7"/>
  <c r="C74" i="7" s="1"/>
  <c r="E74" i="7" s="1"/>
  <c r="B73" i="7"/>
  <c r="C73" i="7" s="1"/>
  <c r="E73" i="7" s="1"/>
  <c r="B72" i="7"/>
  <c r="C72" i="7" s="1"/>
  <c r="B71" i="7"/>
  <c r="C71" i="7" s="1"/>
  <c r="B70" i="7"/>
  <c r="B69" i="7"/>
  <c r="C69" i="7" s="1"/>
  <c r="B68" i="7"/>
  <c r="C68" i="7" s="1"/>
  <c r="E60" i="7"/>
  <c r="B60" i="7"/>
  <c r="C60" i="7" s="1"/>
  <c r="C59" i="7"/>
  <c r="E59" i="7" s="1"/>
  <c r="B56" i="7"/>
  <c r="C56" i="7" s="1"/>
  <c r="E56" i="7" s="1"/>
  <c r="B38" i="4"/>
  <c r="C52" i="7"/>
  <c r="B63" i="7"/>
  <c r="C63" i="7" s="1"/>
  <c r="E63" i="7" s="1"/>
  <c r="B62" i="7"/>
  <c r="C62" i="7" s="1"/>
  <c r="B61" i="7"/>
  <c r="C61" i="7" s="1"/>
  <c r="E61" i="7" s="1"/>
  <c r="B58" i="7"/>
  <c r="C58" i="7" s="1"/>
  <c r="E58" i="7" s="1"/>
  <c r="B55" i="7"/>
  <c r="C55" i="7" s="1"/>
  <c r="E55" i="7" s="1"/>
  <c r="B54" i="7"/>
  <c r="C54" i="7" s="1"/>
  <c r="E54" i="7" s="1"/>
  <c r="B53" i="7"/>
  <c r="C53" i="7" s="1"/>
  <c r="E53" i="7" s="1"/>
  <c r="E47" i="7"/>
  <c r="C42" i="7"/>
  <c r="E42" i="7" s="1"/>
  <c r="C40" i="7"/>
  <c r="C41" i="7"/>
  <c r="E41" i="7" s="1"/>
  <c r="C43" i="7"/>
  <c r="E43" i="7" s="1"/>
  <c r="B44" i="7"/>
  <c r="C44" i="7" s="1"/>
  <c r="B43" i="7"/>
  <c r="B39" i="7"/>
  <c r="C39" i="7" s="1"/>
  <c r="E39" i="7" s="1"/>
  <c r="B38" i="7"/>
  <c r="C38" i="7" s="1"/>
  <c r="E38" i="7" s="1"/>
  <c r="B37" i="7"/>
  <c r="C37" i="7" s="1"/>
  <c r="E37" i="7" s="1"/>
  <c r="B36" i="7"/>
  <c r="C36" i="7" s="1"/>
  <c r="E36" i="7" s="1"/>
  <c r="B35" i="7"/>
  <c r="C35" i="7" s="1"/>
  <c r="E35" i="7" s="1"/>
  <c r="J56" i="4"/>
  <c r="J55" i="4"/>
  <c r="B61" i="4"/>
  <c r="B60" i="4"/>
  <c r="B59" i="4"/>
  <c r="B58" i="4"/>
  <c r="B57" i="4"/>
  <c r="B56" i="4"/>
  <c r="B54" i="4"/>
  <c r="B53" i="4"/>
  <c r="B52" i="4"/>
  <c r="B51" i="4"/>
  <c r="B50" i="4"/>
  <c r="J51" i="4"/>
  <c r="J50" i="4"/>
  <c r="J49" i="4"/>
  <c r="J48" i="4"/>
  <c r="J47" i="4"/>
  <c r="E44" i="4"/>
  <c r="E43" i="4"/>
  <c r="E42" i="4"/>
  <c r="E41" i="4"/>
  <c r="J44" i="4"/>
  <c r="J43" i="4"/>
  <c r="J42" i="4"/>
  <c r="J41" i="4"/>
  <c r="J40" i="4"/>
  <c r="J39" i="4"/>
  <c r="J38" i="4"/>
  <c r="J37" i="4"/>
  <c r="J36" i="4"/>
  <c r="J35" i="4"/>
  <c r="J34" i="4"/>
  <c r="E39" i="4"/>
  <c r="E38" i="4"/>
  <c r="E37" i="4"/>
  <c r="E36" i="4"/>
  <c r="E35" i="4"/>
  <c r="E34" i="4"/>
  <c r="B46" i="4"/>
  <c r="B45" i="4"/>
  <c r="B44" i="4"/>
  <c r="B42" i="4"/>
  <c r="B40" i="4"/>
  <c r="B37" i="4"/>
  <c r="B36" i="4"/>
  <c r="B35" i="4"/>
  <c r="P37" i="3"/>
  <c r="P36" i="3"/>
  <c r="P34" i="3"/>
  <c r="P33" i="3"/>
  <c r="P32" i="3"/>
  <c r="P30" i="3"/>
  <c r="P29" i="3"/>
  <c r="P23" i="3"/>
  <c r="P22" i="3"/>
  <c r="P21" i="3"/>
  <c r="P20" i="3"/>
  <c r="P19" i="3"/>
  <c r="E45" i="7" l="1"/>
  <c r="C10" i="7"/>
  <c r="E10" i="7" s="1"/>
  <c r="D9" i="7"/>
  <c r="J38" i="7" l="1"/>
  <c r="C7" i="7"/>
  <c r="E7" i="7" s="1"/>
  <c r="C8" i="7"/>
  <c r="E8" i="7" s="1"/>
  <c r="C9" i="7"/>
  <c r="E9" i="7" s="1"/>
  <c r="C11" i="7"/>
  <c r="E11" i="7" s="1"/>
  <c r="C12" i="7"/>
  <c r="E12" i="7" s="1"/>
  <c r="C13" i="7"/>
  <c r="E13" i="7" s="1"/>
  <c r="C6" i="7"/>
  <c r="E6" i="7" s="1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6" i="3"/>
  <c r="F18" i="3"/>
  <c r="E10" i="3"/>
  <c r="F10" i="3"/>
  <c r="D10" i="3"/>
  <c r="E37" i="3"/>
  <c r="D37" i="3"/>
  <c r="F16" i="2"/>
  <c r="B16" i="2"/>
  <c r="K14" i="1"/>
  <c r="L14" i="1" s="1"/>
  <c r="D14" i="1"/>
  <c r="E14" i="1" s="1"/>
  <c r="K13" i="1"/>
  <c r="L13" i="1" s="1"/>
  <c r="D13" i="1"/>
  <c r="E13" i="1" s="1"/>
  <c r="K12" i="1"/>
  <c r="L12" i="1" s="1"/>
  <c r="E12" i="1"/>
  <c r="D12" i="1"/>
  <c r="K11" i="1"/>
  <c r="L11" i="1" s="1"/>
  <c r="D11" i="1"/>
  <c r="E11" i="1" s="1"/>
  <c r="K10" i="1"/>
  <c r="L10" i="1" s="1"/>
  <c r="D10" i="1"/>
  <c r="E10" i="1" s="1"/>
  <c r="K9" i="1"/>
  <c r="L9" i="1" s="1"/>
  <c r="D9" i="1"/>
  <c r="E9" i="1" s="1"/>
  <c r="K8" i="1"/>
  <c r="L8" i="1" s="1"/>
  <c r="D8" i="1"/>
  <c r="E8" i="1" s="1"/>
  <c r="K7" i="1"/>
  <c r="L7" i="1" s="1"/>
  <c r="D7" i="1"/>
  <c r="E7" i="1" s="1"/>
  <c r="L6" i="1"/>
  <c r="K6" i="1"/>
  <c r="D6" i="1"/>
  <c r="E6" i="1" s="1"/>
  <c r="K5" i="1"/>
  <c r="L5" i="1" s="1"/>
  <c r="E5" i="1"/>
  <c r="K4" i="1"/>
  <c r="L4" i="1" s="1"/>
  <c r="L15" i="1" s="1"/>
  <c r="E15" i="1" l="1"/>
  <c r="F37" i="3"/>
  <c r="H9" i="7" l="1"/>
  <c r="O15" i="6"/>
  <c r="O16" i="6"/>
  <c r="L65" i="6"/>
  <c r="L66" i="6"/>
  <c r="L67" i="6"/>
  <c r="D15" i="6"/>
  <c r="D16" i="6"/>
  <c r="Q15" i="6"/>
  <c r="Q16" i="6"/>
  <c r="D41" i="6"/>
  <c r="D42" i="6"/>
  <c r="P65" i="6"/>
  <c r="P66" i="6"/>
  <c r="P67" i="6"/>
  <c r="J67" i="6"/>
  <c r="J66" i="6"/>
  <c r="J65" i="6"/>
  <c r="C35" i="6"/>
  <c r="C33" i="6"/>
  <c r="C4" i="6"/>
  <c r="O65" i="6"/>
  <c r="O66" i="6"/>
  <c r="O67" i="6"/>
  <c r="C15" i="6"/>
  <c r="C16" i="6"/>
  <c r="H35" i="6"/>
  <c r="H33" i="6"/>
  <c r="H4" i="6"/>
  <c r="H5" i="6"/>
  <c r="E41" i="6"/>
  <c r="E42" i="6"/>
  <c r="C34" i="6"/>
  <c r="C36" i="6"/>
  <c r="C37" i="6"/>
  <c r="C38" i="6"/>
  <c r="J15" i="6"/>
  <c r="J16" i="6"/>
  <c r="O35" i="6"/>
  <c r="O33" i="6"/>
  <c r="O4" i="6"/>
  <c r="O5" i="6"/>
  <c r="I35" i="6"/>
  <c r="I33" i="6"/>
  <c r="I4" i="6"/>
  <c r="I5" i="6"/>
  <c r="N34" i="6"/>
  <c r="N36" i="6"/>
  <c r="N37" i="6"/>
  <c r="N38" i="6"/>
  <c r="M65" i="6"/>
  <c r="M66" i="6"/>
  <c r="M67" i="6"/>
  <c r="L35" i="6"/>
  <c r="L33" i="6"/>
  <c r="L4" i="6"/>
  <c r="S35" i="6"/>
  <c r="S33" i="6"/>
  <c r="S4" i="6"/>
  <c r="S5" i="6"/>
  <c r="V35" i="6"/>
  <c r="V33" i="6"/>
  <c r="V4" i="6"/>
  <c r="V5" i="6"/>
  <c r="R41" i="6"/>
  <c r="R42" i="6"/>
  <c r="A1" i="6"/>
  <c r="C8" i="6"/>
  <c r="U15" i="6"/>
  <c r="U16" i="6"/>
  <c r="M34" i="6"/>
  <c r="M36" i="6"/>
  <c r="M37" i="6"/>
  <c r="M38" i="6"/>
  <c r="V41" i="6"/>
  <c r="V42" i="6"/>
  <c r="T67" i="6"/>
  <c r="T66" i="6"/>
  <c r="T65" i="6"/>
  <c r="F38" i="6"/>
  <c r="F37" i="6"/>
  <c r="F36" i="6"/>
  <c r="F34" i="6"/>
  <c r="N65" i="6"/>
  <c r="N66" i="6"/>
  <c r="N67" i="6"/>
  <c r="O41" i="6"/>
  <c r="O42" i="6"/>
  <c r="Q35" i="6"/>
  <c r="Q5" i="6"/>
  <c r="Q4" i="6"/>
  <c r="Q33" i="6"/>
  <c r="V20" i="6"/>
  <c r="V21" i="6"/>
  <c r="V32" i="6"/>
  <c r="E35" i="6"/>
  <c r="E5" i="6"/>
  <c r="E4" i="6"/>
  <c r="E33" i="6"/>
  <c r="U34" i="6"/>
  <c r="U38" i="6"/>
  <c r="U37" i="6"/>
  <c r="U36" i="6"/>
  <c r="D35" i="6"/>
  <c r="D5" i="6"/>
  <c r="D4" i="6"/>
  <c r="D33" i="6"/>
  <c r="G67" i="6"/>
  <c r="G66" i="6"/>
  <c r="G65" i="6"/>
  <c r="C32" i="6"/>
  <c r="C21" i="6"/>
  <c r="C20" i="6"/>
  <c r="L38" i="6"/>
  <c r="L37" i="6"/>
  <c r="L36" i="6"/>
  <c r="L34" i="6"/>
  <c r="S41" i="6"/>
  <c r="S42" i="6"/>
  <c r="S32" i="6"/>
  <c r="S21" i="6"/>
  <c r="S20" i="6"/>
  <c r="R67" i="6"/>
  <c r="R66" i="6"/>
  <c r="R65" i="6"/>
  <c r="G5" i="6"/>
  <c r="G4" i="6"/>
  <c r="G33" i="6"/>
  <c r="G35" i="6"/>
  <c r="F67" i="6"/>
  <c r="F66" i="6"/>
  <c r="F65" i="6"/>
  <c r="U41" i="6"/>
  <c r="U42" i="6"/>
  <c r="I15" i="6"/>
  <c r="I16" i="6"/>
  <c r="E38" i="6"/>
  <c r="E37" i="6"/>
  <c r="E36" i="6"/>
  <c r="E34" i="6"/>
  <c r="Q41" i="6"/>
  <c r="Q42" i="6"/>
  <c r="P20" i="6"/>
  <c r="P21" i="6"/>
  <c r="P32" i="6"/>
  <c r="R15" i="6"/>
  <c r="R16" i="6"/>
  <c r="N20" i="6"/>
  <c r="N21" i="6"/>
  <c r="N32" i="6"/>
  <c r="V15" i="6"/>
  <c r="V16" i="6"/>
  <c r="T41" i="6"/>
  <c r="T42" i="6"/>
  <c r="F5" i="6"/>
  <c r="F4" i="6"/>
  <c r="F33" i="6"/>
  <c r="F35" i="6"/>
  <c r="E15" i="6"/>
  <c r="E16" i="6"/>
  <c r="N5" i="6"/>
  <c r="N4" i="6"/>
  <c r="N33" i="6"/>
  <c r="N35" i="6"/>
  <c r="Q20" i="6"/>
  <c r="Q21" i="6"/>
  <c r="Q32" i="6"/>
  <c r="I67" i="6"/>
  <c r="I66" i="6"/>
  <c r="I65" i="6"/>
  <c r="R38" i="6"/>
  <c r="R37" i="6"/>
  <c r="R36" i="6"/>
  <c r="R34" i="6"/>
  <c r="T38" i="6"/>
  <c r="T37" i="6"/>
  <c r="T36" i="6"/>
  <c r="T34" i="6"/>
  <c r="G41" i="6"/>
  <c r="G42" i="6"/>
  <c r="E67" i="6"/>
  <c r="E66" i="6"/>
  <c r="E65" i="6"/>
  <c r="I20" i="6"/>
  <c r="I21" i="6"/>
  <c r="I32" i="6"/>
  <c r="R5" i="6"/>
  <c r="R4" i="6"/>
  <c r="R33" i="6"/>
  <c r="R35" i="6"/>
  <c r="P38" i="6"/>
  <c r="P37" i="6"/>
  <c r="P36" i="6"/>
  <c r="P34" i="6"/>
  <c r="E20" i="6"/>
  <c r="E21" i="6"/>
  <c r="E32" i="6"/>
  <c r="G38" i="6"/>
  <c r="G37" i="6"/>
  <c r="G36" i="6"/>
  <c r="G34" i="6"/>
  <c r="H41" i="6"/>
  <c r="H42" i="6"/>
  <c r="U5" i="6"/>
  <c r="U4" i="6"/>
  <c r="U33" i="6"/>
  <c r="U35" i="6"/>
  <c r="T32" i="6"/>
  <c r="T21" i="6"/>
  <c r="T20" i="6"/>
  <c r="U32" i="6"/>
  <c r="U21" i="6"/>
  <c r="U20" i="6"/>
  <c r="M20" i="6"/>
  <c r="M21" i="6"/>
  <c r="M32" i="6"/>
  <c r="F15" i="6"/>
  <c r="F16" i="6"/>
  <c r="T35" i="6"/>
  <c r="T5" i="6"/>
  <c r="T4" i="6"/>
  <c r="T33" i="6"/>
  <c r="O34" i="6"/>
  <c r="O38" i="6"/>
  <c r="O37" i="6"/>
  <c r="O36" i="6"/>
  <c r="P15" i="6"/>
  <c r="P16" i="6"/>
  <c r="U67" i="6"/>
  <c r="U66" i="6"/>
  <c r="U65" i="6"/>
  <c r="O20" i="6"/>
  <c r="O21" i="6"/>
  <c r="O32" i="6"/>
  <c r="H65" i="6"/>
  <c r="H66" i="6"/>
  <c r="H67" i="6"/>
  <c r="C41" i="6"/>
  <c r="C42" i="6"/>
  <c r="J20" i="6"/>
  <c r="J21" i="6"/>
  <c r="J32" i="6"/>
  <c r="G32" i="6"/>
  <c r="G21" i="6"/>
  <c r="G20" i="6"/>
  <c r="S38" i="6"/>
  <c r="S37" i="6"/>
  <c r="S36" i="6"/>
  <c r="S34" i="6"/>
  <c r="C65" i="6"/>
  <c r="C66" i="6"/>
  <c r="C67" i="6"/>
  <c r="D38" i="6"/>
  <c r="D37" i="6"/>
  <c r="D36" i="6"/>
  <c r="D34" i="6"/>
  <c r="I41" i="6"/>
  <c r="I42" i="6"/>
  <c r="G15" i="6"/>
  <c r="G16" i="6"/>
  <c r="J38" i="6"/>
  <c r="J37" i="6"/>
  <c r="J36" i="6"/>
  <c r="J34" i="6"/>
  <c r="M15" i="6"/>
  <c r="M16" i="6"/>
  <c r="H32" i="6"/>
  <c r="H21" i="6"/>
  <c r="H20" i="6"/>
  <c r="S67" i="6"/>
  <c r="S66" i="6"/>
  <c r="S65" i="6"/>
  <c r="D67" i="6"/>
  <c r="D66" i="6"/>
  <c r="D65" i="6"/>
  <c r="S15" i="6"/>
  <c r="S16" i="6"/>
  <c r="N41" i="6"/>
  <c r="N42" i="6"/>
  <c r="V38" i="6"/>
  <c r="V37" i="6"/>
  <c r="V36" i="6"/>
  <c r="V34" i="6"/>
  <c r="I38" i="6"/>
  <c r="I37" i="6"/>
  <c r="I36" i="6"/>
  <c r="I34" i="6"/>
  <c r="L20" i="6"/>
  <c r="L21" i="6"/>
  <c r="L32" i="6"/>
  <c r="V67" i="6"/>
  <c r="V66" i="6"/>
  <c r="V65" i="6"/>
  <c r="Q34" i="6"/>
  <c r="Q38" i="6"/>
  <c r="Q37" i="6"/>
  <c r="Q36" i="6"/>
  <c r="F41" i="6"/>
  <c r="F42" i="6"/>
  <c r="F20" i="6"/>
  <c r="F21" i="6"/>
  <c r="F32" i="6"/>
  <c r="L41" i="6"/>
  <c r="L42" i="6"/>
  <c r="T15" i="6"/>
  <c r="T16" i="6"/>
  <c r="H15" i="6"/>
  <c r="H16" i="6"/>
  <c r="P5" i="6"/>
  <c r="P4" i="6"/>
  <c r="P33" i="6"/>
  <c r="P35" i="6"/>
  <c r="H38" i="6"/>
  <c r="H37" i="6"/>
  <c r="H36" i="6"/>
  <c r="H34" i="6"/>
  <c r="R32" i="6"/>
  <c r="R21" i="6"/>
  <c r="R20" i="6"/>
  <c r="P41" i="6"/>
  <c r="P42" i="6"/>
  <c r="Q67" i="6"/>
  <c r="Q66" i="6"/>
  <c r="Q65" i="6"/>
  <c r="N15" i="6"/>
  <c r="N16" i="6"/>
  <c r="B26" i="6"/>
  <c r="K17" i="6"/>
  <c r="B53" i="6"/>
  <c r="Q3" i="6"/>
  <c r="B19" i="6"/>
  <c r="B60" i="6"/>
  <c r="B80" i="6"/>
  <c r="B34" i="6"/>
  <c r="K39" i="6"/>
  <c r="B43" i="6"/>
  <c r="G3" i="6"/>
  <c r="K36" i="6"/>
  <c r="K73" i="6"/>
  <c r="K72" i="6"/>
  <c r="B47" i="6"/>
  <c r="B25" i="6"/>
  <c r="B70" i="6"/>
  <c r="B76" i="6"/>
  <c r="N3" i="6"/>
  <c r="H3" i="6"/>
  <c r="K65" i="6"/>
  <c r="K70" i="6"/>
  <c r="K81" i="6"/>
  <c r="B30" i="6"/>
  <c r="M3" i="6"/>
  <c r="B11" i="6"/>
  <c r="B40" i="6"/>
  <c r="B59" i="6"/>
  <c r="L3" i="6"/>
  <c r="K37" i="6"/>
  <c r="B9" i="6"/>
  <c r="B8" i="6"/>
  <c r="K29" i="6"/>
  <c r="K68" i="6"/>
  <c r="K13" i="6"/>
  <c r="K71" i="6"/>
  <c r="B42" i="6"/>
  <c r="B24" i="6"/>
  <c r="B6" i="6"/>
  <c r="K28" i="6"/>
  <c r="B75" i="6"/>
  <c r="B41" i="6"/>
  <c r="K53" i="6"/>
  <c r="K4" i="6"/>
  <c r="B78" i="6"/>
  <c r="K10" i="6"/>
  <c r="I3" i="6"/>
  <c r="K80" i="6"/>
  <c r="K19" i="6"/>
  <c r="K47" i="6"/>
  <c r="K31" i="6"/>
  <c r="K22" i="6"/>
  <c r="B23" i="6"/>
  <c r="B21" i="6"/>
  <c r="E3" i="6"/>
  <c r="B57" i="6"/>
  <c r="B20" i="6"/>
  <c r="B77" i="6"/>
  <c r="B48" i="6"/>
  <c r="B71" i="6"/>
  <c r="B14" i="6"/>
  <c r="K45" i="6"/>
  <c r="K79" i="6"/>
  <c r="V3" i="6"/>
  <c r="B67" i="6"/>
  <c r="K54" i="6"/>
  <c r="B15" i="6"/>
  <c r="B50" i="6"/>
  <c r="B44" i="6"/>
  <c r="B13" i="6"/>
  <c r="B31" i="6"/>
  <c r="B33" i="6"/>
  <c r="B36" i="6"/>
  <c r="B56" i="6"/>
  <c r="K5" i="6"/>
  <c r="B29" i="6"/>
  <c r="K51" i="6"/>
  <c r="B32" i="6"/>
  <c r="K63" i="6"/>
  <c r="K69" i="6"/>
  <c r="K41" i="6"/>
  <c r="F3" i="6"/>
  <c r="K34" i="6"/>
  <c r="B74" i="6"/>
  <c r="B5" i="6"/>
  <c r="K27" i="6"/>
  <c r="B72" i="6"/>
  <c r="B63" i="6"/>
  <c r="K50" i="6"/>
  <c r="K66" i="6"/>
  <c r="K49" i="6"/>
  <c r="B68" i="6"/>
  <c r="K12" i="6"/>
  <c r="J3" i="6"/>
  <c r="K61" i="6"/>
  <c r="B16" i="6"/>
  <c r="B73" i="6"/>
  <c r="K18" i="6"/>
  <c r="K46" i="6"/>
  <c r="B79" i="6"/>
  <c r="K77" i="6"/>
  <c r="B22" i="6"/>
  <c r="K14" i="6"/>
  <c r="K35" i="6"/>
  <c r="B38" i="6"/>
  <c r="B62" i="6"/>
  <c r="B10" i="6"/>
  <c r="K58" i="6"/>
  <c r="K3" i="6"/>
  <c r="K76" i="6"/>
  <c r="K43" i="6"/>
  <c r="B12" i="6"/>
  <c r="B58" i="6"/>
  <c r="B17" i="6"/>
  <c r="K75" i="6"/>
  <c r="K59" i="6"/>
  <c r="K40" i="6"/>
  <c r="B81" i="6"/>
  <c r="B51" i="6"/>
  <c r="K15" i="6"/>
  <c r="K32" i="6"/>
  <c r="B61" i="6"/>
  <c r="K55" i="6"/>
  <c r="K26" i="6"/>
  <c r="B7" i="6"/>
  <c r="R3" i="6"/>
  <c r="K21" i="6"/>
  <c r="K23" i="6"/>
  <c r="B55" i="6"/>
  <c r="B49" i="6"/>
  <c r="K7" i="6"/>
  <c r="B39" i="6"/>
  <c r="B54" i="6"/>
  <c r="B37" i="6"/>
  <c r="P3" i="6"/>
  <c r="T3" i="6"/>
  <c r="B28" i="6"/>
  <c r="K6" i="6"/>
  <c r="B27" i="6"/>
  <c r="K48" i="6"/>
  <c r="K74" i="6"/>
  <c r="B65" i="6"/>
  <c r="K56" i="6"/>
  <c r="K8" i="6"/>
  <c r="B64" i="6"/>
  <c r="K52" i="6"/>
  <c r="B46" i="6"/>
  <c r="B45" i="6"/>
  <c r="K16" i="6"/>
  <c r="K9" i="6"/>
  <c r="K20" i="6"/>
  <c r="D3" i="6"/>
  <c r="K60" i="6"/>
  <c r="S3" i="6"/>
  <c r="K64" i="6"/>
  <c r="B18" i="6"/>
  <c r="K33" i="6"/>
  <c r="B52" i="6"/>
  <c r="U3" i="6"/>
  <c r="B66" i="6"/>
  <c r="B69" i="6"/>
  <c r="C3" i="6"/>
  <c r="O3" i="6"/>
  <c r="K25" i="6"/>
  <c r="B3" i="6"/>
  <c r="K62" i="6"/>
  <c r="K30" i="6"/>
  <c r="K24" i="6"/>
  <c r="K42" i="6"/>
  <c r="B4" i="6"/>
  <c r="K67" i="6"/>
  <c r="B35" i="6"/>
  <c r="K44" i="6"/>
  <c r="K78" i="6"/>
  <c r="K38" i="6"/>
  <c r="K57" i="6"/>
  <c r="C5" i="6"/>
  <c r="K11" i="6"/>
  <c r="D32" i="6"/>
  <c r="D21" i="6"/>
  <c r="D20" i="6"/>
  <c r="M5" i="6"/>
  <c r="M4" i="6"/>
  <c r="M33" i="6"/>
  <c r="M35" i="6"/>
  <c r="L15" i="6"/>
  <c r="L16" i="6"/>
  <c r="J5" i="6"/>
  <c r="J4" i="6"/>
  <c r="J33" i="6"/>
  <c r="J35" i="6"/>
  <c r="C62" i="6"/>
  <c r="U51" i="6"/>
  <c r="R53" i="6"/>
  <c r="O29" i="6"/>
  <c r="R55" i="6"/>
  <c r="E72" i="6"/>
  <c r="G17" i="6"/>
  <c r="C13" i="6"/>
  <c r="U75" i="6"/>
  <c r="Q62" i="6"/>
  <c r="H64" i="6"/>
  <c r="I74" i="6"/>
  <c r="O53" i="6"/>
  <c r="L45" i="6"/>
  <c r="R17" i="6"/>
  <c r="P54" i="6"/>
  <c r="C43" i="6"/>
  <c r="M55" i="6"/>
  <c r="F50" i="6"/>
  <c r="F58" i="6"/>
  <c r="R40" i="6"/>
  <c r="Q44" i="6"/>
  <c r="E74" i="6"/>
  <c r="F13" i="6"/>
  <c r="S75" i="6"/>
  <c r="N56" i="6"/>
  <c r="R27" i="6"/>
  <c r="R14" i="6"/>
  <c r="S30" i="6"/>
  <c r="S59" i="6"/>
  <c r="M6" i="6"/>
  <c r="N19" i="6"/>
  <c r="L71" i="6"/>
  <c r="M57" i="6"/>
  <c r="H74" i="6"/>
  <c r="J12" i="6"/>
  <c r="O46" i="6"/>
  <c r="L59" i="6"/>
  <c r="P59" i="6"/>
  <c r="R62" i="6"/>
  <c r="L62" i="6"/>
  <c r="U57" i="6"/>
  <c r="T14" i="6"/>
  <c r="G61" i="6"/>
  <c r="O13" i="6"/>
  <c r="F31" i="6"/>
  <c r="N45" i="6"/>
  <c r="D18" i="6"/>
  <c r="I8" i="6"/>
  <c r="P72" i="6"/>
  <c r="G63" i="6"/>
  <c r="J80" i="6"/>
  <c r="S23" i="6"/>
  <c r="V52" i="6"/>
  <c r="D81" i="6"/>
  <c r="O55" i="6"/>
  <c r="G69" i="6"/>
  <c r="D68" i="6"/>
  <c r="R43" i="6"/>
  <c r="E8" i="6"/>
  <c r="I61" i="6"/>
  <c r="G43" i="6"/>
  <c r="E14" i="6"/>
  <c r="N48" i="6"/>
  <c r="E56" i="6"/>
  <c r="N46" i="6"/>
  <c r="I50" i="6"/>
  <c r="U60" i="6"/>
  <c r="N43" i="6"/>
  <c r="G6" i="6"/>
  <c r="S31" i="6"/>
  <c r="N61" i="6"/>
  <c r="Q54" i="6"/>
  <c r="L24" i="6"/>
  <c r="D53" i="6"/>
  <c r="S73" i="6"/>
  <c r="I48" i="6"/>
  <c r="Q48" i="6"/>
  <c r="L10" i="6"/>
  <c r="Q14" i="6"/>
  <c r="F52" i="6"/>
  <c r="R72" i="6"/>
  <c r="F76" i="6"/>
  <c r="L56" i="6"/>
  <c r="V48" i="6"/>
  <c r="H62" i="6"/>
  <c r="O74" i="6"/>
  <c r="O60" i="6"/>
  <c r="J14" i="6"/>
  <c r="T81" i="6"/>
  <c r="I58" i="6"/>
  <c r="H17" i="6"/>
  <c r="O23" i="6"/>
  <c r="M72" i="6"/>
  <c r="T29" i="6"/>
  <c r="U17" i="6"/>
  <c r="I10" i="6"/>
  <c r="C78" i="6"/>
  <c r="T46" i="6"/>
  <c r="Q53" i="6"/>
  <c r="L49" i="6"/>
  <c r="Q75" i="6"/>
  <c r="T69" i="6"/>
  <c r="N53" i="6"/>
  <c r="R73" i="6"/>
  <c r="D43" i="6"/>
  <c r="M79" i="6"/>
  <c r="D72" i="6"/>
  <c r="L80" i="6"/>
  <c r="R56" i="6"/>
  <c r="Q39" i="6"/>
  <c r="I53" i="6"/>
  <c r="P50" i="6"/>
  <c r="L79" i="6"/>
  <c r="Q23" i="6"/>
  <c r="I72" i="6"/>
  <c r="T11" i="6"/>
  <c r="H59" i="6"/>
  <c r="U48" i="6"/>
  <c r="O28" i="6"/>
  <c r="N63" i="6"/>
  <c r="D23" i="6"/>
  <c r="F71" i="6"/>
  <c r="D31" i="6"/>
  <c r="R75" i="6"/>
  <c r="R63" i="6"/>
  <c r="P79" i="6"/>
  <c r="F24" i="6"/>
  <c r="O22" i="6"/>
  <c r="O75" i="6"/>
  <c r="P81" i="6"/>
  <c r="T19" i="6"/>
  <c r="M68" i="6"/>
  <c r="Q49" i="6"/>
  <c r="U80" i="6"/>
  <c r="E51" i="6"/>
  <c r="N49" i="6"/>
  <c r="E18" i="6"/>
  <c r="I43" i="6"/>
  <c r="E49" i="6"/>
  <c r="J11" i="6"/>
  <c r="Q70" i="6"/>
  <c r="U29" i="6"/>
  <c r="E6" i="6"/>
  <c r="S19" i="6"/>
  <c r="D51" i="6"/>
  <c r="J81" i="6"/>
  <c r="I81" i="6"/>
  <c r="T44" i="6"/>
  <c r="R8" i="6"/>
  <c r="I31" i="6"/>
  <c r="N52" i="6"/>
  <c r="T13" i="6"/>
  <c r="U69" i="6"/>
  <c r="V47" i="6"/>
  <c r="M75" i="6"/>
  <c r="C14" i="6"/>
  <c r="T64" i="6"/>
  <c r="M10" i="6"/>
  <c r="G77" i="6"/>
  <c r="U28" i="6"/>
  <c r="O73" i="6"/>
  <c r="Q80" i="6"/>
  <c r="C27" i="6"/>
  <c r="F19" i="6"/>
  <c r="L81" i="6"/>
  <c r="D26" i="6"/>
  <c r="P55" i="6"/>
  <c r="G22" i="6"/>
  <c r="Q77" i="6"/>
  <c r="S78" i="6"/>
  <c r="H7" i="6"/>
  <c r="M61" i="6"/>
  <c r="C68" i="6"/>
  <c r="V74" i="6"/>
  <c r="U22" i="6"/>
  <c r="E17" i="6"/>
  <c r="T40" i="6"/>
  <c r="I18" i="6"/>
  <c r="S13" i="6"/>
  <c r="S48" i="6"/>
  <c r="H44" i="6"/>
  <c r="L50" i="6"/>
  <c r="H63" i="6"/>
  <c r="L14" i="6"/>
  <c r="E29" i="6"/>
  <c r="O59" i="6"/>
  <c r="F51" i="6"/>
  <c r="V72" i="6"/>
  <c r="T48" i="6"/>
  <c r="U78" i="6"/>
  <c r="U68" i="6"/>
  <c r="V27" i="6"/>
  <c r="M56" i="6"/>
  <c r="N28" i="6"/>
  <c r="R49" i="6"/>
  <c r="I7" i="6"/>
  <c r="T74" i="6"/>
  <c r="E46" i="6"/>
  <c r="F28" i="6"/>
  <c r="F61" i="6"/>
  <c r="I54" i="6"/>
  <c r="I9" i="6"/>
  <c r="U18" i="6"/>
  <c r="S46" i="6"/>
  <c r="M47" i="6"/>
  <c r="O48" i="6"/>
  <c r="M43" i="6"/>
  <c r="G31" i="6"/>
  <c r="Q18" i="6"/>
  <c r="L72" i="6"/>
  <c r="N78" i="6"/>
  <c r="P17" i="6"/>
  <c r="G46" i="6"/>
  <c r="R7" i="6"/>
  <c r="J50" i="6"/>
  <c r="P14" i="6"/>
  <c r="M76" i="6"/>
  <c r="E54" i="6"/>
  <c r="J58" i="6"/>
  <c r="Q63" i="6"/>
  <c r="R25" i="6"/>
  <c r="T18" i="6"/>
  <c r="G19" i="6"/>
  <c r="R28" i="6"/>
  <c r="M69" i="6"/>
  <c r="R58" i="6"/>
  <c r="G62" i="6"/>
  <c r="R47" i="6"/>
  <c r="C25" i="6"/>
  <c r="H47" i="6"/>
  <c r="E48" i="6"/>
  <c r="H45" i="6"/>
  <c r="R51" i="6"/>
  <c r="U77" i="6"/>
  <c r="S47" i="6"/>
  <c r="C79" i="6"/>
  <c r="M54" i="6"/>
  <c r="L54" i="6"/>
  <c r="F9" i="6"/>
  <c r="I22" i="6"/>
  <c r="T76" i="6"/>
  <c r="P40" i="6"/>
  <c r="P64" i="6"/>
  <c r="Q50" i="6"/>
  <c r="T78" i="6"/>
  <c r="N51" i="6"/>
  <c r="H55" i="6"/>
  <c r="H77" i="6"/>
  <c r="U58" i="6"/>
  <c r="P77" i="6"/>
  <c r="U12" i="6"/>
  <c r="V69" i="6"/>
  <c r="D13" i="6"/>
  <c r="V9" i="6"/>
  <c r="V56" i="6"/>
  <c r="P29" i="6"/>
  <c r="P75" i="6"/>
  <c r="S54" i="6"/>
  <c r="H23" i="6"/>
  <c r="Q46" i="6"/>
  <c r="P57" i="6"/>
  <c r="M8" i="6"/>
  <c r="S28" i="6"/>
  <c r="T59" i="6"/>
  <c r="N73" i="6"/>
  <c r="G56" i="6"/>
  <c r="M24" i="6"/>
  <c r="C31" i="6"/>
  <c r="R19" i="6"/>
  <c r="U74" i="6"/>
  <c r="J70" i="6"/>
  <c r="N39" i="6"/>
  <c r="D14" i="6"/>
  <c r="C6" i="6"/>
  <c r="L69" i="6"/>
  <c r="S14" i="6"/>
  <c r="O11" i="6"/>
  <c r="U19" i="6"/>
  <c r="O57" i="6"/>
  <c r="O61" i="6"/>
  <c r="S12" i="6"/>
  <c r="G14" i="6"/>
  <c r="T57" i="6"/>
  <c r="H79" i="6"/>
  <c r="S10" i="6"/>
  <c r="G7" i="6"/>
  <c r="R54" i="6"/>
  <c r="Q6" i="6"/>
  <c r="I13" i="6"/>
  <c r="L78" i="6"/>
  <c r="I23" i="6"/>
  <c r="N12" i="6"/>
  <c r="C29" i="6"/>
  <c r="G76" i="6"/>
  <c r="M27" i="6"/>
  <c r="E30" i="6"/>
  <c r="G71" i="6"/>
  <c r="D57" i="6"/>
  <c r="C9" i="6"/>
  <c r="V17" i="6"/>
  <c r="R29" i="6"/>
  <c r="R44" i="6"/>
  <c r="M71" i="6"/>
  <c r="F81" i="6"/>
  <c r="M78" i="6"/>
  <c r="D46" i="6"/>
  <c r="J39" i="6"/>
  <c r="L23" i="6"/>
  <c r="E69" i="6"/>
  <c r="N22" i="6"/>
  <c r="E28" i="6"/>
  <c r="D47" i="6"/>
  <c r="V31" i="6"/>
  <c r="F70" i="6"/>
  <c r="G8" i="6"/>
  <c r="M13" i="6"/>
  <c r="I11" i="6"/>
  <c r="Q64" i="6"/>
  <c r="T75" i="6"/>
  <c r="C54" i="6"/>
  <c r="R13" i="6"/>
  <c r="G53" i="6"/>
  <c r="O56" i="6"/>
  <c r="G73" i="6"/>
  <c r="V25" i="6"/>
  <c r="E24" i="6"/>
  <c r="N81" i="6"/>
  <c r="C58" i="6"/>
  <c r="I52" i="6"/>
  <c r="M45" i="6"/>
  <c r="G47" i="6"/>
  <c r="E71" i="6"/>
  <c r="L47" i="6"/>
  <c r="C40" i="6"/>
  <c r="O78" i="6"/>
  <c r="M28" i="6"/>
  <c r="M14" i="6"/>
  <c r="O31" i="6"/>
  <c r="J23" i="6"/>
  <c r="F44" i="6"/>
  <c r="E50" i="6"/>
  <c r="L43" i="6"/>
  <c r="J75" i="6"/>
  <c r="U40" i="6"/>
  <c r="D78" i="6"/>
  <c r="N60" i="6"/>
  <c r="E79" i="6"/>
  <c r="J64" i="6"/>
  <c r="S25" i="6"/>
  <c r="T79" i="6"/>
  <c r="F56" i="6"/>
  <c r="J31" i="6"/>
  <c r="J13" i="6"/>
  <c r="S72" i="6"/>
  <c r="D45" i="6"/>
  <c r="S53" i="6"/>
  <c r="M7" i="6"/>
  <c r="D54" i="6"/>
  <c r="U45" i="6"/>
  <c r="U25" i="6"/>
  <c r="Q19" i="6"/>
  <c r="I56" i="6"/>
  <c r="T49" i="6"/>
  <c r="E62" i="6"/>
  <c r="I69" i="6"/>
  <c r="C26" i="6"/>
  <c r="I6" i="6"/>
  <c r="H13" i="6"/>
  <c r="Q12" i="6"/>
  <c r="E61" i="6"/>
  <c r="N27" i="6"/>
  <c r="N71" i="6"/>
  <c r="U52" i="6"/>
  <c r="V64" i="6"/>
  <c r="F39" i="6"/>
  <c r="V24" i="6"/>
  <c r="N14" i="6"/>
  <c r="J7" i="6"/>
  <c r="N9" i="6"/>
  <c r="L28" i="6"/>
  <c r="M59" i="6"/>
  <c r="P24" i="6"/>
  <c r="G23" i="6"/>
  <c r="N25" i="6"/>
  <c r="S69" i="6"/>
  <c r="V14" i="6"/>
  <c r="R60" i="6"/>
  <c r="E68" i="6"/>
  <c r="O30" i="6"/>
  <c r="S7" i="6"/>
  <c r="M25" i="6"/>
  <c r="E7" i="6"/>
  <c r="V46" i="6"/>
  <c r="L58" i="6"/>
  <c r="G70" i="6"/>
  <c r="P26" i="6"/>
  <c r="S51" i="6"/>
  <c r="R46" i="6"/>
  <c r="D30" i="6"/>
  <c r="T60" i="6"/>
  <c r="E64" i="6"/>
  <c r="O7" i="6"/>
  <c r="V77" i="6"/>
  <c r="M53" i="6"/>
  <c r="D22" i="6"/>
  <c r="I12" i="6"/>
  <c r="I46" i="6"/>
  <c r="E47" i="6"/>
  <c r="V13" i="6"/>
  <c r="E59" i="6"/>
  <c r="V11" i="6"/>
  <c r="S71" i="6"/>
  <c r="P48" i="6"/>
  <c r="E81" i="6"/>
  <c r="O68" i="6"/>
  <c r="L6" i="6"/>
  <c r="I14" i="6"/>
  <c r="N17" i="6"/>
  <c r="F11" i="6"/>
  <c r="E53" i="6"/>
  <c r="H75" i="6"/>
  <c r="I63" i="6"/>
  <c r="Q81" i="6"/>
  <c r="C61" i="6"/>
  <c r="I25" i="6"/>
  <c r="E55" i="6"/>
  <c r="M81" i="6"/>
  <c r="S18" i="6"/>
  <c r="L77" i="6"/>
  <c r="R10" i="6"/>
  <c r="H76" i="6"/>
  <c r="U63" i="6"/>
  <c r="U55" i="6"/>
  <c r="T17" i="6"/>
  <c r="F63" i="6"/>
  <c r="T27" i="6"/>
  <c r="M52" i="6"/>
  <c r="E22" i="6"/>
  <c r="P68" i="6"/>
  <c r="G39" i="6"/>
  <c r="E25" i="6"/>
  <c r="H60" i="6"/>
  <c r="H50" i="6"/>
  <c r="G78" i="6"/>
  <c r="N58" i="6"/>
  <c r="S80" i="6"/>
  <c r="O6" i="6"/>
  <c r="V18" i="6"/>
  <c r="C10" i="6"/>
  <c r="H27" i="6"/>
  <c r="E58" i="6"/>
  <c r="H69" i="6"/>
  <c r="U7" i="6"/>
  <c r="U23" i="6"/>
  <c r="E13" i="6"/>
  <c r="J22" i="6"/>
  <c r="P70" i="6"/>
  <c r="U49" i="6"/>
  <c r="C80" i="6"/>
  <c r="Q10" i="6"/>
  <c r="L12" i="6"/>
  <c r="H46" i="6"/>
  <c r="D44" i="6"/>
  <c r="I19" i="6"/>
  <c r="P44" i="6"/>
  <c r="S60" i="6"/>
  <c r="T55" i="6"/>
  <c r="D80" i="6"/>
  <c r="E45" i="6"/>
  <c r="S63" i="6"/>
  <c r="U8" i="6"/>
  <c r="H72" i="6"/>
  <c r="O71" i="6"/>
  <c r="M46" i="6"/>
  <c r="D10" i="6"/>
  <c r="S64" i="6"/>
  <c r="V62" i="6"/>
  <c r="J6" i="6"/>
  <c r="L30" i="6"/>
  <c r="V22" i="6"/>
  <c r="D24" i="6"/>
  <c r="P22" i="6"/>
  <c r="M48" i="6"/>
  <c r="S29" i="6"/>
  <c r="R24" i="6"/>
  <c r="M23" i="6"/>
  <c r="J28" i="6"/>
  <c r="U43" i="6"/>
  <c r="P51" i="6"/>
  <c r="V59" i="6"/>
  <c r="M44" i="6"/>
  <c r="G60" i="6"/>
  <c r="S56" i="6"/>
  <c r="J59" i="6"/>
  <c r="G24" i="6"/>
  <c r="G45" i="6"/>
  <c r="H8" i="6"/>
  <c r="J62" i="6"/>
  <c r="S61" i="6"/>
  <c r="P47" i="6"/>
  <c r="C57" i="6"/>
  <c r="V7" i="6"/>
  <c r="O24" i="6"/>
  <c r="H51" i="6"/>
  <c r="T61" i="6"/>
  <c r="T7" i="6"/>
  <c r="V71" i="6"/>
  <c r="Q78" i="6"/>
  <c r="M19" i="6"/>
  <c r="S76" i="6"/>
  <c r="T43" i="6"/>
  <c r="F74" i="6"/>
  <c r="H57" i="6"/>
  <c r="F62" i="6"/>
  <c r="P30" i="6"/>
  <c r="T26" i="6"/>
  <c r="D62" i="6"/>
  <c r="L64" i="6"/>
  <c r="L76" i="6"/>
  <c r="H18" i="6"/>
  <c r="H53" i="6"/>
  <c r="O25" i="6"/>
  <c r="I68" i="6"/>
  <c r="G58" i="6"/>
  <c r="V39" i="6"/>
  <c r="T53" i="6"/>
  <c r="U14" i="6"/>
  <c r="D74" i="6"/>
  <c r="H26" i="6"/>
  <c r="N26" i="6"/>
  <c r="J30" i="6"/>
  <c r="M17" i="6"/>
  <c r="M9" i="6"/>
  <c r="F7" i="6"/>
  <c r="C64" i="6"/>
  <c r="T8" i="6"/>
  <c r="N23" i="6"/>
  <c r="J53" i="6"/>
  <c r="C48" i="6"/>
  <c r="Q55" i="6"/>
  <c r="R70" i="6"/>
  <c r="F46" i="6"/>
  <c r="I47" i="6"/>
  <c r="S49" i="6"/>
  <c r="O40" i="6"/>
  <c r="U79" i="6"/>
  <c r="V70" i="6"/>
  <c r="R76" i="6"/>
  <c r="E52" i="6"/>
  <c r="I75" i="6"/>
  <c r="O14" i="6"/>
  <c r="G64" i="6"/>
  <c r="V75" i="6"/>
  <c r="L73" i="6"/>
  <c r="T24" i="6"/>
  <c r="J40" i="6"/>
  <c r="M30" i="6"/>
  <c r="C24" i="6"/>
  <c r="Q45" i="6"/>
  <c r="I39" i="6"/>
  <c r="M73" i="6"/>
  <c r="R59" i="6"/>
  <c r="M31" i="6"/>
  <c r="O49" i="6"/>
  <c r="D6" i="6"/>
  <c r="G57" i="6"/>
  <c r="O76" i="6"/>
  <c r="J51" i="6"/>
  <c r="T72" i="6"/>
  <c r="I57" i="6"/>
  <c r="J74" i="6"/>
  <c r="Q71" i="6"/>
  <c r="U53" i="6"/>
  <c r="M80" i="6"/>
  <c r="U76" i="6"/>
  <c r="V50" i="6"/>
  <c r="V45" i="6"/>
  <c r="G50" i="6"/>
  <c r="N70" i="6"/>
  <c r="S17" i="6"/>
  <c r="Q76" i="6"/>
  <c r="C22" i="6"/>
  <c r="F64" i="6"/>
  <c r="F79" i="6"/>
  <c r="Q59" i="6"/>
  <c r="P46" i="6"/>
  <c r="R30" i="6"/>
  <c r="T71" i="6"/>
  <c r="P28" i="6"/>
  <c r="U62" i="6"/>
  <c r="P73" i="6"/>
  <c r="I27" i="6"/>
  <c r="C52" i="6"/>
  <c r="H39" i="6"/>
  <c r="L26" i="6"/>
  <c r="N30" i="6"/>
  <c r="O10" i="6"/>
  <c r="D29" i="6"/>
  <c r="I17" i="6"/>
  <c r="V19" i="6"/>
  <c r="L57" i="6"/>
  <c r="O79" i="6"/>
  <c r="Q72" i="6"/>
  <c r="J73" i="6"/>
  <c r="U47" i="6"/>
  <c r="C28" i="6"/>
  <c r="C45" i="6"/>
  <c r="L29" i="6"/>
  <c r="G9" i="6"/>
  <c r="R12" i="6"/>
  <c r="D56" i="6"/>
  <c r="V26" i="6"/>
  <c r="S58" i="6"/>
  <c r="D79" i="6"/>
  <c r="D12" i="6"/>
  <c r="O9" i="6"/>
  <c r="C47" i="6"/>
  <c r="F57" i="6"/>
  <c r="O80" i="6"/>
  <c r="T52" i="6"/>
  <c r="J77" i="6"/>
  <c r="L52" i="6"/>
  <c r="O58" i="6"/>
  <c r="V78" i="6"/>
  <c r="F30" i="6"/>
  <c r="U24" i="6"/>
  <c r="J19" i="6"/>
  <c r="G29" i="6"/>
  <c r="T28" i="6"/>
  <c r="R26" i="6"/>
  <c r="F48" i="6"/>
  <c r="F43" i="6"/>
  <c r="G54" i="6"/>
  <c r="D71" i="6"/>
  <c r="Q68" i="6"/>
  <c r="M62" i="6"/>
  <c r="J55" i="6"/>
  <c r="N80" i="6"/>
  <c r="L55" i="6"/>
  <c r="U39" i="6"/>
  <c r="I79" i="6"/>
  <c r="V58" i="6"/>
  <c r="Q56" i="6"/>
  <c r="P60" i="6"/>
  <c r="V12" i="6"/>
  <c r="G44" i="6"/>
  <c r="S27" i="6"/>
  <c r="V76" i="6"/>
  <c r="D39" i="6"/>
  <c r="P63" i="6"/>
  <c r="R18" i="6"/>
  <c r="N69" i="6"/>
  <c r="R71" i="6"/>
  <c r="C11" i="6"/>
  <c r="Q52" i="6"/>
  <c r="T58" i="6"/>
  <c r="T23" i="6"/>
  <c r="O62" i="6"/>
  <c r="J79" i="6"/>
  <c r="P52" i="6"/>
  <c r="S11" i="6"/>
  <c r="S39" i="6"/>
  <c r="R79" i="6"/>
  <c r="F23" i="6"/>
  <c r="D52" i="6"/>
  <c r="J48" i="6"/>
  <c r="D40" i="6"/>
  <c r="D17" i="6"/>
  <c r="P53" i="6"/>
  <c r="F17" i="6"/>
  <c r="Q7" i="6"/>
  <c r="I77" i="6"/>
  <c r="E44" i="6"/>
  <c r="T63" i="6"/>
  <c r="G49" i="6"/>
  <c r="J29" i="6"/>
  <c r="T47" i="6"/>
  <c r="N74" i="6"/>
  <c r="L75" i="6"/>
  <c r="P6" i="6"/>
  <c r="H19" i="6"/>
  <c r="V8" i="6"/>
  <c r="C12" i="6"/>
  <c r="J78" i="6"/>
  <c r="Q27" i="6"/>
  <c r="E10" i="6"/>
  <c r="I62" i="6"/>
  <c r="V29" i="6"/>
  <c r="C50" i="6"/>
  <c r="O26" i="6"/>
  <c r="P18" i="6"/>
  <c r="N7" i="6"/>
  <c r="H80" i="6"/>
  <c r="M26" i="6"/>
  <c r="G28" i="6"/>
  <c r="N64" i="6"/>
  <c r="P11" i="6"/>
  <c r="N50" i="6"/>
  <c r="N47" i="6"/>
  <c r="H78" i="6"/>
  <c r="H12" i="6"/>
  <c r="H14" i="6"/>
  <c r="D73" i="6"/>
  <c r="L18" i="6"/>
  <c r="G80" i="6"/>
  <c r="I45" i="6"/>
  <c r="D50" i="6"/>
  <c r="M11" i="6"/>
  <c r="P58" i="6"/>
  <c r="U50" i="6"/>
  <c r="S8" i="6"/>
  <c r="O17" i="6"/>
  <c r="D48" i="6"/>
  <c r="H40" i="6"/>
  <c r="F59" i="6"/>
  <c r="R68" i="6"/>
  <c r="Q61" i="6"/>
  <c r="Q47" i="6"/>
  <c r="M49" i="6"/>
  <c r="E63" i="6"/>
  <c r="E73" i="6"/>
  <c r="G55" i="6"/>
  <c r="E76" i="6"/>
  <c r="Q31" i="6"/>
  <c r="P25" i="6"/>
  <c r="O18" i="6"/>
  <c r="L22" i="6"/>
  <c r="M63" i="6"/>
  <c r="L48" i="6"/>
  <c r="Q8" i="6"/>
  <c r="P69" i="6"/>
  <c r="H9" i="6"/>
  <c r="H31" i="6"/>
  <c r="U44" i="6"/>
  <c r="D64" i="6"/>
  <c r="U9" i="6"/>
  <c r="U6" i="6"/>
  <c r="U81" i="6"/>
  <c r="V54" i="6"/>
  <c r="C44" i="6"/>
  <c r="T77" i="6"/>
  <c r="P45" i="6"/>
  <c r="T54" i="6"/>
  <c r="R48" i="6"/>
  <c r="L70" i="6"/>
  <c r="G26" i="6"/>
  <c r="J43" i="6"/>
  <c r="N77" i="6"/>
  <c r="U27" i="6"/>
  <c r="E75" i="6"/>
  <c r="U59" i="6"/>
  <c r="N31" i="6"/>
  <c r="F10" i="6"/>
  <c r="O69" i="6"/>
  <c r="P23" i="6"/>
  <c r="I78" i="6"/>
  <c r="F54" i="6"/>
  <c r="F68" i="6"/>
  <c r="Q30" i="6"/>
  <c r="F8" i="6"/>
  <c r="J26" i="6"/>
  <c r="C71" i="6"/>
  <c r="H73" i="6"/>
  <c r="V81" i="6"/>
  <c r="S6" i="6"/>
  <c r="Q74" i="6"/>
  <c r="J72" i="6"/>
  <c r="C69" i="6"/>
  <c r="F55" i="6"/>
  <c r="P80" i="6"/>
  <c r="V53" i="6"/>
  <c r="I44" i="6"/>
  <c r="Q13" i="6"/>
  <c r="U31" i="6"/>
  <c r="M40" i="6"/>
  <c r="H54" i="6"/>
  <c r="P74" i="6"/>
  <c r="C18" i="6"/>
  <c r="J44" i="6"/>
  <c r="E77" i="6"/>
  <c r="U13" i="6"/>
  <c r="C39" i="6"/>
  <c r="V61" i="6"/>
  <c r="G11" i="6"/>
  <c r="R31" i="6"/>
  <c r="C23" i="6"/>
  <c r="E70" i="6"/>
  <c r="I80" i="6"/>
  <c r="C74" i="6"/>
  <c r="P8" i="6"/>
  <c r="S44" i="6"/>
  <c r="L13" i="6"/>
  <c r="C73" i="6"/>
  <c r="H70" i="6"/>
  <c r="I64" i="6"/>
  <c r="L40" i="6"/>
  <c r="L19" i="6"/>
  <c r="Q17" i="6"/>
  <c r="R64" i="6"/>
  <c r="J47" i="6"/>
  <c r="R22" i="6"/>
  <c r="N54" i="6"/>
  <c r="C49" i="6"/>
  <c r="O12" i="6"/>
  <c r="D76" i="6"/>
  <c r="O81" i="6"/>
  <c r="R78" i="6"/>
  <c r="R9" i="6"/>
  <c r="L63" i="6"/>
  <c r="D75" i="6"/>
  <c r="E39" i="6"/>
  <c r="H81" i="6"/>
  <c r="I51" i="6"/>
  <c r="R45" i="6"/>
  <c r="M58" i="6"/>
  <c r="I40" i="6"/>
  <c r="P19" i="6"/>
  <c r="J71" i="6"/>
  <c r="H30" i="6"/>
  <c r="N76" i="6"/>
  <c r="L46" i="6"/>
  <c r="J52" i="6"/>
  <c r="G59" i="6"/>
  <c r="N44" i="6"/>
  <c r="E9" i="6"/>
  <c r="J69" i="6"/>
  <c r="H58" i="6"/>
  <c r="J25" i="6"/>
  <c r="R74" i="6"/>
  <c r="C60" i="6"/>
  <c r="O54" i="6"/>
  <c r="Q29" i="6"/>
  <c r="Q73" i="6"/>
  <c r="I73" i="6"/>
  <c r="V68" i="6"/>
  <c r="P71" i="6"/>
  <c r="I24" i="6"/>
  <c r="R57" i="6"/>
  <c r="M60" i="6"/>
  <c r="L60" i="6"/>
  <c r="S22" i="6"/>
  <c r="M22" i="6"/>
  <c r="S40" i="6"/>
  <c r="F25" i="6"/>
  <c r="F75" i="6"/>
  <c r="N18" i="6"/>
  <c r="M77" i="6"/>
  <c r="D8" i="6"/>
  <c r="C72" i="6"/>
  <c r="D25" i="6"/>
  <c r="L8" i="6"/>
  <c r="C63" i="6"/>
  <c r="O52" i="6"/>
  <c r="N11" i="6"/>
  <c r="V40" i="6"/>
  <c r="F27" i="6"/>
  <c r="I49" i="6"/>
  <c r="C55" i="6"/>
  <c r="M51" i="6"/>
  <c r="D11" i="6"/>
  <c r="E26" i="6"/>
  <c r="F77" i="6"/>
  <c r="E31" i="6"/>
  <c r="U71" i="6"/>
  <c r="U70" i="6"/>
  <c r="C7" i="6"/>
  <c r="J49" i="6"/>
  <c r="G12" i="6"/>
  <c r="N8" i="6"/>
  <c r="N40" i="6"/>
  <c r="F69" i="6"/>
  <c r="H43" i="6"/>
  <c r="Q79" i="6"/>
  <c r="V79" i="6"/>
  <c r="F60" i="6"/>
  <c r="U64" i="6"/>
  <c r="V43" i="6"/>
  <c r="E19" i="6"/>
  <c r="G51" i="6"/>
  <c r="S81" i="6"/>
  <c r="C46" i="6"/>
  <c r="D9" i="6"/>
  <c r="S26" i="6"/>
  <c r="S9" i="6"/>
  <c r="P12" i="6"/>
  <c r="E11" i="6"/>
  <c r="Q57" i="6"/>
  <c r="V6" i="6"/>
  <c r="O27" i="6"/>
  <c r="F47" i="6"/>
  <c r="L53" i="6"/>
  <c r="S79" i="6"/>
  <c r="N29" i="6"/>
  <c r="V10" i="6"/>
  <c r="D28" i="6"/>
  <c r="P43" i="6"/>
  <c r="V57" i="6"/>
  <c r="R6" i="6"/>
  <c r="S70" i="6"/>
  <c r="T56" i="6"/>
  <c r="E27" i="6"/>
  <c r="C56" i="6"/>
  <c r="J24" i="6"/>
  <c r="F18" i="6"/>
  <c r="E78" i="6"/>
  <c r="O45" i="6"/>
  <c r="C53" i="6"/>
  <c r="S24" i="6"/>
  <c r="D77" i="6"/>
  <c r="N55" i="6"/>
  <c r="J56" i="6"/>
  <c r="L11" i="6"/>
  <c r="T45" i="6"/>
  <c r="N79" i="6"/>
  <c r="Q58" i="6"/>
  <c r="O51" i="6"/>
  <c r="D7" i="6"/>
  <c r="G40" i="6"/>
  <c r="H28" i="6"/>
  <c r="N75" i="6"/>
  <c r="G75" i="6"/>
  <c r="T9" i="6"/>
  <c r="N72" i="6"/>
  <c r="U56" i="6"/>
  <c r="H22" i="6"/>
  <c r="U73" i="6"/>
  <c r="H56" i="6"/>
  <c r="J76" i="6"/>
  <c r="N62" i="6"/>
  <c r="J54" i="6"/>
  <c r="J18" i="6"/>
  <c r="C75" i="6"/>
  <c r="J60" i="6"/>
  <c r="L44" i="6"/>
  <c r="F49" i="6"/>
  <c r="D59" i="6"/>
  <c r="E80" i="6"/>
  <c r="I29" i="6"/>
  <c r="J46" i="6"/>
  <c r="H71" i="6"/>
  <c r="P78" i="6"/>
  <c r="P7" i="6"/>
  <c r="O19" i="6"/>
  <c r="C76" i="6"/>
  <c r="S77" i="6"/>
  <c r="U26" i="6"/>
  <c r="V63" i="6"/>
  <c r="O70" i="6"/>
  <c r="R11" i="6"/>
  <c r="R52" i="6"/>
  <c r="I28" i="6"/>
  <c r="F40" i="6"/>
  <c r="E23" i="6"/>
  <c r="S43" i="6"/>
  <c r="U54" i="6"/>
  <c r="U46" i="6"/>
  <c r="Q24" i="6"/>
  <c r="H6" i="6"/>
  <c r="J27" i="6"/>
  <c r="C59" i="6"/>
  <c r="V73" i="6"/>
  <c r="H24" i="6"/>
  <c r="P31" i="6"/>
  <c r="I60" i="6"/>
  <c r="R39" i="6"/>
  <c r="P49" i="6"/>
  <c r="L51" i="6"/>
  <c r="O44" i="6"/>
  <c r="V23" i="6"/>
  <c r="I59" i="6"/>
  <c r="G79" i="6"/>
  <c r="F22" i="6"/>
  <c r="O8" i="6"/>
  <c r="V51" i="6"/>
  <c r="O39" i="6"/>
  <c r="S52" i="6"/>
  <c r="U11" i="6"/>
  <c r="U61" i="6"/>
  <c r="F72" i="6"/>
  <c r="P62" i="6"/>
  <c r="Q22" i="6"/>
  <c r="M39" i="6"/>
  <c r="N24" i="6"/>
  <c r="V30" i="6"/>
  <c r="T73" i="6"/>
  <c r="Q25" i="6"/>
  <c r="M74" i="6"/>
  <c r="G25" i="6"/>
  <c r="S74" i="6"/>
  <c r="G72" i="6"/>
  <c r="T10" i="6"/>
  <c r="S45" i="6"/>
  <c r="R77" i="6"/>
  <c r="J57" i="6"/>
  <c r="I76" i="6"/>
  <c r="H61" i="6"/>
  <c r="L74" i="6"/>
  <c r="J17" i="6"/>
  <c r="O77" i="6"/>
  <c r="L61" i="6"/>
  <c r="T25" i="6"/>
  <c r="D61" i="6"/>
  <c r="G27" i="6"/>
  <c r="R61" i="6"/>
  <c r="D60" i="6"/>
  <c r="O72" i="6"/>
  <c r="C70" i="6"/>
  <c r="P39" i="6"/>
  <c r="F73" i="6"/>
  <c r="H52" i="6"/>
  <c r="I55" i="6"/>
  <c r="P13" i="6"/>
  <c r="L27" i="6"/>
  <c r="D70" i="6"/>
  <c r="M12" i="6"/>
  <c r="Q51" i="6"/>
  <c r="H68" i="6"/>
  <c r="T30" i="6"/>
  <c r="E57" i="6"/>
  <c r="N57" i="6"/>
  <c r="F14" i="6"/>
  <c r="G18" i="6"/>
  <c r="L25" i="6"/>
  <c r="V55" i="6"/>
  <c r="Q69" i="6"/>
  <c r="N10" i="6"/>
  <c r="G10" i="6"/>
  <c r="C81" i="6"/>
  <c r="O47" i="6"/>
  <c r="G30" i="6"/>
  <c r="P76" i="6"/>
  <c r="T12" i="6"/>
  <c r="F78" i="6"/>
  <c r="Q9" i="6"/>
  <c r="J9" i="6"/>
  <c r="F29" i="6"/>
  <c r="T70" i="6"/>
  <c r="T6" i="6"/>
  <c r="F26" i="6"/>
  <c r="I71" i="6"/>
  <c r="L7" i="6"/>
  <c r="E12" i="6"/>
  <c r="V49" i="6"/>
  <c r="J63" i="6"/>
  <c r="C51" i="6"/>
  <c r="G13" i="6"/>
  <c r="O50" i="6"/>
  <c r="H48" i="6"/>
  <c r="S57" i="6"/>
  <c r="H25" i="6"/>
  <c r="Q60" i="6"/>
  <c r="I70" i="6"/>
  <c r="P27" i="6"/>
  <c r="O43" i="6"/>
  <c r="E43" i="6"/>
  <c r="N6" i="6"/>
  <c r="F6" i="6"/>
  <c r="G52" i="6"/>
  <c r="C17" i="6"/>
  <c r="U10" i="6"/>
  <c r="S62" i="6"/>
  <c r="O63" i="6"/>
  <c r="G48" i="6"/>
  <c r="T31" i="6"/>
  <c r="S50" i="6"/>
  <c r="H11" i="6"/>
  <c r="T50" i="6"/>
  <c r="T62" i="6"/>
  <c r="V80" i="6"/>
  <c r="D69" i="6"/>
  <c r="D49" i="6"/>
  <c r="P10" i="6"/>
  <c r="C30" i="6"/>
  <c r="U30" i="6"/>
  <c r="R80" i="6"/>
  <c r="O64" i="6"/>
  <c r="T39" i="6"/>
  <c r="M70" i="6"/>
  <c r="J10" i="6"/>
  <c r="F53" i="6"/>
  <c r="S55" i="6"/>
  <c r="U72" i="6"/>
  <c r="T80" i="6"/>
  <c r="M64" i="6"/>
  <c r="J68" i="6"/>
  <c r="I30" i="6"/>
  <c r="H49" i="6"/>
  <c r="H10" i="6"/>
  <c r="M50" i="6"/>
  <c r="Q28" i="6"/>
  <c r="T22" i="6"/>
  <c r="J8" i="6"/>
  <c r="D19" i="6"/>
  <c r="Q40" i="6"/>
  <c r="N59" i="6"/>
  <c r="P61" i="6"/>
  <c r="G81" i="6"/>
  <c r="J45" i="6"/>
  <c r="G74" i="6"/>
  <c r="S68" i="6"/>
  <c r="R81" i="6"/>
  <c r="L9" i="6"/>
  <c r="M29" i="6"/>
  <c r="F80" i="6"/>
  <c r="D58" i="6"/>
  <c r="V44" i="6"/>
  <c r="E40" i="6"/>
  <c r="L68" i="6"/>
  <c r="D63" i="6"/>
  <c r="Q11" i="6"/>
  <c r="C19" i="6"/>
  <c r="D27" i="6"/>
  <c r="P9" i="6"/>
  <c r="C77" i="6"/>
  <c r="J61" i="6"/>
  <c r="E60" i="6"/>
  <c r="N68" i="6"/>
  <c r="G68" i="6"/>
  <c r="H29" i="6"/>
  <c r="V28" i="6"/>
  <c r="T68" i="6"/>
  <c r="Q26" i="6"/>
  <c r="L31" i="6"/>
  <c r="F45" i="6"/>
  <c r="R50" i="6"/>
  <c r="I26" i="6"/>
  <c r="D55" i="6"/>
  <c r="F12" i="6"/>
  <c r="Q43" i="6"/>
  <c r="N13" i="6"/>
  <c r="L39" i="6"/>
  <c r="V60" i="6"/>
  <c r="T51" i="6"/>
  <c r="P56" i="6"/>
  <c r="R69" i="6"/>
  <c r="L17" i="6"/>
  <c r="R23" i="6"/>
  <c r="M18" i="6"/>
  <c r="M42" i="6"/>
  <c r="M41" i="6"/>
  <c r="L5" i="6"/>
  <c r="J42" i="6"/>
  <c r="J41" i="6"/>
</calcChain>
</file>

<file path=xl/sharedStrings.xml><?xml version="1.0" encoding="utf-8"?>
<sst xmlns="http://schemas.openxmlformats.org/spreadsheetml/2006/main" count="673" uniqueCount="447">
  <si>
    <t>Federación Nacional de Biocombustibles de Colombia (fedebiocombustibles.com)</t>
  </si>
  <si>
    <t>Preço Etanol</t>
  </si>
  <si>
    <t>Preço biodiesel 2019</t>
  </si>
  <si>
    <t>Fecha</t>
  </si>
  <si>
    <t>Precio Alcohol Carburante ($/gal)</t>
  </si>
  <si>
    <t>Precio Gasolina Corriente E10 ($/gal)</t>
  </si>
  <si>
    <t>US$/gal</t>
  </si>
  <si>
    <t>US$/L</t>
  </si>
  <si>
    <t>Precio Biodiésel ($/gal)</t>
  </si>
  <si>
    <t>Precio Diésel Mezcla ($/gal)</t>
  </si>
  <si>
    <t>Feb-2019</t>
  </si>
  <si>
    <t>Apr-2019</t>
  </si>
  <si>
    <t>May-2019</t>
  </si>
  <si>
    <t>Aug-2019</t>
  </si>
  <si>
    <t>Sep-2019</t>
  </si>
  <si>
    <t>Oct-2019</t>
  </si>
  <si>
    <t>Dec-2019</t>
  </si>
  <si>
    <t>Média 2019</t>
  </si>
  <si>
    <t>1 COP</t>
  </si>
  <si>
    <t>US$</t>
  </si>
  <si>
    <t>1 gal</t>
  </si>
  <si>
    <t>L</t>
  </si>
  <si>
    <t>2019</t>
  </si>
  <si>
    <t>2020</t>
  </si>
  <si>
    <t>Gasolina corriente</t>
  </si>
  <si>
    <t> </t>
  </si>
  <si>
    <t>         PRECIO FINAL (CONSUMIDOR)</t>
  </si>
  <si>
    <t>         PRECIO REFINERIA</t>
  </si>
  <si>
    <t>Diesel</t>
  </si>
  <si>
    <t>Valores em US$/L</t>
  </si>
  <si>
    <t>Demanda Alcohol Carburante (Etanol)</t>
  </si>
  <si>
    <t>TOTAL (ML)</t>
  </si>
  <si>
    <t>Mês</t>
  </si>
  <si>
    <t>Feb-2020</t>
  </si>
  <si>
    <t>Apr-2020</t>
  </si>
  <si>
    <t>May-2020</t>
  </si>
  <si>
    <t>Aug-2020</t>
  </si>
  <si>
    <t>Sep-2020</t>
  </si>
  <si>
    <t>Oct-2020</t>
  </si>
  <si>
    <t>Dec-2020</t>
  </si>
  <si>
    <t>Año</t>
  </si>
  <si>
    <t>Departamento</t>
  </si>
  <si>
    <t>Producto</t>
  </si>
  <si>
    <t>Area (ha)</t>
  </si>
  <si>
    <t>Produccion (ton)</t>
  </si>
  <si>
    <t>2018</t>
  </si>
  <si>
    <t>CALDAS</t>
  </si>
  <si>
    <t>CAÑA AZUCARERA</t>
  </si>
  <si>
    <t>CAUCA</t>
  </si>
  <si>
    <t>META</t>
  </si>
  <si>
    <t>QUINDIO</t>
  </si>
  <si>
    <t>RISARALDA</t>
  </si>
  <si>
    <t>VALLE DEL CAUCA</t>
  </si>
  <si>
    <t xml:space="preserve">Sugarcane </t>
  </si>
  <si>
    <t>Palma</t>
  </si>
  <si>
    <t>ANTIOQUIA</t>
  </si>
  <si>
    <t>PALMA DE ACEITE</t>
  </si>
  <si>
    <t>ATLANTICO</t>
  </si>
  <si>
    <t>BOLIVAR</t>
  </si>
  <si>
    <t>CAQUETA</t>
  </si>
  <si>
    <t>CASANARE</t>
  </si>
  <si>
    <t>CESAR</t>
  </si>
  <si>
    <t>CHOCO</t>
  </si>
  <si>
    <t>CORDOBA</t>
  </si>
  <si>
    <t>CUNDINAMARCA</t>
  </si>
  <si>
    <t>LA GUAJIRA</t>
  </si>
  <si>
    <t>MAGDALENA</t>
  </si>
  <si>
    <t>NARIÑO</t>
  </si>
  <si>
    <t>NORTE DE SANTANDER</t>
  </si>
  <si>
    <t>SANTANDER</t>
  </si>
  <si>
    <t>SUCRE</t>
  </si>
  <si>
    <t>TOLIMA</t>
  </si>
  <si>
    <t>VICHADA</t>
  </si>
  <si>
    <t>MÉDIA</t>
  </si>
  <si>
    <t>Custos por hectare</t>
  </si>
  <si>
    <t>Source:</t>
  </si>
  <si>
    <t>CEPAL</t>
  </si>
  <si>
    <t>Sugarcane</t>
  </si>
  <si>
    <t>Inventory data</t>
  </si>
  <si>
    <t>Median</t>
  </si>
  <si>
    <t>Max.</t>
  </si>
  <si>
    <t>Min.</t>
  </si>
  <si>
    <t>Crop yield (t FFB ha-1 year-1)</t>
  </si>
  <si>
    <t>Annual precipitation (mm year-1)</t>
  </si>
  <si>
    <t>.</t>
  </si>
  <si>
    <t>Chemical Fertilizer </t>
  </si>
  <si>
    <t xml:space="preserve">Agrochemicals </t>
  </si>
  <si>
    <t>Fuels</t>
  </si>
  <si>
    <t>4.65 </t>
  </si>
  <si>
    <r>
      <t>Kg t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 xml:space="preserve"> FFB</t>
    </r>
  </si>
  <si>
    <t>Rendimiento (ton/ha)</t>
  </si>
  <si>
    <t>Valência e Cardona (2014)</t>
  </si>
  <si>
    <t>??</t>
  </si>
  <si>
    <t>Demanda = Produção + importações</t>
  </si>
  <si>
    <t>ENERGÉTICOS PRIMARIOS</t>
  </si>
  <si>
    <t>ENERGÉTICOS SECUNDARIOS</t>
  </si>
  <si>
    <t>TOTAL</t>
  </si>
  <si>
    <t>BZ</t>
  </si>
  <si>
    <t>CM</t>
  </si>
  <si>
    <t>GN</t>
  </si>
  <si>
    <t>HE</t>
  </si>
  <si>
    <t>LE</t>
  </si>
  <si>
    <t>PT</t>
  </si>
  <si>
    <t>RC</t>
  </si>
  <si>
    <t>OR</t>
  </si>
  <si>
    <t>AC</t>
  </si>
  <si>
    <t>BI</t>
  </si>
  <si>
    <t>CL</t>
  </si>
  <si>
    <t>CQ</t>
  </si>
  <si>
    <t>DO</t>
  </si>
  <si>
    <t>EE SIN</t>
  </si>
  <si>
    <t>AUT COG</t>
  </si>
  <si>
    <t>FO</t>
  </si>
  <si>
    <t>GL</t>
  </si>
  <si>
    <t>GM</t>
  </si>
  <si>
    <t>KJ</t>
  </si>
  <si>
    <t>OFERTA INTERNA BRUTA</t>
  </si>
  <si>
    <t>Extracción primaria o Producto de transformación</t>
  </si>
  <si>
    <t>Importaciones</t>
  </si>
  <si>
    <t>Transferencias</t>
  </si>
  <si>
    <t>Exportaciones</t>
  </si>
  <si>
    <t>Variación de Inventarios</t>
  </si>
  <si>
    <t>No Aprovechado</t>
  </si>
  <si>
    <t>Pérdidas</t>
  </si>
  <si>
    <t>Canales Informales</t>
  </si>
  <si>
    <t>Reinyección</t>
  </si>
  <si>
    <t>Bunker</t>
  </si>
  <si>
    <t>Autoconsumo</t>
  </si>
  <si>
    <t>Consumo propio del sector eléctrico</t>
  </si>
  <si>
    <t>Consumo propio del sector hidrocarburos(Extr-Transf)</t>
  </si>
  <si>
    <t>Consumo propio del sector hidrocarburos (en mercado)</t>
  </si>
  <si>
    <t>Consumo propio de otros sectores</t>
  </si>
  <si>
    <t>PRODUCTOS DE TRANSFORMACIÓN</t>
  </si>
  <si>
    <t>CT Centrales Hidroeléctricas</t>
  </si>
  <si>
    <t>CT Centrales Térmicas</t>
  </si>
  <si>
    <t>CT Central Eólica</t>
  </si>
  <si>
    <t>CT Central Solar</t>
  </si>
  <si>
    <t>CT Auto &amp; Cogeneración</t>
  </si>
  <si>
    <t>CT Centros Tratamiento de Gas</t>
  </si>
  <si>
    <t>CT Refinerías</t>
  </si>
  <si>
    <t>CT Coquerías</t>
  </si>
  <si>
    <t>CT Carboneras</t>
  </si>
  <si>
    <t>CT Plantas de Destilación</t>
  </si>
  <si>
    <t>CT Plantas de Biodiesel</t>
  </si>
  <si>
    <t>INSUMOS PARA TRANSFORMACIÓN</t>
  </si>
  <si>
    <t>OFERTA INTERNA PARA CONSUMO FINAL</t>
  </si>
  <si>
    <t>AJUSTE(%)</t>
  </si>
  <si>
    <t>AJUSTE</t>
  </si>
  <si>
    <t>CONSUMO FINAL</t>
  </si>
  <si>
    <t>CF Residencial</t>
  </si>
  <si>
    <t>Urbano</t>
  </si>
  <si>
    <t>Rural</t>
  </si>
  <si>
    <t>CF Comercial y Público</t>
  </si>
  <si>
    <t>CF Industrial</t>
  </si>
  <si>
    <t>10 Productos alimenticios</t>
  </si>
  <si>
    <t>11 Elaboración de bebidas</t>
  </si>
  <si>
    <t>12 Productos de tabaco</t>
  </si>
  <si>
    <t>13 Productos textiles</t>
  </si>
  <si>
    <t>14 Prendas de vestir</t>
  </si>
  <si>
    <t>15 Marroquinerías</t>
  </si>
  <si>
    <t>16 Maderas</t>
  </si>
  <si>
    <t>17 Papel y cartón</t>
  </si>
  <si>
    <t>18 Impresión</t>
  </si>
  <si>
    <t>19 Coquización y Refinerías</t>
  </si>
  <si>
    <t>20 Sustancias y productos químicos</t>
  </si>
  <si>
    <t>21 Productos farmacéuticos</t>
  </si>
  <si>
    <t>22 Productos de caucho y de plástico</t>
  </si>
  <si>
    <t>23 Productos minerales no metálicos</t>
  </si>
  <si>
    <t>24 Productos metalúrgicos básicos</t>
  </si>
  <si>
    <t>25 Productos elaborados de metal (No maquinaria y equipo)</t>
  </si>
  <si>
    <t>26 Productos informáticos, electrónicos y ópticos</t>
  </si>
  <si>
    <t>27 Aparatos y equipo eléctrico</t>
  </si>
  <si>
    <t>28 Maquinaria y equipo n.c.p.</t>
  </si>
  <si>
    <t>29 Vehículos automotores, remolques y semirremolques</t>
  </si>
  <si>
    <t>30 Otros tipos de equipo de transporte</t>
  </si>
  <si>
    <t>31 Muebles, colchones y somieres</t>
  </si>
  <si>
    <t>32 Otras industrias manufactureras</t>
  </si>
  <si>
    <t>CF Transporte</t>
  </si>
  <si>
    <t>Total Carretero</t>
  </si>
  <si>
    <t>Pasajeros Privado Interurbano</t>
  </si>
  <si>
    <t>Pasajeros Privado Urbano</t>
  </si>
  <si>
    <t>Pasajeros Público Interurbano</t>
  </si>
  <si>
    <t>Pasajeros Público Urbano</t>
  </si>
  <si>
    <t>Carga Urbana</t>
  </si>
  <si>
    <t>Carga Interurbana</t>
  </si>
  <si>
    <t>Aéreo</t>
  </si>
  <si>
    <t>Fluvial</t>
  </si>
  <si>
    <t>Marítimo</t>
  </si>
  <si>
    <t>Ferroviario</t>
  </si>
  <si>
    <t>CF Agropecuario</t>
  </si>
  <si>
    <t>CF Minero</t>
  </si>
  <si>
    <t>CF Construcciones</t>
  </si>
  <si>
    <t>CF No Identificado</t>
  </si>
  <si>
    <t>CF No Energético</t>
  </si>
  <si>
    <t>* Definición de Unidades Originales:</t>
  </si>
  <si>
    <t>GWh: Gigavatios-hora</t>
  </si>
  <si>
    <t>kBL: Miles de barriles</t>
  </si>
  <si>
    <t>kTon: Miles de toneladas</t>
  </si>
  <si>
    <t>MBTU: Mega Unidades Térmicas Británicas</t>
  </si>
  <si>
    <t>MPC: Millón de pies cúbicos</t>
  </si>
  <si>
    <t>Tcal: Teracalorias</t>
  </si>
  <si>
    <t>N fertilizers (kg/há)</t>
  </si>
  <si>
    <t>K2O fertilizer (kg/há)</t>
  </si>
  <si>
    <t>P2O5 fertilizer (kg/há)</t>
  </si>
  <si>
    <t>Pesticides (kg/há)</t>
  </si>
  <si>
    <t>Diesel (kg/há) chemicals app.</t>
  </si>
  <si>
    <t>Diesel (kg/há) harvesting (manual)</t>
  </si>
  <si>
    <t>Diesel (kg/há) harvesting (mech)</t>
  </si>
  <si>
    <t>Sugarcane productivity (ton/há)</t>
  </si>
  <si>
    <t>Ethanol 1G (Sugarcane)</t>
  </si>
  <si>
    <t>Amount per ton SC</t>
  </si>
  <si>
    <t>-</t>
  </si>
  <si>
    <t>Specific energy (MJ/kg)</t>
  </si>
  <si>
    <t>Energy (MJ/ton SC)</t>
  </si>
  <si>
    <t>Agricultural system</t>
  </si>
  <si>
    <t>Transportation system</t>
  </si>
  <si>
    <t>TOTAL INPUTS</t>
  </si>
  <si>
    <t>Lime applicaiton (kg/há)</t>
  </si>
  <si>
    <t>Lime application (kg/há)</t>
  </si>
  <si>
    <t>Sugarcane transportation (km)</t>
  </si>
  <si>
    <t>truck energy efficiency (MJ/t km)</t>
  </si>
  <si>
    <t>Industrial system</t>
  </si>
  <si>
    <t>Prod + sub</t>
  </si>
  <si>
    <t>Prods</t>
  </si>
  <si>
    <t>Surplus electricity (kWh/ton EtOH)</t>
  </si>
  <si>
    <t>NEB</t>
  </si>
  <si>
    <t>Ramirez-contreras et al. (2020)/Estudo ACV Colômbia</t>
  </si>
  <si>
    <t>MgO fertilizers (kg/há)</t>
  </si>
  <si>
    <t>B2O3 fertilizers (kg/há)</t>
  </si>
  <si>
    <t>Glyphosate (kg/há)</t>
  </si>
  <si>
    <t>S (kg/há)</t>
  </si>
  <si>
    <t>Biodisel (Palm oil)</t>
  </si>
  <si>
    <t>Emissions to air</t>
  </si>
  <si>
    <t>NH3 (kg/kg FFB)</t>
  </si>
  <si>
    <t>N2O (kg/kg FFB)</t>
  </si>
  <si>
    <t>Nox (kg/kg FFB)</t>
  </si>
  <si>
    <t>Emissions to water</t>
  </si>
  <si>
    <t>Emissions to soil</t>
  </si>
  <si>
    <t>NO3 (kg/ha)</t>
  </si>
  <si>
    <t>P (kg/ha)</t>
  </si>
  <si>
    <t>Oil extraction system</t>
  </si>
  <si>
    <t>Fresh Fruit Bunches (kg)</t>
  </si>
  <si>
    <t>water (kg)</t>
  </si>
  <si>
    <t>Electricity from the grid (kWh)</t>
  </si>
  <si>
    <t>Self-produce Electricity (kWh)</t>
  </si>
  <si>
    <t>Electricity from diesel (kWh)</t>
  </si>
  <si>
    <t>Outputs</t>
  </si>
  <si>
    <t>Crude palm oil (kg)</t>
  </si>
  <si>
    <t>Tusa (??)</t>
  </si>
  <si>
    <t>Palmiste oil (kg)</t>
  </si>
  <si>
    <t>Palmiste flour (kg)</t>
  </si>
  <si>
    <t>Fiber (kg)</t>
  </si>
  <si>
    <t>Shells (kg)</t>
  </si>
  <si>
    <t xml:space="preserve">Sources: Archer et al. (2018), ACV Colombia (2012) - Report; </t>
  </si>
  <si>
    <t>Nitric acid (kg)</t>
  </si>
  <si>
    <t>Blenching earth (kg)</t>
  </si>
  <si>
    <t>Electricity (kWh)</t>
  </si>
  <si>
    <t>Oil refining</t>
  </si>
  <si>
    <t>PS: to produce 1 kg of FAME</t>
  </si>
  <si>
    <t>Steam (kg)</t>
  </si>
  <si>
    <t>Refined oil (kg)</t>
  </si>
  <si>
    <t>Transterification process</t>
  </si>
  <si>
    <t>Refined palm oil (kg)</t>
  </si>
  <si>
    <t>Methanol (kg)</t>
  </si>
  <si>
    <t>sodium meoxide (kg)</t>
  </si>
  <si>
    <t>Acetic acid (kg)</t>
  </si>
  <si>
    <t>Citric acid (kg)</t>
  </si>
  <si>
    <t>Sufuric acid (kg)</t>
  </si>
  <si>
    <t>Chloridric acid (kg)</t>
  </si>
  <si>
    <t>NaOH (kg)</t>
  </si>
  <si>
    <t>Water (kg)</t>
  </si>
  <si>
    <t>N2 gas (m³)</t>
  </si>
  <si>
    <t>Fatty acid (kg)</t>
  </si>
  <si>
    <t>Fatty acids (kg)</t>
  </si>
  <si>
    <t>Biodiesel (kg)</t>
  </si>
  <si>
    <t>Soap (kg)</t>
  </si>
  <si>
    <t>Crude Glycerin (kg)</t>
  </si>
  <si>
    <t>Sediments (kg)</t>
  </si>
  <si>
    <t>Diesel (L/ha)</t>
  </si>
  <si>
    <t>Gasoline (L/ha)</t>
  </si>
  <si>
    <t>Lubricants (L/ha)</t>
  </si>
  <si>
    <t>Waste water (kg)</t>
  </si>
  <si>
    <t>Emisisons to air</t>
  </si>
  <si>
    <t>Ref: Singh et al., 2013</t>
  </si>
  <si>
    <r>
      <t>CO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(kg)</t>
    </r>
  </si>
  <si>
    <t>CO (kg)</t>
  </si>
  <si>
    <r>
      <t>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(kg)</t>
    </r>
  </si>
  <si>
    <t>SOx (kg)</t>
  </si>
  <si>
    <t>Particulate matter &lt;10um (kg)</t>
  </si>
  <si>
    <t>COD (kg)</t>
  </si>
  <si>
    <t>BOD (kg)</t>
  </si>
  <si>
    <t>Suspended solids (kg)</t>
  </si>
  <si>
    <t>Total solids (kg)</t>
  </si>
  <si>
    <t>N compounds (kg)</t>
  </si>
  <si>
    <t>Oils (kg)</t>
  </si>
  <si>
    <t>Emisisons to air and water</t>
  </si>
  <si>
    <t>Ref: Lee and Ofori-Boateng, 2013</t>
  </si>
  <si>
    <t>CO (g)</t>
  </si>
  <si>
    <r>
      <t>NO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(g)</t>
    </r>
  </si>
  <si>
    <t>SOx (g)</t>
  </si>
  <si>
    <t>Particulate matter &lt;10um (g)</t>
  </si>
  <si>
    <t>NER</t>
  </si>
  <si>
    <t>Biodiesel (Palm Oil)</t>
  </si>
  <si>
    <t>Palm Oil productivity (ton/há)</t>
  </si>
  <si>
    <t>Values per ton of Palm Oil</t>
  </si>
  <si>
    <t>Specifc energy (MJ/unit)</t>
  </si>
  <si>
    <t>Archer et al (2018)</t>
  </si>
  <si>
    <t>Brondani et al (2015)</t>
  </si>
  <si>
    <t>Ben 2020 (Brazil)</t>
  </si>
  <si>
    <t>Fresh fruit bunches (kg)</t>
  </si>
  <si>
    <t>TOTAL INPUT</t>
  </si>
  <si>
    <t>MJ/ton FFB</t>
  </si>
  <si>
    <t>Values per ton of FFB</t>
  </si>
  <si>
    <t>very low</t>
  </si>
  <si>
    <t>Self production</t>
  </si>
  <si>
    <t>Kernel (kg)</t>
  </si>
  <si>
    <t>POME (kg)</t>
  </si>
  <si>
    <t>Sulfuric acid (kg)</t>
  </si>
  <si>
    <t>Values per ton of B100</t>
  </si>
  <si>
    <t>Archer et al (2018)/self production at cogen</t>
  </si>
  <si>
    <t>Biodiesel Yield (L/t FFB)</t>
  </si>
  <si>
    <t>Products</t>
  </si>
  <si>
    <t>Prod + cop</t>
  </si>
  <si>
    <t>Ethanol (L/ton SC)</t>
  </si>
  <si>
    <t>Specific energy (MJ/L)</t>
  </si>
  <si>
    <t>NOx (kg/kg SC)</t>
  </si>
  <si>
    <t>CH4 (kg/kg SC)</t>
  </si>
  <si>
    <t>CO (kg/kg SC)</t>
  </si>
  <si>
    <t>Particulate matter &gt;10 um (kg/kg SC)</t>
  </si>
  <si>
    <t>Particulate matter &gt;2.5 um (kg/kg SC)</t>
  </si>
  <si>
    <t>CH (kg/kg SC)</t>
  </si>
  <si>
    <t>Emission to air (preharvesting burning)</t>
  </si>
  <si>
    <t>Emission to air (fertilizers application)</t>
  </si>
  <si>
    <t>NH3 (kg/kg SC)</t>
  </si>
  <si>
    <t>N2O (kg/kg SC)</t>
  </si>
  <si>
    <t>NO3 (kg/kg SC)</t>
  </si>
  <si>
    <t>Phosphurus (kg/kg SC)</t>
  </si>
  <si>
    <t>Phosphate (kg/Kg SC)</t>
  </si>
  <si>
    <t>Emisisons to soil</t>
  </si>
  <si>
    <t>Cd (kg/kg SC)</t>
  </si>
  <si>
    <t>Cu (kg/kg SC)</t>
  </si>
  <si>
    <t>Zn (kg/Kg SC)</t>
  </si>
  <si>
    <t>Pd (kg/kg SC)</t>
  </si>
  <si>
    <t>Ni (kg/kg SC)</t>
  </si>
  <si>
    <t>Cr (kg/kg SC)</t>
  </si>
  <si>
    <t>Hg (kg/kg SC)</t>
  </si>
  <si>
    <t>Glyphosate )kg/kg SC)</t>
  </si>
  <si>
    <t>2,4-D</t>
  </si>
  <si>
    <t>sodium hypochlorite (kg/kg SC)</t>
  </si>
  <si>
    <t>Ametryn (kg/kg SC)</t>
  </si>
  <si>
    <t>Atrazine (kg/kg SC)</t>
  </si>
  <si>
    <t>Aliphatic hydrocarbons (kg/kg SC)</t>
  </si>
  <si>
    <t>Ethanol (Sugarcane)</t>
  </si>
  <si>
    <t>Milling/Sugar system</t>
  </si>
  <si>
    <t>Sugarcane (ton)</t>
  </si>
  <si>
    <t>Ca (ton)</t>
  </si>
  <si>
    <t>Flocculant (ton)</t>
  </si>
  <si>
    <t>Sulphate (ton)</t>
  </si>
  <si>
    <t>Water (ton)</t>
  </si>
  <si>
    <t>NaOH (ton)</t>
  </si>
  <si>
    <t>Benzene chloride (ton)</t>
  </si>
  <si>
    <t>Self profuced electricity (kWh)</t>
  </si>
  <si>
    <t>Steam (ton)</t>
  </si>
  <si>
    <t>Surplus Electricity (kWh)</t>
  </si>
  <si>
    <t>Molasses (ton)</t>
  </si>
  <si>
    <t>Clarified juice (ton)</t>
  </si>
  <si>
    <t>White sugar (ton)</t>
  </si>
  <si>
    <t>Refined sugar (ton)</t>
  </si>
  <si>
    <t>Filter cake (ton)</t>
  </si>
  <si>
    <t>Bagasse to boilers (ton)</t>
  </si>
  <si>
    <t>Bagasse to paper industry (ton)</t>
  </si>
  <si>
    <t>Sugarcane lost (ton)</t>
  </si>
  <si>
    <t>Sugarcane leaves (ton)</t>
  </si>
  <si>
    <t>Heat waste (MJ)</t>
  </si>
  <si>
    <t>CO2, biogenic (kg)</t>
  </si>
  <si>
    <t>NO2 (kg)</t>
  </si>
  <si>
    <t>Particulte matter, &lt;2.5 um (kg)</t>
  </si>
  <si>
    <t>CO, biogenic (kg)</t>
  </si>
  <si>
    <t>Methane, biogenic (kg)</t>
  </si>
  <si>
    <t>VOC (kg)</t>
  </si>
  <si>
    <t>SO2 (kg)</t>
  </si>
  <si>
    <t>N2O (kg)</t>
  </si>
  <si>
    <t>Acethaldehyde (kg)</t>
  </si>
  <si>
    <t>Aliphatics hydrocarbons (kg)</t>
  </si>
  <si>
    <t>Ar (kg)</t>
  </si>
  <si>
    <t>Benzene (kg)</t>
  </si>
  <si>
    <t>Br (kg)</t>
  </si>
  <si>
    <t>Ca (kg)</t>
  </si>
  <si>
    <t>Cd (kg)</t>
  </si>
  <si>
    <t>Cl (kg)</t>
  </si>
  <si>
    <t>Cr (kg)</t>
  </si>
  <si>
    <t>Cr IV (kg)</t>
  </si>
  <si>
    <t>Cu (kg)</t>
  </si>
  <si>
    <t>Dioxins (kg)</t>
  </si>
  <si>
    <t>Ethyl benzene (kg)</t>
  </si>
  <si>
    <t>F (kg)</t>
  </si>
  <si>
    <t>Formaldehyde (kg)</t>
  </si>
  <si>
    <t>Hexachlorobenzene (kg)</t>
  </si>
  <si>
    <t>Hg (kg)</t>
  </si>
  <si>
    <t>P (kg)</t>
  </si>
  <si>
    <t>Mg (kg)</t>
  </si>
  <si>
    <t>Mn (kg)</t>
  </si>
  <si>
    <t>Na (kg)</t>
  </si>
  <si>
    <t>NH3 (kg)</t>
  </si>
  <si>
    <t>Ni (kg)</t>
  </si>
  <si>
    <t>K (kg)</t>
  </si>
  <si>
    <t>polycyclic aromatic hydrocarbons (kg)</t>
  </si>
  <si>
    <t>Pb (kg)</t>
  </si>
  <si>
    <t>Pentachloro Fenol (kg)</t>
  </si>
  <si>
    <t>Toluene (kg)</t>
  </si>
  <si>
    <t>m-xilene (kg)</t>
  </si>
  <si>
    <t>Zn (kg)</t>
  </si>
  <si>
    <t xml:space="preserve">Ethanol system </t>
  </si>
  <si>
    <t>Molasses (kg)</t>
  </si>
  <si>
    <t>Clarified Juice (kg)</t>
  </si>
  <si>
    <t>NHO3 (kg)</t>
  </si>
  <si>
    <t>Antibiotics (kg)</t>
  </si>
  <si>
    <t>Antifoaming (kg)</t>
  </si>
  <si>
    <t>Phosphoric acid (kg)</t>
  </si>
  <si>
    <t>Urea (kg)</t>
  </si>
  <si>
    <t>(NH₄)₂HPO₄</t>
  </si>
  <si>
    <t>Anyhydrous EtOH (kg)</t>
  </si>
  <si>
    <t>CO2 (kg)</t>
  </si>
  <si>
    <t>CO2 liq (kg)</t>
  </si>
  <si>
    <t>Vinasse 32.5 (kg)</t>
  </si>
  <si>
    <t>Vinasse 35 (kg)</t>
  </si>
  <si>
    <t>Vinasse 55 (kg)</t>
  </si>
  <si>
    <t>Fusel oil (kg)</t>
  </si>
  <si>
    <t>phlegm (kg)</t>
  </si>
  <si>
    <t>Sugar (kg/ton SC)</t>
  </si>
  <si>
    <t>Glycerin (kg/t FFB)</t>
  </si>
  <si>
    <t>10 a 14% of biodiesel production (média 12%)</t>
  </si>
  <si>
    <t>Hydrochloridric acid (kg)</t>
  </si>
  <si>
    <t>distante to transport SC (tkm)</t>
  </si>
  <si>
    <t>per ton SC</t>
  </si>
  <si>
    <t>chum et al. (2013)</t>
  </si>
  <si>
    <t>Biofuel direct land use</t>
  </si>
  <si>
    <t>Ethanol from SC</t>
  </si>
  <si>
    <t>Land use for raw material (ha)</t>
  </si>
  <si>
    <t>Biofuel productivity (L/ha)</t>
  </si>
  <si>
    <t>LU_biofuel (ha/L)</t>
  </si>
  <si>
    <t>Biodiesel from palm</t>
  </si>
  <si>
    <t>Aproximadamente</t>
  </si>
  <si>
    <t>US$/ton</t>
  </si>
  <si>
    <t>1 US$</t>
  </si>
  <si>
    <t>$ COL</t>
  </si>
  <si>
    <t>sodium methoxide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</si>
</sst>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0.000"/>
    <numFmt numFmtId="165" formatCode="[$-F800]dddd\,\ mmmm\ dd\,\ yyyy"/>
    <numFmt numFmtId="166" formatCode="#,##0.000"/>
    <numFmt numFmtId="167" formatCode="0.0%"/>
    <numFmt numFmtId="168" formatCode="_-* #,##0_-;\-* #,##0_-;_-* &quot;-&quot;??_-;_-@_-"/>
    <numFmt numFmtId="169" formatCode="0.0"/>
    <numFmt numFmtId="170" formatCode="0.0000"/>
    <numFmt numFmtId="171" formatCode="_ * #,##0.00_ ;_ * \-#,##0.00_ ;_ * &quot;-&quot;??_ ;_ @_ "/>
    <numFmt numFmtId="172" formatCode="_-* #,##0.00\ _E_s_c_._-;\-* #,##0.00\ _E_s_c_._-;_-* &quot;-&quot;??\ _E_s_c_._-;_-@_-"/>
    <numFmt numFmtId="173" formatCode="_(* #,##0.00_);_(* \(#,##0.00\);_(* \-??_);_(@_)"/>
    <numFmt numFmtId="174" formatCode="_-* #,##0.00\ _E_s_c_._-;\-* #,##0.00\ _E_s_c_._-;_-* \-??\ _E_s_c_._-;_-@_-"/>
  </numFmts>
  <fonts count="4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Arial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indexed="63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u/>
      <sz val="7.5"/>
      <color indexed="12"/>
      <name val="Arial"/>
      <family val="2"/>
    </font>
    <font>
      <sz val="10"/>
      <name val="Mang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71" fontId="38" fillId="0" borderId="0" applyFont="0" applyFill="0" applyBorder="0" applyAlignment="0" applyProtection="0"/>
    <xf numFmtId="0" fontId="38" fillId="0" borderId="0"/>
    <xf numFmtId="0" fontId="38" fillId="0" borderId="0"/>
    <xf numFmtId="0" fontId="41" fillId="0" borderId="0" applyNumberFormat="0" applyFill="0" applyBorder="0" applyAlignment="0" applyProtection="0"/>
    <xf numFmtId="0" fontId="38" fillId="0" borderId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19" fillId="0" borderId="0"/>
    <xf numFmtId="9" fontId="38" fillId="0" borderId="0" applyFont="0" applyFill="0" applyBorder="0" applyAlignment="0" applyProtection="0"/>
    <xf numFmtId="9" fontId="38" fillId="0" borderId="0"/>
    <xf numFmtId="9" fontId="38" fillId="0" borderId="0" applyFill="0" applyBorder="0" applyAlignment="0" applyProtection="0"/>
    <xf numFmtId="9" fontId="38" fillId="0" borderId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3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8" fillId="0" borderId="0" applyFont="0" applyFill="0" applyBorder="0" applyAlignment="0" applyProtection="0"/>
    <xf numFmtId="173" fontId="38" fillId="0" borderId="0" applyFill="0" applyBorder="0" applyAlignment="0" applyProtection="0"/>
    <xf numFmtId="172" fontId="38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42" fillId="0" borderId="0" applyFill="0" applyBorder="0" applyAlignment="0" applyProtection="0"/>
    <xf numFmtId="174" fontId="42" fillId="0" borderId="0" applyFill="0" applyBorder="0" applyAlignment="0" applyProtection="0"/>
  </cellStyleXfs>
  <cellXfs count="234">
    <xf numFmtId="0" fontId="0" fillId="0" borderId="0" xfId="0"/>
    <xf numFmtId="0" fontId="3" fillId="0" borderId="0" xfId="1"/>
    <xf numFmtId="0" fontId="4" fillId="0" borderId="0" xfId="0" applyFont="1"/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164" fontId="7" fillId="6" borderId="7" xfId="0" applyNumberFormat="1" applyFont="1" applyFill="1" applyBorder="1" applyAlignment="1">
      <alignment horizontal="center" vertical="top"/>
    </xf>
    <xf numFmtId="164" fontId="7" fillId="6" borderId="11" xfId="0" applyNumberFormat="1" applyFont="1" applyFill="1" applyBorder="1" applyAlignment="1">
      <alignment horizontal="center" vertical="top"/>
    </xf>
    <xf numFmtId="0" fontId="5" fillId="5" borderId="6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7" fillId="6" borderId="8" xfId="0" applyNumberFormat="1" applyFont="1" applyFill="1" applyBorder="1" applyAlignment="1">
      <alignment horizontal="center" vertical="top"/>
    </xf>
    <xf numFmtId="164" fontId="7" fillId="6" borderId="9" xfId="0" applyNumberFormat="1" applyFont="1" applyFill="1" applyBorder="1" applyAlignment="1">
      <alignment horizontal="center" vertical="top"/>
    </xf>
    <xf numFmtId="0" fontId="8" fillId="5" borderId="8" xfId="0" applyFont="1" applyFill="1" applyBorder="1" applyAlignment="1">
      <alignment horizontal="left"/>
    </xf>
    <xf numFmtId="0" fontId="8" fillId="5" borderId="9" xfId="0" applyFont="1" applyFill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10" fillId="5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wrapText="1"/>
    </xf>
    <xf numFmtId="0" fontId="9" fillId="5" borderId="12" xfId="0" applyFont="1" applyFill="1" applyBorder="1" applyAlignment="1">
      <alignment horizontal="center"/>
    </xf>
    <xf numFmtId="17" fontId="6" fillId="0" borderId="12" xfId="0" applyNumberFormat="1" applyFont="1" applyBorder="1" applyAlignment="1">
      <alignment horizontal="center" wrapText="1"/>
    </xf>
    <xf numFmtId="0" fontId="9" fillId="5" borderId="12" xfId="0" applyFont="1" applyFill="1" applyBorder="1" applyAlignment="1">
      <alignment horizontal="center" wrapText="1"/>
    </xf>
    <xf numFmtId="2" fontId="9" fillId="5" borderId="12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13" fillId="7" borderId="0" xfId="0" applyFont="1" applyFill="1"/>
    <xf numFmtId="4" fontId="9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top"/>
    </xf>
    <xf numFmtId="0" fontId="9" fillId="5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top"/>
    </xf>
    <xf numFmtId="4" fontId="6" fillId="0" borderId="12" xfId="0" applyNumberFormat="1" applyFont="1" applyBorder="1" applyAlignment="1">
      <alignment horizontal="center" vertical="top"/>
    </xf>
    <xf numFmtId="0" fontId="9" fillId="5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17" fontId="6" fillId="0" borderId="1" xfId="0" applyNumberFormat="1" applyFont="1" applyBorder="1" applyAlignment="1">
      <alignment horizontal="center" wrapText="1"/>
    </xf>
    <xf numFmtId="164" fontId="15" fillId="4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16" fillId="7" borderId="0" xfId="0" applyFont="1" applyFill="1"/>
    <xf numFmtId="0" fontId="13" fillId="7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0" borderId="0" xfId="0" applyBorder="1"/>
    <xf numFmtId="0" fontId="0" fillId="0" borderId="7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6" fillId="8" borderId="12" xfId="0" applyFont="1" applyFill="1" applyBorder="1" applyAlignment="1">
      <alignment horizontal="center" vertical="center"/>
    </xf>
    <xf numFmtId="4" fontId="6" fillId="8" borderId="12" xfId="0" applyNumberFormat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12" fillId="7" borderId="3" xfId="0" applyFont="1" applyFill="1" applyBorder="1"/>
    <xf numFmtId="0" fontId="2" fillId="7" borderId="4" xfId="0" applyFont="1" applyFill="1" applyBorder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7" borderId="13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/>
    </xf>
    <xf numFmtId="0" fontId="16" fillId="7" borderId="3" xfId="0" applyFont="1" applyFill="1" applyBorder="1"/>
    <xf numFmtId="0" fontId="6" fillId="5" borderId="12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3" fontId="6" fillId="9" borderId="12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right"/>
    </xf>
    <xf numFmtId="0" fontId="6" fillId="0" borderId="10" xfId="0" applyFont="1" applyBorder="1"/>
    <xf numFmtId="0" fontId="18" fillId="9" borderId="1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1" fillId="12" borderId="16" xfId="0" applyFont="1" applyFill="1" applyBorder="1" applyAlignment="1">
      <alignment horizontal="center" vertical="center"/>
    </xf>
    <xf numFmtId="0" fontId="22" fillId="13" borderId="16" xfId="0" applyFont="1" applyFill="1" applyBorder="1" applyAlignment="1">
      <alignment horizontal="center" vertical="center"/>
    </xf>
    <xf numFmtId="0" fontId="21" fillId="13" borderId="16" xfId="0" applyFont="1" applyFill="1" applyBorder="1" applyAlignment="1">
      <alignment horizontal="center" vertical="center"/>
    </xf>
    <xf numFmtId="0" fontId="23" fillId="14" borderId="16" xfId="0" applyFont="1" applyFill="1" applyBorder="1" applyAlignment="1">
      <alignment horizontal="left" vertical="center"/>
    </xf>
    <xf numFmtId="3" fontId="23" fillId="15" borderId="16" xfId="2" applyNumberFormat="1" applyFont="1" applyFill="1" applyBorder="1" applyAlignment="1">
      <alignment horizontal="right" vertical="center"/>
    </xf>
    <xf numFmtId="3" fontId="23" fillId="14" borderId="16" xfId="2" applyNumberFormat="1" applyFont="1" applyFill="1" applyBorder="1" applyAlignment="1">
      <alignment horizontal="right" vertical="center"/>
    </xf>
    <xf numFmtId="0" fontId="23" fillId="16" borderId="16" xfId="0" applyFont="1" applyFill="1" applyBorder="1" applyAlignment="1">
      <alignment horizontal="left" vertical="center" indent="1"/>
    </xf>
    <xf numFmtId="3" fontId="23" fillId="16" borderId="16" xfId="2" applyNumberFormat="1" applyFont="1" applyFill="1" applyBorder="1" applyAlignment="1">
      <alignment horizontal="right" vertical="center"/>
    </xf>
    <xf numFmtId="0" fontId="23" fillId="17" borderId="16" xfId="0" applyFont="1" applyFill="1" applyBorder="1" applyAlignment="1">
      <alignment horizontal="left" vertical="center" indent="1"/>
    </xf>
    <xf numFmtId="3" fontId="23" fillId="18" borderId="16" xfId="2" applyNumberFormat="1" applyFont="1" applyFill="1" applyBorder="1" applyAlignment="1">
      <alignment horizontal="right" vertical="center"/>
    </xf>
    <xf numFmtId="3" fontId="23" fillId="17" borderId="16" xfId="2" applyNumberFormat="1" applyFont="1" applyFill="1" applyBorder="1" applyAlignment="1">
      <alignment horizontal="right" vertical="center"/>
    </xf>
    <xf numFmtId="0" fontId="23" fillId="19" borderId="16" xfId="0" applyFont="1" applyFill="1" applyBorder="1" applyAlignment="1">
      <alignment horizontal="left" vertical="center" indent="2"/>
    </xf>
    <xf numFmtId="3" fontId="23" fillId="19" borderId="16" xfId="2" applyNumberFormat="1" applyFont="1" applyFill="1" applyBorder="1" applyAlignment="1">
      <alignment horizontal="right" vertical="center"/>
    </xf>
    <xf numFmtId="0" fontId="23" fillId="16" borderId="16" xfId="0" applyFont="1" applyFill="1" applyBorder="1" applyAlignment="1">
      <alignment horizontal="left" vertical="center" indent="2"/>
    </xf>
    <xf numFmtId="0" fontId="23" fillId="20" borderId="16" xfId="0" applyFont="1" applyFill="1" applyBorder="1" applyAlignment="1">
      <alignment horizontal="left" vertical="center"/>
    </xf>
    <xf numFmtId="3" fontId="23" fillId="20" borderId="16" xfId="2" applyNumberFormat="1" applyFont="1" applyFill="1" applyBorder="1" applyAlignment="1">
      <alignment horizontal="right" vertical="center"/>
    </xf>
    <xf numFmtId="0" fontId="23" fillId="21" borderId="16" xfId="0" applyFont="1" applyFill="1" applyBorder="1" applyAlignment="1">
      <alignment horizontal="left" vertical="center" indent="1"/>
    </xf>
    <xf numFmtId="3" fontId="23" fillId="21" borderId="16" xfId="2" applyNumberFormat="1" applyFont="1" applyFill="1" applyBorder="1" applyAlignment="1">
      <alignment horizontal="right" vertical="center"/>
    </xf>
    <xf numFmtId="166" fontId="23" fillId="14" borderId="16" xfId="2" applyNumberFormat="1" applyFont="1" applyFill="1" applyBorder="1" applyAlignment="1">
      <alignment horizontal="right" vertical="center"/>
    </xf>
    <xf numFmtId="0" fontId="24" fillId="22" borderId="16" xfId="0" applyFont="1" applyFill="1" applyBorder="1" applyAlignment="1">
      <alignment horizontal="left" vertical="center"/>
    </xf>
    <xf numFmtId="167" fontId="25" fillId="22" borderId="16" xfId="3" applyNumberFormat="1" applyFont="1" applyFill="1" applyBorder="1" applyAlignment="1">
      <alignment horizontal="right" vertical="center"/>
    </xf>
    <xf numFmtId="0" fontId="26" fillId="22" borderId="16" xfId="0" applyFont="1" applyFill="1" applyBorder="1" applyAlignment="1">
      <alignment vertical="center"/>
    </xf>
    <xf numFmtId="3" fontId="25" fillId="22" borderId="16" xfId="2" applyNumberFormat="1" applyFont="1" applyFill="1" applyBorder="1" applyAlignment="1">
      <alignment horizontal="right" vertical="center"/>
    </xf>
    <xf numFmtId="4" fontId="25" fillId="22" borderId="16" xfId="2" applyNumberFormat="1" applyFont="1" applyFill="1" applyBorder="1" applyAlignment="1">
      <alignment horizontal="right" vertical="center"/>
    </xf>
    <xf numFmtId="0" fontId="23" fillId="23" borderId="16" xfId="0" applyFont="1" applyFill="1" applyBorder="1" applyAlignment="1">
      <alignment vertical="center"/>
    </xf>
    <xf numFmtId="3" fontId="23" fillId="23" borderId="16" xfId="2" applyNumberFormat="1" applyFont="1" applyFill="1" applyBorder="1" applyAlignment="1">
      <alignment horizontal="right" vertical="center"/>
    </xf>
    <xf numFmtId="0" fontId="23" fillId="24" borderId="16" xfId="0" applyFont="1" applyFill="1" applyBorder="1" applyAlignment="1">
      <alignment horizontal="left" vertical="center" indent="1"/>
    </xf>
    <xf numFmtId="3" fontId="23" fillId="24" borderId="16" xfId="2" applyNumberFormat="1" applyFont="1" applyFill="1" applyBorder="1" applyAlignment="1">
      <alignment horizontal="right" vertical="center"/>
    </xf>
    <xf numFmtId="0" fontId="23" fillId="16" borderId="16" xfId="0" applyFont="1" applyFill="1" applyBorder="1" applyAlignment="1">
      <alignment horizontal="left" vertical="center" wrapText="1" indent="2"/>
    </xf>
    <xf numFmtId="3" fontId="23" fillId="16" borderId="16" xfId="2" applyNumberFormat="1" applyFont="1" applyFill="1" applyBorder="1" applyAlignment="1">
      <alignment horizontal="right" vertical="center" wrapText="1"/>
    </xf>
    <xf numFmtId="0" fontId="23" fillId="25" borderId="16" xfId="0" applyFont="1" applyFill="1" applyBorder="1" applyAlignment="1">
      <alignment horizontal="left" vertical="center" wrapText="1" indent="2"/>
    </xf>
    <xf numFmtId="3" fontId="23" fillId="25" borderId="16" xfId="2" applyNumberFormat="1" applyFont="1" applyFill="1" applyBorder="1" applyAlignment="1">
      <alignment horizontal="right" vertical="center" wrapText="1"/>
    </xf>
    <xf numFmtId="0" fontId="27" fillId="25" borderId="16" xfId="0" applyFont="1" applyFill="1" applyBorder="1" applyAlignment="1">
      <alignment horizontal="left" vertical="center" wrapText="1" indent="3"/>
    </xf>
    <xf numFmtId="3" fontId="23" fillId="25" borderId="16" xfId="2" applyNumberFormat="1" applyFont="1" applyFill="1" applyBorder="1" applyAlignment="1">
      <alignment horizontal="right" vertical="center"/>
    </xf>
    <xf numFmtId="0" fontId="27" fillId="16" borderId="16" xfId="0" applyFont="1" applyFill="1" applyBorder="1" applyAlignment="1">
      <alignment horizontal="left" vertical="center" wrapText="1" indent="3"/>
    </xf>
    <xf numFmtId="0" fontId="28" fillId="16" borderId="0" xfId="0" applyFont="1" applyFill="1" applyAlignment="1">
      <alignment vertical="center"/>
    </xf>
    <xf numFmtId="0" fontId="29" fillId="26" borderId="19" xfId="0" applyFont="1" applyFill="1" applyBorder="1" applyAlignment="1">
      <alignment vertical="center" wrapText="1"/>
    </xf>
    <xf numFmtId="3" fontId="28" fillId="16" borderId="0" xfId="0" applyNumberFormat="1" applyFont="1" applyFill="1" applyAlignment="1">
      <alignment vertical="center"/>
    </xf>
    <xf numFmtId="0" fontId="30" fillId="0" borderId="19" xfId="0" applyFont="1" applyBorder="1" applyAlignment="1">
      <alignment horizontal="left" vertical="center" wrapText="1" indent="2"/>
    </xf>
    <xf numFmtId="3" fontId="0" fillId="0" borderId="0" xfId="0" applyNumberFormat="1"/>
    <xf numFmtId="0" fontId="30" fillId="27" borderId="19" xfId="0" applyFont="1" applyFill="1" applyBorder="1" applyAlignment="1">
      <alignment horizontal="left" vertical="center" wrapText="1" indent="2"/>
    </xf>
    <xf numFmtId="0" fontId="30" fillId="27" borderId="20" xfId="0" applyFont="1" applyFill="1" applyBorder="1" applyAlignment="1">
      <alignment horizontal="left" vertical="center" wrapText="1" indent="2"/>
    </xf>
    <xf numFmtId="0" fontId="31" fillId="0" borderId="0" xfId="0" applyFont="1" applyAlignment="1">
      <alignment vertical="center"/>
    </xf>
    <xf numFmtId="168" fontId="31" fillId="0" borderId="0" xfId="2" applyNumberFormat="1" applyFont="1" applyBorder="1" applyAlignment="1">
      <alignment vertical="center"/>
    </xf>
    <xf numFmtId="0" fontId="32" fillId="0" borderId="0" xfId="0" quotePrefix="1" applyFont="1" applyAlignment="1">
      <alignment vertical="center"/>
    </xf>
    <xf numFmtId="0" fontId="0" fillId="0" borderId="0" xfId="0" applyAlignment="1">
      <alignment horizontal="center"/>
    </xf>
    <xf numFmtId="0" fontId="6" fillId="8" borderId="6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165" fontId="6" fillId="8" borderId="9" xfId="0" applyNumberFormat="1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16" fillId="0" borderId="0" xfId="0" applyFont="1" applyFill="1"/>
    <xf numFmtId="0" fontId="9" fillId="5" borderId="12" xfId="0" applyFont="1" applyFill="1" applyBorder="1"/>
    <xf numFmtId="0" fontId="0" fillId="8" borderId="12" xfId="0" applyFill="1" applyBorder="1"/>
    <xf numFmtId="0" fontId="0" fillId="8" borderId="12" xfId="0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2" fontId="6" fillId="8" borderId="12" xfId="0" applyNumberFormat="1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15" fillId="11" borderId="12" xfId="0" applyFont="1" applyFill="1" applyBorder="1" applyAlignment="1">
      <alignment horizontal="center"/>
    </xf>
    <xf numFmtId="2" fontId="15" fillId="11" borderId="12" xfId="0" applyNumberFormat="1" applyFon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Alignment="1">
      <alignment horizontal="center"/>
    </xf>
    <xf numFmtId="2" fontId="9" fillId="28" borderId="0" xfId="0" applyNumberFormat="1" applyFont="1" applyFill="1" applyAlignment="1">
      <alignment horizontal="center"/>
    </xf>
    <xf numFmtId="0" fontId="9" fillId="28" borderId="0" xfId="0" applyFont="1" applyFill="1" applyAlignment="1">
      <alignment horizontal="center"/>
    </xf>
    <xf numFmtId="169" fontId="6" fillId="9" borderId="12" xfId="0" applyNumberFormat="1" applyFont="1" applyFill="1" applyBorder="1" applyAlignment="1">
      <alignment horizontal="center"/>
    </xf>
    <xf numFmtId="2" fontId="6" fillId="9" borderId="12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11" fontId="6" fillId="8" borderId="12" xfId="0" applyNumberFormat="1" applyFont="1" applyFill="1" applyBorder="1" applyAlignment="1">
      <alignment horizontal="center" vertical="center" wrapText="1"/>
    </xf>
    <xf numFmtId="11" fontId="6" fillId="8" borderId="12" xfId="0" applyNumberFormat="1" applyFont="1" applyFill="1" applyBorder="1"/>
    <xf numFmtId="0" fontId="6" fillId="9" borderId="21" xfId="0" applyFont="1" applyFill="1" applyBorder="1" applyAlignment="1">
      <alignment horizontal="center"/>
    </xf>
    <xf numFmtId="0" fontId="0" fillId="8" borderId="21" xfId="0" applyFill="1" applyBorder="1"/>
    <xf numFmtId="11" fontId="6" fillId="8" borderId="12" xfId="0" applyNumberFormat="1" applyFont="1" applyFill="1" applyBorder="1" applyAlignment="1">
      <alignment horizontal="center"/>
    </xf>
    <xf numFmtId="11" fontId="6" fillId="0" borderId="12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0" fillId="5" borderId="12" xfId="0" applyFill="1" applyBorder="1"/>
    <xf numFmtId="0" fontId="2" fillId="5" borderId="12" xfId="0" applyFont="1" applyFill="1" applyBorder="1"/>
    <xf numFmtId="0" fontId="6" fillId="8" borderId="12" xfId="0" applyFont="1" applyFill="1" applyBorder="1" applyAlignment="1"/>
    <xf numFmtId="0" fontId="6" fillId="0" borderId="12" xfId="0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2" fontId="0" fillId="0" borderId="0" xfId="0" applyNumberFormat="1"/>
    <xf numFmtId="0" fontId="6" fillId="9" borderId="12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16" fillId="7" borderId="0" xfId="0" applyFont="1" applyFill="1" applyAlignment="1">
      <alignment horizontal="center"/>
    </xf>
    <xf numFmtId="0" fontId="6" fillId="8" borderId="22" xfId="0" applyFont="1" applyFill="1" applyBorder="1" applyAlignment="1">
      <alignment horizontal="center"/>
    </xf>
    <xf numFmtId="169" fontId="6" fillId="8" borderId="22" xfId="0" applyNumberFormat="1" applyFont="1" applyFill="1" applyBorder="1" applyAlignment="1">
      <alignment horizontal="center"/>
    </xf>
    <xf numFmtId="11" fontId="6" fillId="8" borderId="22" xfId="0" applyNumberFormat="1" applyFont="1" applyFill="1" applyBorder="1" applyAlignment="1">
      <alignment horizontal="center" vertical="center" wrapText="1"/>
    </xf>
    <xf numFmtId="11" fontId="6" fillId="8" borderId="22" xfId="0" applyNumberFormat="1" applyFont="1" applyFill="1" applyBorder="1" applyAlignment="1">
      <alignment horizontal="center"/>
    </xf>
    <xf numFmtId="170" fontId="6" fillId="9" borderId="12" xfId="0" applyNumberFormat="1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 vertical="center"/>
    </xf>
    <xf numFmtId="169" fontId="15" fillId="11" borderId="12" xfId="0" applyNumberFormat="1" applyFont="1" applyFill="1" applyBorder="1" applyAlignment="1">
      <alignment horizontal="center"/>
    </xf>
    <xf numFmtId="0" fontId="9" fillId="8" borderId="13" xfId="0" applyFont="1" applyFill="1" applyBorder="1" applyAlignment="1">
      <alignment horizontal="left"/>
    </xf>
    <xf numFmtId="0" fontId="0" fillId="8" borderId="7" xfId="0" applyFill="1" applyBorder="1"/>
    <xf numFmtId="0" fontId="9" fillId="8" borderId="13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0" fillId="5" borderId="7" xfId="0" applyFill="1" applyBorder="1"/>
    <xf numFmtId="0" fontId="6" fillId="8" borderId="12" xfId="0" applyFont="1" applyFill="1" applyBorder="1"/>
    <xf numFmtId="0" fontId="0" fillId="0" borderId="12" xfId="0" applyFill="1" applyBorder="1"/>
    <xf numFmtId="11" fontId="6" fillId="0" borderId="12" xfId="0" applyNumberFormat="1" applyFont="1" applyBorder="1" applyAlignment="1">
      <alignment horizontal="center"/>
    </xf>
    <xf numFmtId="0" fontId="6" fillId="5" borderId="22" xfId="0" applyFont="1" applyFill="1" applyBorder="1"/>
    <xf numFmtId="11" fontId="6" fillId="0" borderId="22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1" fontId="6" fillId="0" borderId="12" xfId="0" applyNumberFormat="1" applyFont="1" applyFill="1" applyBorder="1"/>
    <xf numFmtId="2" fontId="6" fillId="0" borderId="12" xfId="0" applyNumberFormat="1" applyFon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4" fontId="6" fillId="0" borderId="12" xfId="0" applyNumberFormat="1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/>
    </xf>
    <xf numFmtId="0" fontId="9" fillId="27" borderId="12" xfId="0" applyFont="1" applyFill="1" applyBorder="1" applyAlignment="1">
      <alignment horizontal="center"/>
    </xf>
    <xf numFmtId="0" fontId="9" fillId="27" borderId="6" xfId="0" applyFont="1" applyFill="1" applyBorder="1" applyAlignment="1">
      <alignment horizontal="center"/>
    </xf>
    <xf numFmtId="0" fontId="0" fillId="27" borderId="12" xfId="0" applyFill="1" applyBorder="1"/>
    <xf numFmtId="0" fontId="2" fillId="27" borderId="12" xfId="0" applyFont="1" applyFill="1" applyBorder="1"/>
    <xf numFmtId="0" fontId="0" fillId="16" borderId="12" xfId="0" applyFill="1" applyBorder="1"/>
    <xf numFmtId="169" fontId="15" fillId="16" borderId="12" xfId="0" applyNumberFormat="1" applyFont="1" applyFill="1" applyBorder="1" applyAlignment="1">
      <alignment horizontal="center"/>
    </xf>
    <xf numFmtId="169" fontId="6" fillId="16" borderId="12" xfId="0" applyNumberFormat="1" applyFont="1" applyFill="1" applyBorder="1" applyAlignment="1">
      <alignment horizontal="center"/>
    </xf>
    <xf numFmtId="2" fontId="15" fillId="16" borderId="12" xfId="0" applyNumberFormat="1" applyFont="1" applyFill="1" applyBorder="1" applyAlignment="1">
      <alignment horizontal="center"/>
    </xf>
    <xf numFmtId="0" fontId="33" fillId="16" borderId="12" xfId="0" applyFont="1" applyFill="1" applyBorder="1" applyAlignment="1">
      <alignment horizontal="center" vertical="center"/>
    </xf>
    <xf numFmtId="0" fontId="6" fillId="0" borderId="12" xfId="0" applyFont="1" applyFill="1" applyBorder="1"/>
    <xf numFmtId="0" fontId="15" fillId="0" borderId="12" xfId="0" applyFont="1" applyFill="1" applyBorder="1" applyAlignment="1">
      <alignment horizontal="center"/>
    </xf>
    <xf numFmtId="0" fontId="33" fillId="0" borderId="12" xfId="0" applyFont="1" applyFill="1" applyBorder="1" applyAlignment="1">
      <alignment horizontal="center"/>
    </xf>
    <xf numFmtId="2" fontId="15" fillId="0" borderId="12" xfId="0" applyNumberFormat="1" applyFont="1" applyFill="1" applyBorder="1" applyAlignment="1">
      <alignment horizontal="center"/>
    </xf>
    <xf numFmtId="2" fontId="33" fillId="0" borderId="12" xfId="0" applyNumberFormat="1" applyFont="1" applyFill="1" applyBorder="1" applyAlignment="1">
      <alignment horizontal="center"/>
    </xf>
    <xf numFmtId="11" fontId="0" fillId="0" borderId="0" xfId="0" applyNumberFormat="1"/>
    <xf numFmtId="0" fontId="35" fillId="0" borderId="0" xfId="0" applyFont="1" applyAlignment="1">
      <alignment horizontal="center"/>
    </xf>
    <xf numFmtId="0" fontId="15" fillId="0" borderId="21" xfId="0" applyFont="1" applyBorder="1" applyAlignment="1">
      <alignment horizontal="center"/>
    </xf>
    <xf numFmtId="0" fontId="36" fillId="8" borderId="12" xfId="0" applyFont="1" applyFill="1" applyBorder="1" applyAlignment="1">
      <alignment horizontal="center"/>
    </xf>
    <xf numFmtId="0" fontId="36" fillId="8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9" fillId="5" borderId="21" xfId="0" applyFont="1" applyFill="1" applyBorder="1"/>
    <xf numFmtId="0" fontId="6" fillId="0" borderId="22" xfId="0" applyFont="1" applyBorder="1" applyAlignment="1">
      <alignment horizontal="center"/>
    </xf>
    <xf numFmtId="11" fontId="6" fillId="0" borderId="22" xfId="0" applyNumberFormat="1" applyFont="1" applyBorder="1" applyAlignment="1">
      <alignment horizontal="center"/>
    </xf>
    <xf numFmtId="0" fontId="6" fillId="0" borderId="22" xfId="0" applyNumberFormat="1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0" fillId="5" borderId="22" xfId="0" applyFill="1" applyBorder="1"/>
    <xf numFmtId="0" fontId="0" fillId="5" borderId="0" xfId="0" applyFill="1" applyBorder="1"/>
    <xf numFmtId="11" fontId="1" fillId="0" borderId="0" xfId="0" applyNumberFormat="1" applyFont="1"/>
    <xf numFmtId="11" fontId="37" fillId="0" borderId="0" xfId="0" applyNumberFormat="1" applyFont="1"/>
    <xf numFmtId="0" fontId="0" fillId="0" borderId="0" xfId="0"/>
    <xf numFmtId="0" fontId="6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0" fontId="11" fillId="10" borderId="1" xfId="0" applyFont="1" applyFill="1" applyBorder="1"/>
    <xf numFmtId="0" fontId="9" fillId="29" borderId="1" xfId="0" applyFont="1" applyFill="1" applyBorder="1"/>
    <xf numFmtId="0" fontId="6" fillId="28" borderId="1" xfId="0" applyFont="1" applyFill="1" applyBorder="1"/>
    <xf numFmtId="169" fontId="6" fillId="9" borderId="1" xfId="0" applyNumberFormat="1" applyFont="1" applyFill="1" applyBorder="1" applyAlignment="1">
      <alignment horizontal="center"/>
    </xf>
    <xf numFmtId="1" fontId="6" fillId="9" borderId="1" xfId="0" applyNumberFormat="1" applyFont="1" applyFill="1" applyBorder="1" applyAlignment="1">
      <alignment horizontal="center"/>
    </xf>
    <xf numFmtId="0" fontId="0" fillId="0" borderId="1" xfId="0" applyBorder="1"/>
    <xf numFmtId="0" fontId="16" fillId="7" borderId="4" xfId="0" applyFont="1" applyFill="1" applyBorder="1"/>
    <xf numFmtId="0" fontId="0" fillId="0" borderId="24" xfId="0" applyBorder="1"/>
    <xf numFmtId="0" fontId="0" fillId="0" borderId="25" xfId="0" applyBorder="1"/>
    <xf numFmtId="0" fontId="6" fillId="2" borderId="1" xfId="0" applyFont="1" applyFill="1" applyBorder="1" applyAlignment="1">
      <alignment horizontal="center"/>
    </xf>
    <xf numFmtId="0" fontId="20" fillId="12" borderId="15" xfId="0" applyFont="1" applyFill="1" applyBorder="1" applyAlignment="1">
      <alignment horizontal="center" vertical="center" wrapText="1"/>
    </xf>
    <xf numFmtId="0" fontId="20" fillId="12" borderId="17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1" fillId="12" borderId="16" xfId="0" applyFont="1" applyFill="1" applyBorder="1" applyAlignment="1">
      <alignment horizontal="center" vertical="center"/>
    </xf>
    <xf numFmtId="0" fontId="21" fillId="13" borderId="16" xfId="0" applyFont="1" applyFill="1" applyBorder="1" applyAlignment="1">
      <alignment horizontal="center" vertical="center"/>
    </xf>
  </cellXfs>
  <cellStyles count="33">
    <cellStyle name="ANCLAS,REZONES Y SUS PARTES,DE FUNDICION,DE HIERRO O DE ACERO" xfId="4" xr:uid="{9EA95364-7982-4334-BEFA-592FB53E504B}"/>
    <cellStyle name="Excel Built-in Normal" xfId="7" xr:uid="{09CD0922-4384-47FA-881E-B99F7CFBE8DB}"/>
    <cellStyle name="Hiperlink" xfId="1" builtinId="8"/>
    <cellStyle name="Hiperlink 2" xfId="8" xr:uid="{0BD475BE-F43F-46A7-8B29-66F3B45E720A}"/>
    <cellStyle name="Millares 2" xfId="5" xr:uid="{ECCA34F9-B6DB-446C-9207-DFA89FC82B38}"/>
    <cellStyle name="Normal" xfId="0" builtinId="0"/>
    <cellStyle name="Normal 2" xfId="9" xr:uid="{54447CCA-B0EB-434C-A947-69BDD3B697C3}"/>
    <cellStyle name="Normal 3" xfId="10" xr:uid="{685111CF-6B98-409D-94D2-85FF12FBC8A8}"/>
    <cellStyle name="Normal 4" xfId="11" xr:uid="{7A3F3813-BEDF-4391-A6EF-22E3F428576C}"/>
    <cellStyle name="Normal 5" xfId="12" xr:uid="{533826D9-E01F-4CF6-82B9-2A6FE455A6D9}"/>
    <cellStyle name="Normal 6" xfId="13" xr:uid="{EA5AF79F-837C-4594-9DB9-B6163ECA602C}"/>
    <cellStyle name="Normal 7" xfId="14" xr:uid="{9E6A987C-BF2C-4DB3-8A0B-103E31C19E7E}"/>
    <cellStyle name="Normal 8" xfId="15" xr:uid="{EB61A3B6-B725-44D3-8764-3F5833BF6809}"/>
    <cellStyle name="Normal 9" xfId="6" xr:uid="{2EC844DF-CB28-4BBE-9B84-1B922AC999A9}"/>
    <cellStyle name="Porcentagem" xfId="3" builtinId="5"/>
    <cellStyle name="Porcentagem 2" xfId="17" xr:uid="{C106A410-5925-4B6A-AD06-6B7364463BC8}"/>
    <cellStyle name="Porcentagem 3" xfId="18" xr:uid="{C672E29B-705C-4151-BCB0-275D20BD3A53}"/>
    <cellStyle name="Porcentagem 4" xfId="19" xr:uid="{04D590C6-40C2-4CF3-A8CD-A3AD61A95B44}"/>
    <cellStyle name="Porcentagem 5" xfId="16" xr:uid="{16594C3E-EB73-4A05-8183-DA1A043FF8A8}"/>
    <cellStyle name="Título 1 1" xfId="20" xr:uid="{348867AC-F7EB-4688-A1ED-4A1BA6F04F3F}"/>
    <cellStyle name="Título 1 1 1" xfId="21" xr:uid="{3A418EB3-307A-47A4-A8EF-DF976672CB79}"/>
    <cellStyle name="Título 1 1 1 1" xfId="22" xr:uid="{BCB1A263-3A9A-44AE-9153-CAF64C30874D}"/>
    <cellStyle name="Título 1 1 1 1 1" xfId="23" xr:uid="{FAE39947-144E-47C2-9AB7-895EF1BBA206}"/>
    <cellStyle name="Título 1 1 1 1 1 1" xfId="24" xr:uid="{684AB753-543E-45F1-8E97-D5D48B0CE8D8}"/>
    <cellStyle name="Título 5" xfId="25" xr:uid="{4CA2F4D5-F2C6-4CC7-8361-72871D2C534C}"/>
    <cellStyle name="Título 6" xfId="26" xr:uid="{18BDC38C-0E0A-4C9C-904D-6CD302608565}"/>
    <cellStyle name="Vírgula" xfId="2" builtinId="3"/>
    <cellStyle name="Vírgula 2" xfId="28" xr:uid="{05F33DC4-C425-4C3E-821E-3D78D5DFFB06}"/>
    <cellStyle name="Vírgula 3" xfId="29" xr:uid="{601C0151-7362-4464-A057-F925F9DBF572}"/>
    <cellStyle name="Vírgula 4" xfId="30" xr:uid="{10AF5BCF-B76E-4D06-A1AC-2AE0661C4439}"/>
    <cellStyle name="Vírgula 4 2" xfId="32" xr:uid="{5079ABA7-859B-4BD2-9FE9-2F92F128714B}"/>
    <cellStyle name="Vírgula 5" xfId="31" xr:uid="{85547446-F75B-4481-A8F3-08778B6FBC6F}"/>
    <cellStyle name="Vírgula 6" xfId="27" xr:uid="{8163C805-0311-4F67-BB97-66E5303C87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Ethanol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economic!$E$15</c:f>
              <c:numCache>
                <c:formatCode>0.000</c:formatCode>
                <c:ptCount val="1"/>
                <c:pt idx="0">
                  <c:v>0.51349812484155866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1-41CD-B14B-6AA41074B23B}"/>
            </c:ext>
          </c:extLst>
        </c:ser>
        <c:ser>
          <c:idx val="1"/>
          <c:order val="1"/>
          <c:tx>
            <c:v>Gasoline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economic!$G$25</c:f>
              <c:numCache>
                <c:formatCode>0.000</c:formatCode>
                <c:ptCount val="1"/>
                <c:pt idx="0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1-41CD-B14B-6AA41074B23B}"/>
            </c:ext>
          </c:extLst>
        </c:ser>
        <c:ser>
          <c:idx val="2"/>
          <c:order val="2"/>
          <c:tx>
            <c:v>Diesel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economic!$G$28</c:f>
              <c:numCache>
                <c:formatCode>0.000</c:formatCode>
                <c:ptCount val="1"/>
                <c:pt idx="0">
                  <c:v>0.72399999999999998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1-41CD-B14B-6AA41074B23B}"/>
            </c:ext>
          </c:extLst>
        </c:ser>
        <c:ser>
          <c:idx val="3"/>
          <c:order val="3"/>
          <c:tx>
            <c:v>Biodiesel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economic!$L$15</c:f>
              <c:numCache>
                <c:formatCode>0.000</c:formatCode>
                <c:ptCount val="1"/>
                <c:pt idx="0">
                  <c:v>0.68809574665045059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1-41CD-B14B-6AA41074B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24416"/>
        <c:axId val="148829824"/>
      </c:barChart>
      <c:catAx>
        <c:axId val="148824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829824"/>
        <c:crosses val="autoZero"/>
        <c:auto val="1"/>
        <c:lblAlgn val="ctr"/>
        <c:lblOffset val="100"/>
        <c:noMultiLvlLbl val="0"/>
      </c:catAx>
      <c:valAx>
        <c:axId val="1488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US$/L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8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91685</xdr:colOff>
      <xdr:row>2</xdr:row>
      <xdr:rowOff>83821</xdr:rowOff>
    </xdr:from>
    <xdr:to>
      <xdr:col>10</xdr:col>
      <xdr:colOff>492104</xdr:colOff>
      <xdr:row>10</xdr:row>
      <xdr:rowOff>91441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427763-6C0F-4A8C-BD34-2EF490C80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2045" y="617221"/>
          <a:ext cx="2899779" cy="191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114300</xdr:colOff>
      <xdr:row>15</xdr:row>
      <xdr:rowOff>129540</xdr:rowOff>
    </xdr:from>
    <xdr:to>
      <xdr:col>12</xdr:col>
      <xdr:colOff>160020</xdr:colOff>
      <xdr:row>26</xdr:row>
      <xdr:rowOff>133018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A3DB6E4-D77A-4354-B721-75697F57C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4660" y="3200400"/>
          <a:ext cx="3764280" cy="2434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617220</xdr:colOff>
      <xdr:row>17</xdr:row>
      <xdr:rowOff>19050</xdr:rowOff>
    </xdr:from>
    <xdr:to>
      <xdr:col>16</xdr:col>
      <xdr:colOff>396240</xdr:colOff>
      <xdr:row>31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3E5815-0173-4948-9D56-9C1276A01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43;pia%20de%20BE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BECO_1975-2005"/>
      <sheetName val="BECO_2006-2015"/>
      <sheetName val="BECO_Energéticos 2006-2015_porc"/>
      <sheetName val="BECO_Energéticos 2006-2019"/>
      <sheetName val="BECO_2006-2019"/>
      <sheetName val="Bases de Cálculo"/>
      <sheetName val="BECO_Datos 1975-2005"/>
      <sheetName val="BECO_UE_Espejo"/>
      <sheetName val="BECO_Datos 2006-2020"/>
      <sheetName val="BECO_Fuent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 t="str">
            <v>BZ</v>
          </cell>
          <cell r="C9" t="str">
            <v>BAGAZO</v>
          </cell>
          <cell r="D9" t="str">
            <v>kTon</v>
          </cell>
        </row>
        <row r="10">
          <cell r="B10" t="str">
            <v>CM</v>
          </cell>
          <cell r="C10" t="str">
            <v>CARBÓN MINERAL</v>
          </cell>
          <cell r="D10" t="str">
            <v>kTon</v>
          </cell>
        </row>
        <row r="11">
          <cell r="B11" t="str">
            <v>GN</v>
          </cell>
          <cell r="C11" t="str">
            <v>GAS NATURAL</v>
          </cell>
          <cell r="D11" t="str">
            <v>Mpc</v>
          </cell>
        </row>
        <row r="12">
          <cell r="B12" t="str">
            <v>HE</v>
          </cell>
          <cell r="C12" t="str">
            <v>HIDROENERGÍA</v>
          </cell>
          <cell r="D12" t="str">
            <v>GWh</v>
          </cell>
        </row>
        <row r="13">
          <cell r="B13" t="str">
            <v>LE</v>
          </cell>
          <cell r="C13" t="str">
            <v>LEÑA</v>
          </cell>
          <cell r="D13" t="str">
            <v>kTon</v>
          </cell>
        </row>
        <row r="14">
          <cell r="B14" t="str">
            <v>PT</v>
          </cell>
          <cell r="C14" t="str">
            <v>PETROLEO</v>
          </cell>
          <cell r="D14" t="str">
            <v>kBL</v>
          </cell>
        </row>
        <row r="15">
          <cell r="B15" t="str">
            <v>RC</v>
          </cell>
          <cell r="C15" t="str">
            <v>RECUPERACIÓN / RESIDUOS</v>
          </cell>
          <cell r="D15" t="str">
            <v>TJ</v>
          </cell>
        </row>
        <row r="16">
          <cell r="B16" t="str">
            <v>RCB</v>
          </cell>
          <cell r="C16"/>
          <cell r="D16" t="str">
            <v>kTon</v>
          </cell>
        </row>
        <row r="17">
          <cell r="B17"/>
          <cell r="C17" t="str">
            <v>Cascarilla de café</v>
          </cell>
          <cell r="D17" t="str">
            <v>kTon</v>
          </cell>
        </row>
        <row r="18">
          <cell r="B18"/>
          <cell r="C18" t="str">
            <v>Cascarilla de arroz</v>
          </cell>
          <cell r="D18" t="str">
            <v>kTon</v>
          </cell>
        </row>
        <row r="19">
          <cell r="B19"/>
          <cell r="C19" t="str">
            <v>Residuos de palma</v>
          </cell>
          <cell r="D19" t="str">
            <v>kTon</v>
          </cell>
        </row>
        <row r="20">
          <cell r="B20" t="str">
            <v>OR</v>
          </cell>
          <cell r="C20" t="str">
            <v>OTROS RENOVABLES</v>
          </cell>
          <cell r="D20" t="str">
            <v>GWh</v>
          </cell>
        </row>
        <row r="21">
          <cell r="B21" t="str">
            <v>EO</v>
          </cell>
          <cell r="C21" t="str">
            <v>ENERGÍA EÓLICA</v>
          </cell>
          <cell r="D21" t="str">
            <v>Tcal</v>
          </cell>
        </row>
        <row r="22">
          <cell r="B22" t="str">
            <v>OP</v>
          </cell>
          <cell r="C22" t="str">
            <v>OTROS PRIMARIOS</v>
          </cell>
          <cell r="D22" t="str">
            <v>Tcal</v>
          </cell>
        </row>
        <row r="23">
          <cell r="B23" t="str">
            <v>SECUNDARIOS</v>
          </cell>
          <cell r="C23"/>
          <cell r="D23"/>
        </row>
        <row r="24">
          <cell r="B24" t="str">
            <v>AC</v>
          </cell>
          <cell r="C24" t="str">
            <v>ALCOHOL CARBURANTE</v>
          </cell>
          <cell r="D24" t="str">
            <v>kBL</v>
          </cell>
        </row>
        <row r="25">
          <cell r="B25" t="str">
            <v>BI</v>
          </cell>
          <cell r="C25" t="str">
            <v>BIODIESEL</v>
          </cell>
          <cell r="D25" t="str">
            <v>kBL</v>
          </cell>
        </row>
        <row r="26">
          <cell r="B26" t="str">
            <v>CL</v>
          </cell>
          <cell r="C26" t="str">
            <v>CARBÓN LEÑA</v>
          </cell>
          <cell r="D26" t="str">
            <v>kTon</v>
          </cell>
        </row>
        <row r="27">
          <cell r="B27" t="str">
            <v>CQ</v>
          </cell>
          <cell r="C27" t="str">
            <v>COQUE</v>
          </cell>
          <cell r="D27" t="str">
            <v>kTon</v>
          </cell>
        </row>
        <row r="28">
          <cell r="B28" t="str">
            <v>DO</v>
          </cell>
          <cell r="C28" t="str">
            <v>DIESEL OIL</v>
          </cell>
          <cell r="D28" t="str">
            <v>kBL</v>
          </cell>
        </row>
        <row r="29">
          <cell r="B29" t="str">
            <v>AUT COG</v>
          </cell>
          <cell r="C29" t="str">
            <v>AUTO &amp; COGENERACIÓN</v>
          </cell>
          <cell r="D29" t="str">
            <v>GWh</v>
          </cell>
        </row>
        <row r="30">
          <cell r="B30" t="str">
            <v>EE SIN</v>
          </cell>
          <cell r="C30" t="str">
            <v>ENERGÍA ELECTRICA SIN</v>
          </cell>
          <cell r="D30" t="str">
            <v>GWh</v>
          </cell>
        </row>
        <row r="31">
          <cell r="B31" t="str">
            <v>FO</v>
          </cell>
          <cell r="C31" t="str">
            <v>FUEL OIL</v>
          </cell>
          <cell r="D31" t="str">
            <v>kBL</v>
          </cell>
        </row>
        <row r="32">
          <cell r="B32" t="str">
            <v>GI</v>
          </cell>
          <cell r="C32" t="str">
            <v>GAS INDUSTRIAL DE ALTO HORNO</v>
          </cell>
          <cell r="D32" t="str">
            <v>Tcal</v>
          </cell>
        </row>
        <row r="33">
          <cell r="B33" t="str">
            <v>GL</v>
          </cell>
          <cell r="C33" t="str">
            <v>GAS LICUADO DE PETRÓLEO</v>
          </cell>
          <cell r="D33" t="str">
            <v>kBL</v>
          </cell>
        </row>
        <row r="34">
          <cell r="B34" t="str">
            <v>GM</v>
          </cell>
          <cell r="C34" t="str">
            <v>GASOLINA MOTOR</v>
          </cell>
          <cell r="D34" t="str">
            <v>kBL</v>
          </cell>
        </row>
        <row r="35">
          <cell r="B35" t="str">
            <v>GR</v>
          </cell>
          <cell r="C35" t="str">
            <v>GAS DE REFINERÍA</v>
          </cell>
          <cell r="D35" t="str">
            <v>Tcal</v>
          </cell>
        </row>
        <row r="36">
          <cell r="B36" t="str">
            <v>KJ</v>
          </cell>
          <cell r="C36" t="str">
            <v>KEROSENE Y JET FUEL</v>
          </cell>
          <cell r="D36" t="str">
            <v>kBL</v>
          </cell>
        </row>
        <row r="37">
          <cell r="B37" t="str">
            <v>OS</v>
          </cell>
          <cell r="C37" t="str">
            <v>OTROS SECUNDARIOS</v>
          </cell>
          <cell r="D37" t="str">
            <v>Tcal</v>
          </cell>
        </row>
        <row r="38">
          <cell r="B38" t="str">
            <v>NE</v>
          </cell>
          <cell r="C38" t="str">
            <v>NO ENERGÉTICOS</v>
          </cell>
          <cell r="D38" t="str">
            <v>kBl</v>
          </cell>
        </row>
        <row r="41">
          <cell r="B41" t="str">
            <v>UO</v>
          </cell>
          <cell r="C41" t="str">
            <v>Unidades Originales *</v>
          </cell>
        </row>
        <row r="42">
          <cell r="B42" t="str">
            <v>TCal</v>
          </cell>
          <cell r="C42" t="str">
            <v>Teracalorias</v>
          </cell>
        </row>
        <row r="43">
          <cell r="B43" t="str">
            <v>TJ</v>
          </cell>
          <cell r="C43" t="str">
            <v>Terajulios</v>
          </cell>
        </row>
        <row r="44">
          <cell r="B44" t="str">
            <v>GWh</v>
          </cell>
          <cell r="C44" t="str">
            <v>Gigavatios-hora</v>
          </cell>
        </row>
        <row r="45">
          <cell r="B45" t="str">
            <v>KTEP</v>
          </cell>
          <cell r="C45" t="str">
            <v>Miles de toneladas equivalentes de petróleo</v>
          </cell>
        </row>
        <row r="46">
          <cell r="B46" t="str">
            <v>GBTU</v>
          </cell>
          <cell r="C46" t="str">
            <v>Giga Unidades Térmicas Británicas</v>
          </cell>
        </row>
        <row r="47">
          <cell r="B47" t="str">
            <v>kTon/CO2</v>
          </cell>
          <cell r="C47" t="str">
            <v>Miles de toneladas equivalentes de CO2</v>
          </cell>
        </row>
      </sheetData>
      <sheetData sheetId="7"/>
      <sheetData sheetId="8"/>
      <sheetData sheetId="9">
        <row r="3">
          <cell r="D3" t="str">
            <v>2006BZ</v>
          </cell>
          <cell r="E3" t="str">
            <v>2007BZ</v>
          </cell>
          <cell r="F3" t="str">
            <v>2008BZ</v>
          </cell>
          <cell r="G3" t="str">
            <v>2009BZ</v>
          </cell>
          <cell r="H3" t="str">
            <v>2010BZ</v>
          </cell>
          <cell r="I3" t="str">
            <v>2011BZ</v>
          </cell>
          <cell r="J3" t="str">
            <v>2012BZ</v>
          </cell>
          <cell r="K3" t="str">
            <v>2013BZ</v>
          </cell>
          <cell r="L3" t="str">
            <v>2014BZ</v>
          </cell>
          <cell r="M3" t="str">
            <v>2015BZ</v>
          </cell>
          <cell r="N3" t="str">
            <v>2016BZ</v>
          </cell>
          <cell r="O3" t="str">
            <v>2017BZ</v>
          </cell>
          <cell r="P3" t="str">
            <v>2018BZ</v>
          </cell>
          <cell r="Q3" t="str">
            <v>2019BZ</v>
          </cell>
          <cell r="R3" t="str">
            <v>2020BZ</v>
          </cell>
          <cell r="T3" t="str">
            <v>2006CM</v>
          </cell>
          <cell r="U3" t="str">
            <v>2007CM</v>
          </cell>
          <cell r="V3" t="str">
            <v>2008CM</v>
          </cell>
          <cell r="W3" t="str">
            <v>2009CM</v>
          </cell>
          <cell r="X3" t="str">
            <v>2010CM</v>
          </cell>
          <cell r="Y3" t="str">
            <v>2011CM</v>
          </cell>
          <cell r="Z3" t="str">
            <v>2012CM</v>
          </cell>
          <cell r="AA3" t="str">
            <v>2013CM</v>
          </cell>
          <cell r="AB3" t="str">
            <v>2014CM</v>
          </cell>
          <cell r="AC3" t="str">
            <v>2015CM</v>
          </cell>
          <cell r="AD3" t="str">
            <v>2016CM</v>
          </cell>
          <cell r="AE3" t="str">
            <v>2017CM</v>
          </cell>
          <cell r="AF3" t="str">
            <v>2018CM</v>
          </cell>
          <cell r="AG3" t="str">
            <v>2019CM</v>
          </cell>
          <cell r="AH3" t="str">
            <v>2020CM</v>
          </cell>
          <cell r="AJ3" t="str">
            <v>2006GN</v>
          </cell>
          <cell r="AK3" t="str">
            <v>2007GN</v>
          </cell>
          <cell r="AL3" t="str">
            <v>2008GN</v>
          </cell>
          <cell r="AM3" t="str">
            <v>2009GN</v>
          </cell>
          <cell r="AN3" t="str">
            <v>2010GN</v>
          </cell>
          <cell r="AO3" t="str">
            <v>2011GN</v>
          </cell>
          <cell r="AP3" t="str">
            <v>2012GN</v>
          </cell>
          <cell r="AQ3" t="str">
            <v>2013GN</v>
          </cell>
          <cell r="AR3" t="str">
            <v>2014GN</v>
          </cell>
          <cell r="AS3" t="str">
            <v>2015GN</v>
          </cell>
          <cell r="AT3" t="str">
            <v>2016GN</v>
          </cell>
          <cell r="AU3" t="str">
            <v>2017GN</v>
          </cell>
          <cell r="AV3" t="str">
            <v>2018GN</v>
          </cell>
          <cell r="AW3" t="str">
            <v>2019GN</v>
          </cell>
          <cell r="AX3" t="str">
            <v>2020GN</v>
          </cell>
          <cell r="AZ3" t="str">
            <v>2006HE</v>
          </cell>
          <cell r="BA3" t="str">
            <v>2007HE</v>
          </cell>
          <cell r="BB3" t="str">
            <v>2008HE</v>
          </cell>
          <cell r="BC3" t="str">
            <v>2009HE</v>
          </cell>
          <cell r="BD3" t="str">
            <v>2010HE</v>
          </cell>
          <cell r="BE3" t="str">
            <v>2011HE</v>
          </cell>
          <cell r="BF3" t="str">
            <v>2012HE</v>
          </cell>
          <cell r="BG3" t="str">
            <v>2013HE</v>
          </cell>
          <cell r="BH3" t="str">
            <v>2014HE</v>
          </cell>
          <cell r="BI3" t="str">
            <v>2015HE</v>
          </cell>
          <cell r="BJ3" t="str">
            <v>2016HE</v>
          </cell>
          <cell r="BK3" t="str">
            <v>2017HE</v>
          </cell>
          <cell r="BL3" t="str">
            <v>2018HE</v>
          </cell>
          <cell r="BM3" t="str">
            <v>2019HE</v>
          </cell>
          <cell r="BN3" t="str">
            <v>2020HE</v>
          </cell>
          <cell r="BP3" t="str">
            <v>2006LE</v>
          </cell>
          <cell r="BQ3" t="str">
            <v>2007LE</v>
          </cell>
          <cell r="BR3" t="str">
            <v>2008LE</v>
          </cell>
          <cell r="BS3" t="str">
            <v>2009LE</v>
          </cell>
          <cell r="BT3" t="str">
            <v>2010LE</v>
          </cell>
          <cell r="BU3" t="str">
            <v>2011LE</v>
          </cell>
          <cell r="BV3" t="str">
            <v>2012LE</v>
          </cell>
          <cell r="BW3" t="str">
            <v>2013LE</v>
          </cell>
          <cell r="BX3" t="str">
            <v>2014LE</v>
          </cell>
          <cell r="BY3" t="str">
            <v>2015LE</v>
          </cell>
          <cell r="BZ3" t="str">
            <v>2016LE</v>
          </cell>
          <cell r="CA3" t="str">
            <v>2017LE</v>
          </cell>
          <cell r="CB3" t="str">
            <v>2018LE</v>
          </cell>
          <cell r="CC3" t="str">
            <v>2019LE</v>
          </cell>
          <cell r="CD3" t="str">
            <v>2020LE</v>
          </cell>
          <cell r="CF3" t="str">
            <v>2006PT</v>
          </cell>
          <cell r="CG3" t="str">
            <v>2007PT</v>
          </cell>
          <cell r="CH3" t="str">
            <v>2008PT</v>
          </cell>
          <cell r="CI3" t="str">
            <v>2009PT</v>
          </cell>
          <cell r="CJ3" t="str">
            <v>2010PT</v>
          </cell>
          <cell r="CK3" t="str">
            <v>2011PT</v>
          </cell>
          <cell r="CL3" t="str">
            <v>2012PT</v>
          </cell>
          <cell r="CM3" t="str">
            <v>2013PT</v>
          </cell>
          <cell r="CN3" t="str">
            <v>2014PT</v>
          </cell>
          <cell r="CO3" t="str">
            <v>2015PT</v>
          </cell>
          <cell r="CP3" t="str">
            <v>2016PT</v>
          </cell>
          <cell r="CQ3" t="str">
            <v>2017PT</v>
          </cell>
          <cell r="CR3" t="str">
            <v>2018PT</v>
          </cell>
          <cell r="CS3" t="str">
            <v>2019PT</v>
          </cell>
          <cell r="CT3" t="str">
            <v>2020PT</v>
          </cell>
          <cell r="CV3" t="str">
            <v>2006RC</v>
          </cell>
          <cell r="CW3" t="str">
            <v>2007RC</v>
          </cell>
          <cell r="CX3" t="str">
            <v>2008RC</v>
          </cell>
          <cell r="CY3" t="str">
            <v>2009RC</v>
          </cell>
          <cell r="CZ3" t="str">
            <v>2010RC</v>
          </cell>
          <cell r="DA3" t="str">
            <v>2011RC</v>
          </cell>
          <cell r="DB3" t="str">
            <v>2012RC</v>
          </cell>
          <cell r="DC3" t="str">
            <v>2013RC</v>
          </cell>
          <cell r="DD3" t="str">
            <v>2014RC</v>
          </cell>
          <cell r="DE3" t="str">
            <v>2015RC</v>
          </cell>
          <cell r="DF3" t="str">
            <v>2016RC</v>
          </cell>
          <cell r="DG3" t="str">
            <v>2017RC</v>
          </cell>
          <cell r="DH3" t="str">
            <v>2018RC</v>
          </cell>
          <cell r="DI3" t="str">
            <v>2019RC</v>
          </cell>
          <cell r="DJ3" t="str">
            <v>2020RC</v>
          </cell>
          <cell r="DL3" t="str">
            <v>2006OR</v>
          </cell>
          <cell r="DM3" t="str">
            <v>2007OR</v>
          </cell>
          <cell r="DN3" t="str">
            <v>2008OR</v>
          </cell>
          <cell r="DO3" t="str">
            <v>2009OR</v>
          </cell>
          <cell r="DP3" t="str">
            <v>2010OR</v>
          </cell>
          <cell r="DQ3" t="str">
            <v>2011OR</v>
          </cell>
          <cell r="DR3" t="str">
            <v>2012OR</v>
          </cell>
          <cell r="DS3" t="str">
            <v>2013OR</v>
          </cell>
          <cell r="DT3" t="str">
            <v>2014OR</v>
          </cell>
          <cell r="DU3" t="str">
            <v>2015OR</v>
          </cell>
          <cell r="DV3" t="str">
            <v>2016OR</v>
          </cell>
          <cell r="DW3" t="str">
            <v>2017OR</v>
          </cell>
          <cell r="DX3" t="str">
            <v>2018OR</v>
          </cell>
          <cell r="DY3" t="str">
            <v>2019OR</v>
          </cell>
          <cell r="DZ3" t="str">
            <v>2020OR</v>
          </cell>
          <cell r="EB3" t="str">
            <v>2006AC</v>
          </cell>
          <cell r="EC3" t="str">
            <v>2007AC</v>
          </cell>
          <cell r="ED3" t="str">
            <v>2008AC</v>
          </cell>
          <cell r="EE3" t="str">
            <v>2009AC</v>
          </cell>
          <cell r="EF3" t="str">
            <v>2010AC</v>
          </cell>
          <cell r="EG3" t="str">
            <v>2011AC</v>
          </cell>
          <cell r="EH3" t="str">
            <v>2012AC</v>
          </cell>
          <cell r="EI3" t="str">
            <v>2013AC</v>
          </cell>
          <cell r="EJ3" t="str">
            <v>2014AC</v>
          </cell>
          <cell r="EK3" t="str">
            <v>2015AC</v>
          </cell>
          <cell r="EL3" t="str">
            <v>2016AC</v>
          </cell>
          <cell r="EM3" t="str">
            <v>2017AC</v>
          </cell>
          <cell r="EN3" t="str">
            <v>2018AC</v>
          </cell>
          <cell r="EO3" t="str">
            <v>2019AC</v>
          </cell>
          <cell r="EP3" t="str">
            <v>2020AC</v>
          </cell>
          <cell r="ER3" t="str">
            <v>2006BI</v>
          </cell>
          <cell r="ES3" t="str">
            <v>2007BI</v>
          </cell>
          <cell r="ET3" t="str">
            <v>2008BI</v>
          </cell>
          <cell r="EU3" t="str">
            <v>2009BI</v>
          </cell>
          <cell r="EV3" t="str">
            <v>2010BI</v>
          </cell>
          <cell r="EW3" t="str">
            <v>2011BI</v>
          </cell>
          <cell r="EX3" t="str">
            <v>2012BI</v>
          </cell>
          <cell r="EY3" t="str">
            <v>2013BI</v>
          </cell>
          <cell r="EZ3" t="str">
            <v>2014BI</v>
          </cell>
          <cell r="FA3" t="str">
            <v>2015BI</v>
          </cell>
          <cell r="FB3" t="str">
            <v>2016BI</v>
          </cell>
          <cell r="FC3" t="str">
            <v>2017BI</v>
          </cell>
          <cell r="FD3" t="str">
            <v>2018BI</v>
          </cell>
          <cell r="FE3" t="str">
            <v>2019BI</v>
          </cell>
          <cell r="FF3" t="str">
            <v>2020BI</v>
          </cell>
          <cell r="FH3" t="str">
            <v>2006CL</v>
          </cell>
          <cell r="FI3" t="str">
            <v>2007CL</v>
          </cell>
          <cell r="FJ3" t="str">
            <v>2008CL</v>
          </cell>
          <cell r="FK3" t="str">
            <v>2009CL</v>
          </cell>
          <cell r="FL3" t="str">
            <v>2010CL</v>
          </cell>
          <cell r="FM3" t="str">
            <v>2011CL</v>
          </cell>
          <cell r="FN3" t="str">
            <v>2012CL</v>
          </cell>
          <cell r="FO3" t="str">
            <v>2013CL</v>
          </cell>
          <cell r="FP3" t="str">
            <v>2014CL</v>
          </cell>
          <cell r="FQ3" t="str">
            <v>2015CL</v>
          </cell>
          <cell r="FR3" t="str">
            <v>2016CL</v>
          </cell>
          <cell r="FS3" t="str">
            <v>2017CL</v>
          </cell>
          <cell r="FT3" t="str">
            <v>2018CL</v>
          </cell>
          <cell r="FU3" t="str">
            <v>2019CL</v>
          </cell>
          <cell r="FV3" t="str">
            <v>2020CL</v>
          </cell>
          <cell r="FX3" t="str">
            <v>2006CQ</v>
          </cell>
          <cell r="FY3" t="str">
            <v>2007CQ</v>
          </cell>
          <cell r="FZ3" t="str">
            <v>2008CQ</v>
          </cell>
          <cell r="GA3" t="str">
            <v>2009CQ</v>
          </cell>
          <cell r="GB3" t="str">
            <v>2010CQ</v>
          </cell>
          <cell r="GC3" t="str">
            <v>2011CQ</v>
          </cell>
          <cell r="GD3" t="str">
            <v>2012CQ</v>
          </cell>
          <cell r="GE3" t="str">
            <v>2013CQ</v>
          </cell>
          <cell r="GF3" t="str">
            <v>2014CQ</v>
          </cell>
          <cell r="GG3" t="str">
            <v>2015CQ</v>
          </cell>
          <cell r="GH3" t="str">
            <v>2016CQ</v>
          </cell>
          <cell r="GI3" t="str">
            <v>2017CQ</v>
          </cell>
          <cell r="GJ3" t="str">
            <v>2018CQ</v>
          </cell>
          <cell r="GK3" t="str">
            <v>2019CQ</v>
          </cell>
          <cell r="GL3" t="str">
            <v>2020CQ</v>
          </cell>
          <cell r="GN3" t="str">
            <v>2006DO</v>
          </cell>
          <cell r="GO3" t="str">
            <v>2007DO</v>
          </cell>
          <cell r="GP3" t="str">
            <v>2008DO</v>
          </cell>
          <cell r="GQ3" t="str">
            <v>2009DO</v>
          </cell>
          <cell r="GR3" t="str">
            <v>2010DO</v>
          </cell>
          <cell r="GS3" t="str">
            <v>2011DO</v>
          </cell>
          <cell r="GT3" t="str">
            <v>2012DO</v>
          </cell>
          <cell r="GU3" t="str">
            <v>2013DO</v>
          </cell>
          <cell r="GV3" t="str">
            <v>2014DO</v>
          </cell>
          <cell r="GW3" t="str">
            <v>2015DO</v>
          </cell>
          <cell r="GX3" t="str">
            <v>2016DO</v>
          </cell>
          <cell r="GY3" t="str">
            <v>2017DO</v>
          </cell>
          <cell r="GZ3" t="str">
            <v>2018DO</v>
          </cell>
          <cell r="HA3" t="str">
            <v>2019DO</v>
          </cell>
          <cell r="HB3" t="str">
            <v>2020DO</v>
          </cell>
          <cell r="HD3" t="str">
            <v>2006EE SIN</v>
          </cell>
          <cell r="HE3" t="str">
            <v>2007EE SIN</v>
          </cell>
          <cell r="HF3" t="str">
            <v>2008EE SIN</v>
          </cell>
          <cell r="HG3" t="str">
            <v>2009EE SIN</v>
          </cell>
          <cell r="HH3" t="str">
            <v>2010EE SIN</v>
          </cell>
          <cell r="HI3" t="str">
            <v>2011EE SIN</v>
          </cell>
          <cell r="HJ3" t="str">
            <v>2012EE SIN</v>
          </cell>
          <cell r="HK3" t="str">
            <v>2013EE SIN</v>
          </cell>
          <cell r="HL3" t="str">
            <v>2014EE SIN</v>
          </cell>
          <cell r="HM3" t="str">
            <v>2015EE SIN</v>
          </cell>
          <cell r="HN3" t="str">
            <v>2016EE SIN</v>
          </cell>
          <cell r="HO3" t="str">
            <v>2017EE SIN</v>
          </cell>
          <cell r="HP3" t="str">
            <v>2018EE SIN</v>
          </cell>
          <cell r="HQ3" t="str">
            <v>2019EE SIN</v>
          </cell>
          <cell r="HR3" t="str">
            <v>2020EE SIN</v>
          </cell>
          <cell r="HT3" t="str">
            <v>2006AUT COG</v>
          </cell>
          <cell r="HU3" t="str">
            <v>2007AUT COG</v>
          </cell>
          <cell r="HV3" t="str">
            <v>2008AUT COG</v>
          </cell>
          <cell r="HW3" t="str">
            <v>2009AUT COG</v>
          </cell>
          <cell r="HX3" t="str">
            <v>2010AUT COG</v>
          </cell>
          <cell r="HY3" t="str">
            <v>2011AUT COG</v>
          </cell>
          <cell r="HZ3" t="str">
            <v>2012AUT COG</v>
          </cell>
          <cell r="IA3" t="str">
            <v>2013AUT COG</v>
          </cell>
          <cell r="IB3" t="str">
            <v>2014AUT COG</v>
          </cell>
          <cell r="IC3" t="str">
            <v>2015AUT COG</v>
          </cell>
          <cell r="ID3" t="str">
            <v>2016AUT COG</v>
          </cell>
          <cell r="IE3" t="str">
            <v>2017AUT COG</v>
          </cell>
          <cell r="IF3" t="str">
            <v>2018AUT COG</v>
          </cell>
          <cell r="IG3" t="str">
            <v>2019AUT COG</v>
          </cell>
          <cell r="IH3" t="str">
            <v>2020AUT COG</v>
          </cell>
          <cell r="IJ3" t="str">
            <v>2006FO</v>
          </cell>
          <cell r="IK3" t="str">
            <v>2007FO</v>
          </cell>
          <cell r="IL3" t="str">
            <v>2008FO</v>
          </cell>
          <cell r="IM3" t="str">
            <v>2009FO</v>
          </cell>
          <cell r="IN3" t="str">
            <v>2010FO</v>
          </cell>
          <cell r="IO3" t="str">
            <v>2011FO</v>
          </cell>
          <cell r="IP3" t="str">
            <v>2012FO</v>
          </cell>
          <cell r="IQ3" t="str">
            <v>2013FO</v>
          </cell>
          <cell r="IR3" t="str">
            <v>2014FO</v>
          </cell>
          <cell r="IS3" t="str">
            <v>2015FO</v>
          </cell>
          <cell r="IT3" t="str">
            <v>2016FO</v>
          </cell>
          <cell r="IU3" t="str">
            <v>2017FO</v>
          </cell>
          <cell r="IV3" t="str">
            <v>2018FO</v>
          </cell>
          <cell r="IW3" t="str">
            <v>2019FO</v>
          </cell>
          <cell r="IX3" t="str">
            <v>2020FO</v>
          </cell>
          <cell r="IZ3" t="str">
            <v>2006GI</v>
          </cell>
          <cell r="JA3" t="str">
            <v>2007GI</v>
          </cell>
          <cell r="JB3" t="str">
            <v>2008GI</v>
          </cell>
          <cell r="JC3" t="str">
            <v>2009GI</v>
          </cell>
          <cell r="JD3" t="str">
            <v>2010GI</v>
          </cell>
          <cell r="JE3" t="str">
            <v>2011GI</v>
          </cell>
          <cell r="JF3" t="str">
            <v>2012GI</v>
          </cell>
          <cell r="JG3" t="str">
            <v>2013GI</v>
          </cell>
          <cell r="JH3" t="str">
            <v>2014GI</v>
          </cell>
          <cell r="JI3" t="str">
            <v>2015GI</v>
          </cell>
          <cell r="JJ3" t="str">
            <v>2016GI</v>
          </cell>
          <cell r="JK3" t="str">
            <v>2017GI</v>
          </cell>
          <cell r="JL3" t="str">
            <v>2018GI</v>
          </cell>
          <cell r="JM3" t="str">
            <v>2019GI</v>
          </cell>
          <cell r="JN3" t="str">
            <v>2020GI</v>
          </cell>
          <cell r="JP3" t="str">
            <v>2006GL</v>
          </cell>
          <cell r="JQ3" t="str">
            <v>2007GL</v>
          </cell>
          <cell r="JR3" t="str">
            <v>2008GL</v>
          </cell>
          <cell r="JS3" t="str">
            <v>2009GL</v>
          </cell>
          <cell r="JT3" t="str">
            <v>2010GL</v>
          </cell>
          <cell r="JU3" t="str">
            <v>2011GL</v>
          </cell>
          <cell r="JV3" t="str">
            <v>2012GL</v>
          </cell>
          <cell r="JW3" t="str">
            <v>2013GL</v>
          </cell>
          <cell r="JX3" t="str">
            <v>2014GL</v>
          </cell>
          <cell r="JY3" t="str">
            <v>2015GL</v>
          </cell>
          <cell r="JZ3" t="str">
            <v>2016GL</v>
          </cell>
          <cell r="KA3" t="str">
            <v>2017GL</v>
          </cell>
          <cell r="KB3" t="str">
            <v>2018GL</v>
          </cell>
          <cell r="KC3" t="str">
            <v>2019GL</v>
          </cell>
          <cell r="KD3" t="str">
            <v>2020GL</v>
          </cell>
          <cell r="KF3" t="str">
            <v>2006GM</v>
          </cell>
          <cell r="KG3" t="str">
            <v>2007GM</v>
          </cell>
          <cell r="KH3" t="str">
            <v>2008GM</v>
          </cell>
          <cell r="KI3" t="str">
            <v>2009GM</v>
          </cell>
          <cell r="KJ3" t="str">
            <v>2010GM</v>
          </cell>
          <cell r="KK3" t="str">
            <v>2011GM</v>
          </cell>
          <cell r="KL3" t="str">
            <v>2012GM</v>
          </cell>
          <cell r="KM3" t="str">
            <v>2013GM</v>
          </cell>
          <cell r="KN3" t="str">
            <v>2014GM</v>
          </cell>
          <cell r="KO3" t="str">
            <v>2015GM</v>
          </cell>
          <cell r="KP3" t="str">
            <v>2016GM</v>
          </cell>
          <cell r="KQ3" t="str">
            <v>2017GM</v>
          </cell>
          <cell r="KR3" t="str">
            <v>2018GM</v>
          </cell>
          <cell r="KS3" t="str">
            <v>2019GM</v>
          </cell>
          <cell r="KT3" t="str">
            <v>2020GM</v>
          </cell>
          <cell r="KV3" t="str">
            <v>2006KJ</v>
          </cell>
          <cell r="KW3" t="str">
            <v>2007KJ</v>
          </cell>
          <cell r="KX3" t="str">
            <v>2008KJ</v>
          </cell>
          <cell r="KY3" t="str">
            <v>2009KJ</v>
          </cell>
          <cell r="KZ3" t="str">
            <v>2010KJ</v>
          </cell>
          <cell r="LA3" t="str">
            <v>2011KJ</v>
          </cell>
          <cell r="LB3" t="str">
            <v>2012KJ</v>
          </cell>
          <cell r="LC3" t="str">
            <v>2013KJ</v>
          </cell>
          <cell r="LD3" t="str">
            <v>2014KJ</v>
          </cell>
          <cell r="LE3" t="str">
            <v>2015KJ</v>
          </cell>
          <cell r="LF3" t="str">
            <v>2016KJ</v>
          </cell>
          <cell r="LG3" t="str">
            <v>2017KJ</v>
          </cell>
          <cell r="LH3" t="str">
            <v>2018KJ</v>
          </cell>
          <cell r="LI3" t="str">
            <v>2019KJ</v>
          </cell>
          <cell r="LJ3" t="str">
            <v>2020KJ</v>
          </cell>
          <cell r="LL3" t="str">
            <v>2006BZ</v>
          </cell>
          <cell r="LM3" t="str">
            <v>2007BZ</v>
          </cell>
          <cell r="LN3" t="str">
            <v>2008BZ</v>
          </cell>
          <cell r="LO3" t="str">
            <v>2009BZ</v>
          </cell>
          <cell r="LP3" t="str">
            <v>2010BZ</v>
          </cell>
          <cell r="LQ3" t="str">
            <v>2011BZ</v>
          </cell>
          <cell r="LR3" t="str">
            <v>2012BZ</v>
          </cell>
          <cell r="LS3" t="str">
            <v>2013BZ</v>
          </cell>
          <cell r="LT3" t="str">
            <v>2014BZ</v>
          </cell>
          <cell r="LU3" t="str">
            <v>2015BZ</v>
          </cell>
          <cell r="LV3" t="str">
            <v>2016BZ</v>
          </cell>
          <cell r="LW3" t="str">
            <v>2017BZ</v>
          </cell>
          <cell r="LX3" t="str">
            <v>2018BZ</v>
          </cell>
          <cell r="LY3" t="str">
            <v>2019BZ</v>
          </cell>
          <cell r="LZ3" t="str">
            <v>2020BZ</v>
          </cell>
          <cell r="MB3" t="str">
            <v>2006CM</v>
          </cell>
          <cell r="MC3" t="str">
            <v>2007CM</v>
          </cell>
          <cell r="MD3" t="str">
            <v>2008CM</v>
          </cell>
          <cell r="ME3" t="str">
            <v>2009CM</v>
          </cell>
          <cell r="MF3" t="str">
            <v>2010CM</v>
          </cell>
          <cell r="MG3" t="str">
            <v>2011CM</v>
          </cell>
          <cell r="MH3" t="str">
            <v>2012CM</v>
          </cell>
          <cell r="MI3" t="str">
            <v>2013CM</v>
          </cell>
          <cell r="MJ3" t="str">
            <v>2014CM</v>
          </cell>
          <cell r="MK3" t="str">
            <v>2015CM</v>
          </cell>
          <cell r="ML3" t="str">
            <v>2016CM</v>
          </cell>
          <cell r="MM3" t="str">
            <v>2017CM</v>
          </cell>
          <cell r="MN3" t="str">
            <v>2018CM</v>
          </cell>
          <cell r="MO3" t="str">
            <v>2019CM</v>
          </cell>
          <cell r="MP3" t="str">
            <v>2020CM</v>
          </cell>
          <cell r="MR3" t="str">
            <v>2006GN</v>
          </cell>
          <cell r="MS3" t="str">
            <v>2007GN</v>
          </cell>
          <cell r="MT3" t="str">
            <v>2008GN</v>
          </cell>
          <cell r="MU3" t="str">
            <v>2009GN</v>
          </cell>
          <cell r="MV3" t="str">
            <v>2010GN</v>
          </cell>
          <cell r="MW3" t="str">
            <v>2011GN</v>
          </cell>
          <cell r="MX3" t="str">
            <v>2012GN</v>
          </cell>
          <cell r="MY3" t="str">
            <v>2013GN</v>
          </cell>
          <cell r="MZ3" t="str">
            <v>2014GN</v>
          </cell>
          <cell r="NA3" t="str">
            <v>2015GN</v>
          </cell>
          <cell r="NB3" t="str">
            <v>2016GN</v>
          </cell>
          <cell r="NC3" t="str">
            <v>2017GN</v>
          </cell>
          <cell r="ND3" t="str">
            <v>2018GN</v>
          </cell>
          <cell r="NE3" t="str">
            <v>2019GN</v>
          </cell>
          <cell r="NF3" t="str">
            <v>2020GN</v>
          </cell>
          <cell r="NH3" t="str">
            <v>2006HE</v>
          </cell>
          <cell r="NI3" t="str">
            <v>2007HE</v>
          </cell>
          <cell r="NJ3" t="str">
            <v>2008HE</v>
          </cell>
          <cell r="NK3" t="str">
            <v>2009HE</v>
          </cell>
          <cell r="NL3" t="str">
            <v>2010HE</v>
          </cell>
          <cell r="NM3" t="str">
            <v>2011HE</v>
          </cell>
          <cell r="NN3" t="str">
            <v>2012HE</v>
          </cell>
          <cell r="NO3" t="str">
            <v>2013HE</v>
          </cell>
          <cell r="NP3" t="str">
            <v>2014HE</v>
          </cell>
          <cell r="NQ3" t="str">
            <v>2015HE</v>
          </cell>
          <cell r="NR3" t="str">
            <v>2016HE</v>
          </cell>
          <cell r="NS3" t="str">
            <v>2017HE</v>
          </cell>
          <cell r="NT3" t="str">
            <v>2018HE</v>
          </cell>
          <cell r="NU3" t="str">
            <v>2019HE</v>
          </cell>
          <cell r="NV3" t="str">
            <v>2020HE</v>
          </cell>
          <cell r="NX3" t="str">
            <v>2006PT</v>
          </cell>
          <cell r="NY3" t="str">
            <v>2007PT</v>
          </cell>
          <cell r="NZ3" t="str">
            <v>2008PT</v>
          </cell>
          <cell r="OA3" t="str">
            <v>2009PT</v>
          </cell>
          <cell r="OB3" t="str">
            <v>2010PT</v>
          </cell>
          <cell r="OC3" t="str">
            <v>2011PT</v>
          </cell>
          <cell r="OD3" t="str">
            <v>2012PT</v>
          </cell>
          <cell r="OE3" t="str">
            <v>2013PT</v>
          </cell>
          <cell r="OF3" t="str">
            <v>2014PT</v>
          </cell>
          <cell r="OG3" t="str">
            <v>2015PT</v>
          </cell>
          <cell r="OH3" t="str">
            <v>2016PT</v>
          </cell>
          <cell r="OI3" t="str">
            <v>2017PT</v>
          </cell>
          <cell r="OJ3" t="str">
            <v>2018PT</v>
          </cell>
          <cell r="OK3" t="str">
            <v>2019PT</v>
          </cell>
          <cell r="OL3" t="str">
            <v>2020PT</v>
          </cell>
          <cell r="ON3" t="str">
            <v>2006OR</v>
          </cell>
          <cell r="OO3" t="str">
            <v>2007OR</v>
          </cell>
          <cell r="OP3" t="str">
            <v>2008OR</v>
          </cell>
          <cell r="OQ3" t="str">
            <v>2009OR</v>
          </cell>
          <cell r="OR3" t="str">
            <v>2010OR</v>
          </cell>
          <cell r="OS3" t="str">
            <v>2011OR</v>
          </cell>
          <cell r="OT3" t="str">
            <v>2012OR</v>
          </cell>
          <cell r="OU3" t="str">
            <v>2013OR</v>
          </cell>
          <cell r="OV3" t="str">
            <v>2014OR</v>
          </cell>
          <cell r="OW3" t="str">
            <v>2015OR</v>
          </cell>
          <cell r="OX3" t="str">
            <v>2016OR</v>
          </cell>
          <cell r="OY3" t="str">
            <v>2017OR</v>
          </cell>
          <cell r="OZ3" t="str">
            <v>2018OR</v>
          </cell>
          <cell r="PA3" t="str">
            <v>2019OR</v>
          </cell>
          <cell r="PB3" t="str">
            <v>2020OR</v>
          </cell>
          <cell r="PD3" t="str">
            <v>2006DO</v>
          </cell>
          <cell r="PE3" t="str">
            <v>2007DO</v>
          </cell>
          <cell r="PF3" t="str">
            <v>2008DO</v>
          </cell>
          <cell r="PG3" t="str">
            <v>2009DO</v>
          </cell>
          <cell r="PH3" t="str">
            <v>2010DO</v>
          </cell>
          <cell r="PI3" t="str">
            <v>2011DO</v>
          </cell>
          <cell r="PJ3" t="str">
            <v>2012DO</v>
          </cell>
          <cell r="PK3" t="str">
            <v>2013DO</v>
          </cell>
          <cell r="PL3" t="str">
            <v>2014DO</v>
          </cell>
          <cell r="PM3" t="str">
            <v>2015DO</v>
          </cell>
          <cell r="PN3" t="str">
            <v>2016DO</v>
          </cell>
          <cell r="PO3" t="str">
            <v>2017DO</v>
          </cell>
          <cell r="PP3" t="str">
            <v>2018DO</v>
          </cell>
          <cell r="PQ3" t="str">
            <v>2019DO</v>
          </cell>
          <cell r="PR3" t="str">
            <v>2020DO</v>
          </cell>
          <cell r="PT3" t="str">
            <v>2006GL</v>
          </cell>
          <cell r="PU3" t="str">
            <v>2007GL</v>
          </cell>
          <cell r="PV3" t="str">
            <v>2008GL</v>
          </cell>
          <cell r="PW3" t="str">
            <v>2009GL</v>
          </cell>
          <cell r="PX3" t="str">
            <v>2010GL</v>
          </cell>
          <cell r="PY3" t="str">
            <v>2011GL</v>
          </cell>
          <cell r="PZ3" t="str">
            <v>2012GL</v>
          </cell>
          <cell r="QA3" t="str">
            <v>2013GL</v>
          </cell>
          <cell r="QB3" t="str">
            <v>2014GL</v>
          </cell>
          <cell r="QC3" t="str">
            <v>2015GL</v>
          </cell>
          <cell r="QD3" t="str">
            <v>2016GL</v>
          </cell>
          <cell r="QE3" t="str">
            <v>2017GL</v>
          </cell>
          <cell r="QF3" t="str">
            <v>2018GL</v>
          </cell>
          <cell r="QG3" t="str">
            <v>2019GL</v>
          </cell>
          <cell r="QH3" t="str">
            <v>2020GL</v>
          </cell>
          <cell r="QJ3" t="str">
            <v>2006FO</v>
          </cell>
          <cell r="QK3" t="str">
            <v>2007FO</v>
          </cell>
          <cell r="QL3" t="str">
            <v>2008FO</v>
          </cell>
          <cell r="QM3" t="str">
            <v>2009FO</v>
          </cell>
          <cell r="QN3" t="str">
            <v>2010FO</v>
          </cell>
          <cell r="QO3" t="str">
            <v>2011FO</v>
          </cell>
          <cell r="QP3" t="str">
            <v>2012FO</v>
          </cell>
          <cell r="QQ3" t="str">
            <v>2013FO</v>
          </cell>
          <cell r="QR3" t="str">
            <v>2014FO</v>
          </cell>
          <cell r="QS3" t="str">
            <v>2015FO</v>
          </cell>
          <cell r="QT3" t="str">
            <v>2016FO</v>
          </cell>
          <cell r="QU3" t="str">
            <v>2017FO</v>
          </cell>
          <cell r="QV3" t="str">
            <v>2018FO</v>
          </cell>
          <cell r="QW3" t="str">
            <v>2019FO</v>
          </cell>
          <cell r="QX3" t="str">
            <v>2020FO</v>
          </cell>
          <cell r="QZ3" t="str">
            <v>2006KJ</v>
          </cell>
          <cell r="RA3" t="str">
            <v>2007KJ</v>
          </cell>
          <cell r="RB3" t="str">
            <v>2008KJ</v>
          </cell>
          <cell r="RC3" t="str">
            <v>2009KJ</v>
          </cell>
          <cell r="RD3" t="str">
            <v>2010KJ</v>
          </cell>
          <cell r="RE3" t="str">
            <v>2011KJ</v>
          </cell>
          <cell r="RF3" t="str">
            <v>2012KJ</v>
          </cell>
          <cell r="RG3" t="str">
            <v>2013KJ</v>
          </cell>
          <cell r="RH3" t="str">
            <v>2014KJ</v>
          </cell>
          <cell r="RI3" t="str">
            <v>2015KJ</v>
          </cell>
          <cell r="RJ3" t="str">
            <v>2016KJ</v>
          </cell>
          <cell r="RK3" t="str">
            <v>2017KJ</v>
          </cell>
          <cell r="RL3" t="str">
            <v>2018KJ</v>
          </cell>
          <cell r="RM3" t="str">
            <v>2019KJ</v>
          </cell>
          <cell r="RN3" t="str">
            <v>2020KJ</v>
          </cell>
        </row>
        <row r="4">
          <cell r="D4" t="str">
            <v>Primario</v>
          </cell>
          <cell r="E4" t="str">
            <v>Primario</v>
          </cell>
          <cell r="F4" t="str">
            <v>Primario</v>
          </cell>
          <cell r="G4" t="str">
            <v>Primario</v>
          </cell>
          <cell r="H4" t="str">
            <v>Primario</v>
          </cell>
          <cell r="I4" t="str">
            <v>Primario</v>
          </cell>
          <cell r="J4" t="str">
            <v>Primario</v>
          </cell>
          <cell r="K4" t="str">
            <v>Primario</v>
          </cell>
          <cell r="L4" t="str">
            <v>Primario</v>
          </cell>
          <cell r="M4" t="str">
            <v>Primario</v>
          </cell>
          <cell r="N4" t="str">
            <v>Primario</v>
          </cell>
          <cell r="O4" t="str">
            <v>Primario</v>
          </cell>
          <cell r="P4" t="str">
            <v>Primario</v>
          </cell>
          <cell r="Q4" t="str">
            <v>Primario</v>
          </cell>
          <cell r="R4" t="str">
            <v>Primario</v>
          </cell>
          <cell r="T4" t="str">
            <v>Primario</v>
          </cell>
          <cell r="U4" t="str">
            <v>Primario</v>
          </cell>
          <cell r="V4" t="str">
            <v>Primario</v>
          </cell>
          <cell r="W4" t="str">
            <v>Primario</v>
          </cell>
          <cell r="X4" t="str">
            <v>Primario</v>
          </cell>
          <cell r="Y4" t="str">
            <v>Primario</v>
          </cell>
          <cell r="Z4" t="str">
            <v>Primario</v>
          </cell>
          <cell r="AA4" t="str">
            <v>Primario</v>
          </cell>
          <cell r="AB4" t="str">
            <v>Primario</v>
          </cell>
          <cell r="AC4" t="str">
            <v>Primario</v>
          </cell>
          <cell r="AD4" t="str">
            <v>Primario</v>
          </cell>
          <cell r="AE4" t="str">
            <v>Primario</v>
          </cell>
          <cell r="AF4" t="str">
            <v>Primario</v>
          </cell>
          <cell r="AG4" t="str">
            <v>Primario</v>
          </cell>
          <cell r="AH4" t="str">
            <v>Primario</v>
          </cell>
          <cell r="AJ4" t="str">
            <v>Primario</v>
          </cell>
          <cell r="AK4" t="str">
            <v>Primario</v>
          </cell>
          <cell r="AL4" t="str">
            <v>Primario</v>
          </cell>
          <cell r="AM4" t="str">
            <v>Primario</v>
          </cell>
          <cell r="AN4" t="str">
            <v>Primario</v>
          </cell>
          <cell r="AO4" t="str">
            <v>Primario</v>
          </cell>
          <cell r="AP4" t="str">
            <v>Primario</v>
          </cell>
          <cell r="AQ4" t="str">
            <v>Primario</v>
          </cell>
          <cell r="AR4" t="str">
            <v>Primario</v>
          </cell>
          <cell r="AS4" t="str">
            <v>Primario</v>
          </cell>
          <cell r="AT4" t="str">
            <v>Primario</v>
          </cell>
          <cell r="AU4" t="str">
            <v>Primario</v>
          </cell>
          <cell r="AV4" t="str">
            <v>Primario</v>
          </cell>
          <cell r="AW4" t="str">
            <v>Primario</v>
          </cell>
          <cell r="AX4" t="str">
            <v>Primario</v>
          </cell>
          <cell r="AZ4" t="str">
            <v>Primario</v>
          </cell>
          <cell r="BA4" t="str">
            <v>Primario</v>
          </cell>
          <cell r="BB4" t="str">
            <v>Primario</v>
          </cell>
          <cell r="BC4" t="str">
            <v>Primario</v>
          </cell>
          <cell r="BD4" t="str">
            <v>Primario</v>
          </cell>
          <cell r="BE4" t="str">
            <v>Primario</v>
          </cell>
          <cell r="BF4" t="str">
            <v>Primario</v>
          </cell>
          <cell r="BG4" t="str">
            <v>Primario</v>
          </cell>
          <cell r="BH4" t="str">
            <v>Primario</v>
          </cell>
          <cell r="BI4" t="str">
            <v>Primario</v>
          </cell>
          <cell r="BJ4" t="str">
            <v>Primario</v>
          </cell>
          <cell r="BK4" t="str">
            <v>Primario</v>
          </cell>
          <cell r="BL4" t="str">
            <v>Primario</v>
          </cell>
          <cell r="BM4" t="str">
            <v>Primario</v>
          </cell>
          <cell r="BN4" t="str">
            <v>Primario</v>
          </cell>
          <cell r="BP4" t="str">
            <v>Primario</v>
          </cell>
          <cell r="BQ4" t="str">
            <v>Primario</v>
          </cell>
          <cell r="BR4" t="str">
            <v>Primario</v>
          </cell>
          <cell r="BS4" t="str">
            <v>Primario</v>
          </cell>
          <cell r="BT4" t="str">
            <v>Primario</v>
          </cell>
          <cell r="BU4" t="str">
            <v>Primario</v>
          </cell>
          <cell r="BV4" t="str">
            <v>Primario</v>
          </cell>
          <cell r="BW4" t="str">
            <v>Primario</v>
          </cell>
          <cell r="BX4" t="str">
            <v>Primario</v>
          </cell>
          <cell r="BY4" t="str">
            <v>Primario</v>
          </cell>
          <cell r="BZ4" t="str">
            <v>Primario</v>
          </cell>
          <cell r="CA4" t="str">
            <v>Primario</v>
          </cell>
          <cell r="CB4" t="str">
            <v>Primario</v>
          </cell>
          <cell r="CC4" t="str">
            <v>Primario</v>
          </cell>
          <cell r="CD4" t="str">
            <v>Primario</v>
          </cell>
          <cell r="CF4" t="str">
            <v>Primario</v>
          </cell>
          <cell r="CG4" t="str">
            <v>Primario</v>
          </cell>
          <cell r="CH4" t="str">
            <v>Primario</v>
          </cell>
          <cell r="CI4" t="str">
            <v>Primario</v>
          </cell>
          <cell r="CJ4" t="str">
            <v>Primario</v>
          </cell>
          <cell r="CK4" t="str">
            <v>Primario</v>
          </cell>
          <cell r="CL4" t="str">
            <v>Primario</v>
          </cell>
          <cell r="CM4" t="str">
            <v>Primario</v>
          </cell>
          <cell r="CN4" t="str">
            <v>Primario</v>
          </cell>
          <cell r="CO4" t="str">
            <v>Primario</v>
          </cell>
          <cell r="CP4" t="str">
            <v>Primario</v>
          </cell>
          <cell r="CQ4" t="str">
            <v>Primario</v>
          </cell>
          <cell r="CR4" t="str">
            <v>Primario</v>
          </cell>
          <cell r="CS4" t="str">
            <v>Primario</v>
          </cell>
          <cell r="CT4" t="str">
            <v>Primario</v>
          </cell>
          <cell r="CV4" t="str">
            <v>Primario</v>
          </cell>
          <cell r="CW4" t="str">
            <v>Primario</v>
          </cell>
          <cell r="CX4" t="str">
            <v>Primario</v>
          </cell>
          <cell r="CY4" t="str">
            <v>Primario</v>
          </cell>
          <cell r="CZ4" t="str">
            <v>Primario</v>
          </cell>
          <cell r="DA4" t="str">
            <v>Primario</v>
          </cell>
          <cell r="DB4" t="str">
            <v>Primario</v>
          </cell>
          <cell r="DC4" t="str">
            <v>Primario</v>
          </cell>
          <cell r="DD4" t="str">
            <v>Primario</v>
          </cell>
          <cell r="DE4" t="str">
            <v>Primario</v>
          </cell>
          <cell r="DF4" t="str">
            <v>Primario</v>
          </cell>
          <cell r="DG4" t="str">
            <v>Primario</v>
          </cell>
          <cell r="DH4" t="str">
            <v>Primario</v>
          </cell>
          <cell r="DI4" t="str">
            <v>Primario</v>
          </cell>
          <cell r="DJ4" t="str">
            <v>Primario</v>
          </cell>
          <cell r="DL4" t="str">
            <v>Primario</v>
          </cell>
          <cell r="DM4" t="str">
            <v>Primario</v>
          </cell>
          <cell r="DN4" t="str">
            <v>Primario</v>
          </cell>
          <cell r="DO4" t="str">
            <v>Primario</v>
          </cell>
          <cell r="DP4" t="str">
            <v>Primario</v>
          </cell>
          <cell r="DQ4" t="str">
            <v>Primario</v>
          </cell>
          <cell r="DR4" t="str">
            <v>Primario</v>
          </cell>
          <cell r="DS4" t="str">
            <v>Primario</v>
          </cell>
          <cell r="DT4" t="str">
            <v>Primario</v>
          </cell>
          <cell r="DU4" t="str">
            <v>Primario</v>
          </cell>
          <cell r="DV4" t="str">
            <v>Primario</v>
          </cell>
          <cell r="DW4" t="str">
            <v>Primario</v>
          </cell>
          <cell r="DX4" t="str">
            <v>Primario</v>
          </cell>
          <cell r="DY4" t="str">
            <v>Primario</v>
          </cell>
          <cell r="DZ4" t="str">
            <v>Primario</v>
          </cell>
          <cell r="EB4" t="str">
            <v>Secundario</v>
          </cell>
          <cell r="EC4" t="str">
            <v>Secundario</v>
          </cell>
          <cell r="ED4" t="str">
            <v>Secundario</v>
          </cell>
          <cell r="EE4" t="str">
            <v>Secundario</v>
          </cell>
          <cell r="EF4" t="str">
            <v>Secundario</v>
          </cell>
          <cell r="EG4" t="str">
            <v>Secundario</v>
          </cell>
          <cell r="EH4" t="str">
            <v>Secundario</v>
          </cell>
          <cell r="EI4" t="str">
            <v>Secundario</v>
          </cell>
          <cell r="EJ4" t="str">
            <v>Secundario</v>
          </cell>
          <cell r="EK4" t="str">
            <v>Secundario</v>
          </cell>
          <cell r="EL4" t="str">
            <v>Secundario</v>
          </cell>
          <cell r="EM4" t="str">
            <v>Secundario</v>
          </cell>
          <cell r="EN4" t="str">
            <v>Secundario</v>
          </cell>
          <cell r="EO4" t="str">
            <v>Secundario</v>
          </cell>
          <cell r="EP4" t="str">
            <v>Secundario</v>
          </cell>
          <cell r="ER4" t="str">
            <v>Secundario</v>
          </cell>
          <cell r="ES4" t="str">
            <v>Secundario</v>
          </cell>
          <cell r="ET4" t="str">
            <v>Secundario</v>
          </cell>
          <cell r="EU4" t="str">
            <v>Secundario</v>
          </cell>
          <cell r="EV4" t="str">
            <v>Secundario</v>
          </cell>
          <cell r="EW4" t="str">
            <v>Secundario</v>
          </cell>
          <cell r="EX4" t="str">
            <v>Secundario</v>
          </cell>
          <cell r="EY4" t="str">
            <v>Secundario</v>
          </cell>
          <cell r="EZ4" t="str">
            <v>Secundario</v>
          </cell>
          <cell r="FA4" t="str">
            <v>Secundario</v>
          </cell>
          <cell r="FB4" t="str">
            <v>Secundario</v>
          </cell>
          <cell r="FC4" t="str">
            <v>Secundario</v>
          </cell>
          <cell r="FD4" t="str">
            <v>Secundario</v>
          </cell>
          <cell r="FE4" t="str">
            <v>Secundario</v>
          </cell>
          <cell r="FF4" t="str">
            <v>Secundario</v>
          </cell>
          <cell r="FH4" t="str">
            <v>Secundario</v>
          </cell>
          <cell r="FI4" t="str">
            <v>Secundario</v>
          </cell>
          <cell r="FJ4" t="str">
            <v>Secundario</v>
          </cell>
          <cell r="FK4" t="str">
            <v>Secundario</v>
          </cell>
          <cell r="FL4" t="str">
            <v>Secundario</v>
          </cell>
          <cell r="FM4" t="str">
            <v>Secundario</v>
          </cell>
          <cell r="FN4" t="str">
            <v>Secundario</v>
          </cell>
          <cell r="FO4" t="str">
            <v>Secundario</v>
          </cell>
          <cell r="FP4" t="str">
            <v>Secundario</v>
          </cell>
          <cell r="FQ4" t="str">
            <v>Secundario</v>
          </cell>
          <cell r="FR4" t="str">
            <v>Secundario</v>
          </cell>
          <cell r="FS4" t="str">
            <v>Secundario</v>
          </cell>
          <cell r="FT4" t="str">
            <v>Secundario</v>
          </cell>
          <cell r="FU4" t="str">
            <v>Secundario</v>
          </cell>
          <cell r="FV4" t="str">
            <v>Secundario</v>
          </cell>
          <cell r="FX4" t="str">
            <v>Secundario</v>
          </cell>
          <cell r="FY4" t="str">
            <v>Secundario</v>
          </cell>
          <cell r="FZ4" t="str">
            <v>Secundario</v>
          </cell>
          <cell r="GA4" t="str">
            <v>Secundario</v>
          </cell>
          <cell r="GB4" t="str">
            <v>Secundario</v>
          </cell>
          <cell r="GC4" t="str">
            <v>Secundario</v>
          </cell>
          <cell r="GD4" t="str">
            <v>Secundario</v>
          </cell>
          <cell r="GE4" t="str">
            <v>Secundario</v>
          </cell>
          <cell r="GF4" t="str">
            <v>Secundario</v>
          </cell>
          <cell r="GG4" t="str">
            <v>Secundario</v>
          </cell>
          <cell r="GH4" t="str">
            <v>Secundario</v>
          </cell>
          <cell r="GI4" t="str">
            <v>Secundario</v>
          </cell>
          <cell r="GJ4" t="str">
            <v>Secundario</v>
          </cell>
          <cell r="GK4" t="str">
            <v>Secundario</v>
          </cell>
          <cell r="GL4" t="str">
            <v>Secundario</v>
          </cell>
          <cell r="GN4" t="str">
            <v>Secundario</v>
          </cell>
          <cell r="GO4" t="str">
            <v>Secundario</v>
          </cell>
          <cell r="GP4" t="str">
            <v>Secundario</v>
          </cell>
          <cell r="GQ4" t="str">
            <v>Secundario</v>
          </cell>
          <cell r="GR4" t="str">
            <v>Secundario</v>
          </cell>
          <cell r="GS4" t="str">
            <v>Secundario</v>
          </cell>
          <cell r="GT4" t="str">
            <v>Secundario</v>
          </cell>
          <cell r="GU4" t="str">
            <v>Secundario</v>
          </cell>
          <cell r="GV4" t="str">
            <v>Secundario</v>
          </cell>
          <cell r="GW4" t="str">
            <v>Secundario</v>
          </cell>
          <cell r="GX4" t="str">
            <v>Secundario</v>
          </cell>
          <cell r="GY4" t="str">
            <v>Secundario</v>
          </cell>
          <cell r="GZ4" t="str">
            <v>Secundario</v>
          </cell>
          <cell r="HA4" t="str">
            <v>Secundario</v>
          </cell>
          <cell r="HB4" t="str">
            <v>Secundario</v>
          </cell>
          <cell r="HD4" t="str">
            <v>Secundario</v>
          </cell>
          <cell r="HE4" t="str">
            <v>Secundario</v>
          </cell>
          <cell r="HF4" t="str">
            <v>Secundario</v>
          </cell>
          <cell r="HG4" t="str">
            <v>Secundario</v>
          </cell>
          <cell r="HH4" t="str">
            <v>Secundario</v>
          </cell>
          <cell r="HI4" t="str">
            <v>Secundario</v>
          </cell>
          <cell r="HJ4" t="str">
            <v>Secundario</v>
          </cell>
          <cell r="HK4" t="str">
            <v>Secundario</v>
          </cell>
          <cell r="HL4" t="str">
            <v>Secundario</v>
          </cell>
          <cell r="HM4" t="str">
            <v>Secundario</v>
          </cell>
          <cell r="HN4" t="str">
            <v>Secundario</v>
          </cell>
          <cell r="HO4" t="str">
            <v>Secundario</v>
          </cell>
          <cell r="HP4" t="str">
            <v>Secundario</v>
          </cell>
          <cell r="HQ4" t="str">
            <v>Secundario</v>
          </cell>
          <cell r="HR4" t="str">
            <v>Secundario</v>
          </cell>
          <cell r="HT4" t="str">
            <v>Secundario</v>
          </cell>
          <cell r="HU4" t="str">
            <v>Secundario</v>
          </cell>
          <cell r="HV4" t="str">
            <v>Secundario</v>
          </cell>
          <cell r="HW4" t="str">
            <v>Secundario</v>
          </cell>
          <cell r="HX4" t="str">
            <v>Secundario</v>
          </cell>
          <cell r="HY4" t="str">
            <v>Secundario</v>
          </cell>
          <cell r="HZ4" t="str">
            <v>Secundario</v>
          </cell>
          <cell r="IA4" t="str">
            <v>Secundario</v>
          </cell>
          <cell r="IB4" t="str">
            <v>Secundario</v>
          </cell>
          <cell r="IC4" t="str">
            <v>Secundario</v>
          </cell>
          <cell r="ID4" t="str">
            <v>Secundario</v>
          </cell>
          <cell r="IE4" t="str">
            <v>Secundario</v>
          </cell>
          <cell r="IF4" t="str">
            <v>Secundario</v>
          </cell>
          <cell r="IG4" t="str">
            <v>Secundario</v>
          </cell>
          <cell r="IH4" t="str">
            <v>Secundario</v>
          </cell>
          <cell r="IJ4" t="str">
            <v>Secundario</v>
          </cell>
          <cell r="IK4" t="str">
            <v>Secundario</v>
          </cell>
          <cell r="IL4" t="str">
            <v>Secundario</v>
          </cell>
          <cell r="IM4" t="str">
            <v>Secundario</v>
          </cell>
          <cell r="IN4" t="str">
            <v>Secundario</v>
          </cell>
          <cell r="IO4" t="str">
            <v>Secundario</v>
          </cell>
          <cell r="IP4" t="str">
            <v>Secundario</v>
          </cell>
          <cell r="IQ4" t="str">
            <v>Secundario</v>
          </cell>
          <cell r="IR4" t="str">
            <v>Secundario</v>
          </cell>
          <cell r="IS4" t="str">
            <v>Secundario</v>
          </cell>
          <cell r="IT4" t="str">
            <v>Secundario</v>
          </cell>
          <cell r="IU4" t="str">
            <v>Secundario</v>
          </cell>
          <cell r="IV4" t="str">
            <v>Secundario</v>
          </cell>
          <cell r="IW4" t="str">
            <v>Secundario</v>
          </cell>
          <cell r="IX4" t="str">
            <v>Secundario</v>
          </cell>
          <cell r="IZ4" t="str">
            <v>Secundario</v>
          </cell>
          <cell r="JA4" t="str">
            <v>Secundario</v>
          </cell>
          <cell r="JB4" t="str">
            <v>Secundario</v>
          </cell>
          <cell r="JC4" t="str">
            <v>Secundario</v>
          </cell>
          <cell r="JD4" t="str">
            <v>Secundario</v>
          </cell>
          <cell r="JE4" t="str">
            <v>Secundario</v>
          </cell>
          <cell r="JF4" t="str">
            <v>Secundario</v>
          </cell>
          <cell r="JG4" t="str">
            <v>Secundario</v>
          </cell>
          <cell r="JH4" t="str">
            <v>Secundario</v>
          </cell>
          <cell r="JI4" t="str">
            <v>Secundario</v>
          </cell>
          <cell r="JJ4" t="str">
            <v>Secundario</v>
          </cell>
          <cell r="JK4" t="str">
            <v>Secundario</v>
          </cell>
          <cell r="JL4" t="str">
            <v>Secundario</v>
          </cell>
          <cell r="JM4" t="str">
            <v>Secundario</v>
          </cell>
          <cell r="JN4" t="str">
            <v>Secundario</v>
          </cell>
          <cell r="JP4" t="str">
            <v>Secundario</v>
          </cell>
          <cell r="JQ4" t="str">
            <v>Secundario</v>
          </cell>
          <cell r="JR4" t="str">
            <v>Secundario</v>
          </cell>
          <cell r="JS4" t="str">
            <v>Secundario</v>
          </cell>
          <cell r="JT4" t="str">
            <v>Secundario</v>
          </cell>
          <cell r="JU4" t="str">
            <v>Secundario</v>
          </cell>
          <cell r="JV4" t="str">
            <v>Secundario</v>
          </cell>
          <cell r="JW4" t="str">
            <v>Secundario</v>
          </cell>
          <cell r="JX4" t="str">
            <v>Secundario</v>
          </cell>
          <cell r="JY4" t="str">
            <v>Secundario</v>
          </cell>
          <cell r="JZ4" t="str">
            <v>Secundario</v>
          </cell>
          <cell r="KA4" t="str">
            <v>Secundario</v>
          </cell>
          <cell r="KB4" t="str">
            <v>Secundario</v>
          </cell>
          <cell r="KC4" t="str">
            <v>Secundario</v>
          </cell>
          <cell r="KD4" t="str">
            <v>Secundario</v>
          </cell>
          <cell r="KF4" t="str">
            <v>Secundario</v>
          </cell>
          <cell r="KG4" t="str">
            <v>Secundario</v>
          </cell>
          <cell r="KH4" t="str">
            <v>Secundario</v>
          </cell>
          <cell r="KI4" t="str">
            <v>Secundario</v>
          </cell>
          <cell r="KJ4" t="str">
            <v>Secundario</v>
          </cell>
          <cell r="KK4" t="str">
            <v>Secundario</v>
          </cell>
          <cell r="KL4" t="str">
            <v>Secundario</v>
          </cell>
          <cell r="KM4" t="str">
            <v>Secundario</v>
          </cell>
          <cell r="KN4" t="str">
            <v>Secundario</v>
          </cell>
          <cell r="KO4" t="str">
            <v>Secundario</v>
          </cell>
          <cell r="KP4" t="str">
            <v>Secundario</v>
          </cell>
          <cell r="KQ4" t="str">
            <v>Secundario</v>
          </cell>
          <cell r="KR4" t="str">
            <v>Secundario</v>
          </cell>
          <cell r="KS4" t="str">
            <v>Secundario</v>
          </cell>
          <cell r="KT4" t="str">
            <v>Secundario</v>
          </cell>
          <cell r="KV4" t="str">
            <v>Secundario</v>
          </cell>
          <cell r="KW4" t="str">
            <v>Secundario</v>
          </cell>
          <cell r="KX4" t="str">
            <v>Secundario</v>
          </cell>
          <cell r="KY4" t="str">
            <v>Secundario</v>
          </cell>
          <cell r="KZ4" t="str">
            <v>Secundario</v>
          </cell>
          <cell r="LA4" t="str">
            <v>Secundario</v>
          </cell>
          <cell r="LB4" t="str">
            <v>Secundario</v>
          </cell>
          <cell r="LC4" t="str">
            <v>Secundario</v>
          </cell>
          <cell r="LD4" t="str">
            <v>Secundario</v>
          </cell>
          <cell r="LE4" t="str">
            <v>Secundario</v>
          </cell>
          <cell r="LF4" t="str">
            <v>Secundario</v>
          </cell>
          <cell r="LG4" t="str">
            <v>Secundario</v>
          </cell>
          <cell r="LH4" t="str">
            <v>Secundario</v>
          </cell>
          <cell r="LI4" t="str">
            <v>Secundario</v>
          </cell>
          <cell r="LJ4" t="str">
            <v>Secundario</v>
          </cell>
          <cell r="LL4" t="str">
            <v>Primario</v>
          </cell>
          <cell r="LM4" t="str">
            <v>Primario</v>
          </cell>
          <cell r="LN4" t="str">
            <v>Primario</v>
          </cell>
          <cell r="LO4" t="str">
            <v>Primario</v>
          </cell>
          <cell r="LP4" t="str">
            <v>Primario</v>
          </cell>
          <cell r="LQ4" t="str">
            <v>Primario</v>
          </cell>
          <cell r="LR4" t="str">
            <v>Primario</v>
          </cell>
          <cell r="LS4" t="str">
            <v>Primario</v>
          </cell>
          <cell r="LT4" t="str">
            <v>Primario</v>
          </cell>
          <cell r="LU4" t="str">
            <v>Primario</v>
          </cell>
          <cell r="LV4" t="str">
            <v>Primario</v>
          </cell>
          <cell r="LW4" t="str">
            <v>Primario</v>
          </cell>
          <cell r="LX4" t="str">
            <v>Primario</v>
          </cell>
          <cell r="LY4" t="str">
            <v>Primario</v>
          </cell>
          <cell r="LZ4" t="str">
            <v>Primario</v>
          </cell>
          <cell r="MB4" t="str">
            <v>Primario</v>
          </cell>
          <cell r="MC4" t="str">
            <v>Primario</v>
          </cell>
          <cell r="MD4" t="str">
            <v>Primario</v>
          </cell>
          <cell r="ME4" t="str">
            <v>Primario</v>
          </cell>
          <cell r="MF4" t="str">
            <v>Primario</v>
          </cell>
          <cell r="MG4" t="str">
            <v>Primario</v>
          </cell>
          <cell r="MH4" t="str">
            <v>Primario</v>
          </cell>
          <cell r="MI4" t="str">
            <v>Primario</v>
          </cell>
          <cell r="MJ4" t="str">
            <v>Primario</v>
          </cell>
          <cell r="MK4" t="str">
            <v>Primario</v>
          </cell>
          <cell r="ML4" t="str">
            <v>Primario</v>
          </cell>
          <cell r="MM4" t="str">
            <v>Primario</v>
          </cell>
          <cell r="MN4" t="str">
            <v>Primario</v>
          </cell>
          <cell r="MO4" t="str">
            <v>Primario</v>
          </cell>
          <cell r="MP4" t="str">
            <v>Primario</v>
          </cell>
          <cell r="MR4" t="str">
            <v>Primario</v>
          </cell>
          <cell r="MS4" t="str">
            <v>Primario</v>
          </cell>
          <cell r="MT4" t="str">
            <v>Primario</v>
          </cell>
          <cell r="MU4" t="str">
            <v>Primario</v>
          </cell>
          <cell r="MV4" t="str">
            <v>Primario</v>
          </cell>
          <cell r="MW4" t="str">
            <v>Primario</v>
          </cell>
          <cell r="MX4" t="str">
            <v>Primario</v>
          </cell>
          <cell r="MY4" t="str">
            <v>Primario</v>
          </cell>
          <cell r="MZ4" t="str">
            <v>Primario</v>
          </cell>
          <cell r="NA4" t="str">
            <v>Primario</v>
          </cell>
          <cell r="NB4" t="str">
            <v>Primario</v>
          </cell>
          <cell r="NC4" t="str">
            <v>Primario</v>
          </cell>
          <cell r="ND4" t="str">
            <v>Primario</v>
          </cell>
          <cell r="NE4" t="str">
            <v>Primario</v>
          </cell>
          <cell r="NF4" t="str">
            <v>Primario</v>
          </cell>
          <cell r="NH4" t="str">
            <v>Primario</v>
          </cell>
          <cell r="NI4" t="str">
            <v>Primario</v>
          </cell>
          <cell r="NJ4" t="str">
            <v>Primario</v>
          </cell>
          <cell r="NK4" t="str">
            <v>Primario</v>
          </cell>
          <cell r="NL4" t="str">
            <v>Primario</v>
          </cell>
          <cell r="NM4" t="str">
            <v>Primario</v>
          </cell>
          <cell r="NN4" t="str">
            <v>Primario</v>
          </cell>
          <cell r="NO4" t="str">
            <v>Primario</v>
          </cell>
          <cell r="NP4" t="str">
            <v>Primario</v>
          </cell>
          <cell r="NQ4" t="str">
            <v>Primario</v>
          </cell>
          <cell r="NR4" t="str">
            <v>Primario</v>
          </cell>
          <cell r="NS4" t="str">
            <v>Primario</v>
          </cell>
          <cell r="NT4" t="str">
            <v>Primario</v>
          </cell>
          <cell r="NU4" t="str">
            <v>Primario</v>
          </cell>
          <cell r="NV4" t="str">
            <v>Primario</v>
          </cell>
          <cell r="NX4" t="str">
            <v>Primario</v>
          </cell>
          <cell r="NY4" t="str">
            <v>Primario</v>
          </cell>
          <cell r="NZ4" t="str">
            <v>Primario</v>
          </cell>
          <cell r="OA4" t="str">
            <v>Primario</v>
          </cell>
          <cell r="OB4" t="str">
            <v>Primario</v>
          </cell>
          <cell r="OC4" t="str">
            <v>Primario</v>
          </cell>
          <cell r="OD4" t="str">
            <v>Primario</v>
          </cell>
          <cell r="OE4" t="str">
            <v>Primario</v>
          </cell>
          <cell r="OF4" t="str">
            <v>Primario</v>
          </cell>
          <cell r="OG4" t="str">
            <v>Primario</v>
          </cell>
          <cell r="OH4" t="str">
            <v>Primario</v>
          </cell>
          <cell r="OI4" t="str">
            <v>Primario</v>
          </cell>
          <cell r="OJ4" t="str">
            <v>Primario</v>
          </cell>
          <cell r="OK4" t="str">
            <v>Primario</v>
          </cell>
          <cell r="OL4" t="str">
            <v>Primario</v>
          </cell>
          <cell r="ON4" t="str">
            <v>Primario</v>
          </cell>
          <cell r="OO4" t="str">
            <v>Primario</v>
          </cell>
          <cell r="OP4" t="str">
            <v>Primario</v>
          </cell>
          <cell r="OQ4" t="str">
            <v>Primario</v>
          </cell>
          <cell r="OR4" t="str">
            <v>Primario</v>
          </cell>
          <cell r="OS4" t="str">
            <v>Primario</v>
          </cell>
          <cell r="OT4" t="str">
            <v>Primario</v>
          </cell>
          <cell r="OU4" t="str">
            <v>Primario</v>
          </cell>
          <cell r="OV4" t="str">
            <v>Primario</v>
          </cell>
          <cell r="OW4" t="str">
            <v>Primario</v>
          </cell>
          <cell r="OX4" t="str">
            <v>Primario</v>
          </cell>
          <cell r="OY4" t="str">
            <v>Primario</v>
          </cell>
          <cell r="OZ4" t="str">
            <v>Primario</v>
          </cell>
          <cell r="PA4" t="str">
            <v>Primario</v>
          </cell>
          <cell r="PB4" t="str">
            <v>Primario</v>
          </cell>
          <cell r="PD4" t="str">
            <v>Secundario</v>
          </cell>
          <cell r="PE4" t="str">
            <v>Secundario</v>
          </cell>
          <cell r="PF4" t="str">
            <v>Secundario</v>
          </cell>
          <cell r="PG4" t="str">
            <v>Secundario</v>
          </cell>
          <cell r="PH4" t="str">
            <v>Secundario</v>
          </cell>
          <cell r="PI4" t="str">
            <v>Secundario</v>
          </cell>
          <cell r="PJ4" t="str">
            <v>Secundario</v>
          </cell>
          <cell r="PK4" t="str">
            <v>Secundario</v>
          </cell>
          <cell r="PL4" t="str">
            <v>Secundario</v>
          </cell>
          <cell r="PM4" t="str">
            <v>Secundario</v>
          </cell>
          <cell r="PN4" t="str">
            <v>Secundario</v>
          </cell>
          <cell r="PO4" t="str">
            <v>Secundario</v>
          </cell>
          <cell r="PP4" t="str">
            <v>Secundario</v>
          </cell>
          <cell r="PQ4" t="str">
            <v>Secundario</v>
          </cell>
          <cell r="PR4" t="str">
            <v>Secundario</v>
          </cell>
          <cell r="PT4" t="str">
            <v>Secundario</v>
          </cell>
          <cell r="PU4" t="str">
            <v>Secundario</v>
          </cell>
          <cell r="PV4" t="str">
            <v>Secundario</v>
          </cell>
          <cell r="PW4" t="str">
            <v>Secundario</v>
          </cell>
          <cell r="PX4" t="str">
            <v>Secundario</v>
          </cell>
          <cell r="PY4" t="str">
            <v>Secundario</v>
          </cell>
          <cell r="PZ4" t="str">
            <v>Secundario</v>
          </cell>
          <cell r="QA4" t="str">
            <v>Secundario</v>
          </cell>
          <cell r="QB4" t="str">
            <v>Secundario</v>
          </cell>
          <cell r="QC4" t="str">
            <v>Secundario</v>
          </cell>
          <cell r="QD4" t="str">
            <v>Secundario</v>
          </cell>
          <cell r="QE4" t="str">
            <v>Secundario</v>
          </cell>
          <cell r="QF4" t="str">
            <v>Secundario</v>
          </cell>
          <cell r="QG4" t="str">
            <v>Secundario</v>
          </cell>
          <cell r="QH4" t="str">
            <v>Secundario</v>
          </cell>
          <cell r="QJ4" t="str">
            <v>Secundario</v>
          </cell>
          <cell r="QK4" t="str">
            <v>Secundario</v>
          </cell>
          <cell r="QL4" t="str">
            <v>Secundario</v>
          </cell>
          <cell r="QM4" t="str">
            <v>Secundario</v>
          </cell>
          <cell r="QN4" t="str">
            <v>Secundario</v>
          </cell>
          <cell r="QO4" t="str">
            <v>Secundario</v>
          </cell>
          <cell r="QP4" t="str">
            <v>Secundario</v>
          </cell>
          <cell r="QQ4" t="str">
            <v>Secundario</v>
          </cell>
          <cell r="QR4" t="str">
            <v>Secundario</v>
          </cell>
          <cell r="QS4" t="str">
            <v>Secundario</v>
          </cell>
          <cell r="QT4" t="str">
            <v>Secundario</v>
          </cell>
          <cell r="QU4" t="str">
            <v>Secundario</v>
          </cell>
          <cell r="QV4" t="str">
            <v>Secundario</v>
          </cell>
          <cell r="QW4" t="str">
            <v>Secundario</v>
          </cell>
          <cell r="QX4" t="str">
            <v>Secundario</v>
          </cell>
          <cell r="QZ4" t="str">
            <v>Secundario</v>
          </cell>
          <cell r="RA4" t="str">
            <v>Secundario</v>
          </cell>
          <cell r="RB4" t="str">
            <v>Secundario</v>
          </cell>
          <cell r="RC4" t="str">
            <v>Secundario</v>
          </cell>
          <cell r="RD4" t="str">
            <v>Secundario</v>
          </cell>
          <cell r="RE4" t="str">
            <v>Secundario</v>
          </cell>
          <cell r="RF4" t="str">
            <v>Secundario</v>
          </cell>
          <cell r="RG4" t="str">
            <v>Secundario</v>
          </cell>
          <cell r="RH4" t="str">
            <v>Secundario</v>
          </cell>
          <cell r="RI4" t="str">
            <v>Secundario</v>
          </cell>
          <cell r="RJ4" t="str">
            <v>Secundario</v>
          </cell>
          <cell r="RK4" t="str">
            <v>Secundario</v>
          </cell>
          <cell r="RL4" t="str">
            <v>Secundario</v>
          </cell>
          <cell r="RM4" t="str">
            <v>Secundario</v>
          </cell>
          <cell r="RN4" t="str">
            <v>Secundario</v>
          </cell>
        </row>
        <row r="5">
          <cell r="A5">
            <v>3</v>
          </cell>
          <cell r="D5" t="str">
            <v>Renovable</v>
          </cell>
          <cell r="E5" t="str">
            <v>Renovable</v>
          </cell>
          <cell r="F5" t="str">
            <v>Renovable</v>
          </cell>
          <cell r="G5" t="str">
            <v>Renovable</v>
          </cell>
          <cell r="H5" t="str">
            <v>Renovable</v>
          </cell>
          <cell r="I5" t="str">
            <v>Renovable</v>
          </cell>
          <cell r="J5" t="str">
            <v>Renovable</v>
          </cell>
          <cell r="K5" t="str">
            <v>Renovable</v>
          </cell>
          <cell r="L5" t="str">
            <v>Renovable</v>
          </cell>
          <cell r="M5" t="str">
            <v>Renovable</v>
          </cell>
          <cell r="N5" t="str">
            <v>Renovable</v>
          </cell>
          <cell r="O5" t="str">
            <v>Renovable</v>
          </cell>
          <cell r="P5" t="str">
            <v>Renovable</v>
          </cell>
          <cell r="Q5" t="str">
            <v>Renovable</v>
          </cell>
          <cell r="R5" t="str">
            <v>Renovable</v>
          </cell>
          <cell r="T5" t="str">
            <v>No Renovable</v>
          </cell>
          <cell r="U5" t="str">
            <v>No Renovable</v>
          </cell>
          <cell r="V5" t="str">
            <v>No Renovable</v>
          </cell>
          <cell r="W5" t="str">
            <v>No Renovable</v>
          </cell>
          <cell r="X5" t="str">
            <v>No Renovable</v>
          </cell>
          <cell r="Y5" t="str">
            <v>No Renovable</v>
          </cell>
          <cell r="Z5" t="str">
            <v>No Renovable</v>
          </cell>
          <cell r="AA5" t="str">
            <v>No Renovable</v>
          </cell>
          <cell r="AB5" t="str">
            <v>No Renovable</v>
          </cell>
          <cell r="AC5" t="str">
            <v>No Renovable</v>
          </cell>
          <cell r="AD5" t="str">
            <v>No Renovable</v>
          </cell>
          <cell r="AE5" t="str">
            <v>No Renovable</v>
          </cell>
          <cell r="AF5" t="str">
            <v>No Renovable</v>
          </cell>
          <cell r="AG5" t="str">
            <v>No Renovable</v>
          </cell>
          <cell r="AH5" t="str">
            <v>No Renovable</v>
          </cell>
          <cell r="AJ5" t="str">
            <v>No Renovable</v>
          </cell>
          <cell r="AK5" t="str">
            <v>No Renovable</v>
          </cell>
          <cell r="AL5" t="str">
            <v>No Renovable</v>
          </cell>
          <cell r="AM5" t="str">
            <v>No Renovable</v>
          </cell>
          <cell r="AN5" t="str">
            <v>No Renovable</v>
          </cell>
          <cell r="AO5" t="str">
            <v>No Renovable</v>
          </cell>
          <cell r="AP5" t="str">
            <v>No Renovable</v>
          </cell>
          <cell r="AQ5" t="str">
            <v>No Renovable</v>
          </cell>
          <cell r="AR5" t="str">
            <v>No Renovable</v>
          </cell>
          <cell r="AS5" t="str">
            <v>No Renovable</v>
          </cell>
          <cell r="AT5" t="str">
            <v>No Renovable</v>
          </cell>
          <cell r="AU5" t="str">
            <v>No Renovable</v>
          </cell>
          <cell r="AV5" t="str">
            <v>No Renovable</v>
          </cell>
          <cell r="AW5" t="str">
            <v>No Renovable</v>
          </cell>
          <cell r="AX5" t="str">
            <v>No Renovable</v>
          </cell>
          <cell r="AZ5" t="str">
            <v>Renovable</v>
          </cell>
          <cell r="BA5" t="str">
            <v>Renovable</v>
          </cell>
          <cell r="BB5" t="str">
            <v>Renovable</v>
          </cell>
          <cell r="BC5" t="str">
            <v>Renovable</v>
          </cell>
          <cell r="BD5" t="str">
            <v>Renovable</v>
          </cell>
          <cell r="BE5" t="str">
            <v>Renovable</v>
          </cell>
          <cell r="BF5" t="str">
            <v>Renovable</v>
          </cell>
          <cell r="BG5" t="str">
            <v>Renovable</v>
          </cell>
          <cell r="BH5" t="str">
            <v>Renovable</v>
          </cell>
          <cell r="BI5" t="str">
            <v>Renovable</v>
          </cell>
          <cell r="BJ5" t="str">
            <v>Renovable</v>
          </cell>
          <cell r="BK5" t="str">
            <v>Renovable</v>
          </cell>
          <cell r="BL5" t="str">
            <v>Renovable</v>
          </cell>
          <cell r="BM5" t="str">
            <v>Renovable</v>
          </cell>
          <cell r="BN5" t="str">
            <v>Renovable</v>
          </cell>
          <cell r="BP5" t="str">
            <v>Renovable</v>
          </cell>
          <cell r="BQ5" t="str">
            <v>Renovable</v>
          </cell>
          <cell r="BR5" t="str">
            <v>Renovable</v>
          </cell>
          <cell r="BS5" t="str">
            <v>Renovable</v>
          </cell>
          <cell r="BT5" t="str">
            <v>Renovable</v>
          </cell>
          <cell r="BU5" t="str">
            <v>Renovable</v>
          </cell>
          <cell r="BV5" t="str">
            <v>Renovable</v>
          </cell>
          <cell r="BW5" t="str">
            <v>Renovable</v>
          </cell>
          <cell r="BX5" t="str">
            <v>Renovable</v>
          </cell>
          <cell r="BY5" t="str">
            <v>Renovable</v>
          </cell>
          <cell r="BZ5" t="str">
            <v>Renovable</v>
          </cell>
          <cell r="CA5" t="str">
            <v>Renovable</v>
          </cell>
          <cell r="CB5" t="str">
            <v>Renovable</v>
          </cell>
          <cell r="CC5" t="str">
            <v>Renovable</v>
          </cell>
          <cell r="CD5" t="str">
            <v>Renovable</v>
          </cell>
          <cell r="CF5" t="str">
            <v>No Renovable</v>
          </cell>
          <cell r="CG5" t="str">
            <v>No Renovable</v>
          </cell>
          <cell r="CH5" t="str">
            <v>No Renovable</v>
          </cell>
          <cell r="CI5" t="str">
            <v>No Renovable</v>
          </cell>
          <cell r="CJ5" t="str">
            <v>No Renovable</v>
          </cell>
          <cell r="CK5" t="str">
            <v>No Renovable</v>
          </cell>
          <cell r="CL5" t="str">
            <v>No Renovable</v>
          </cell>
          <cell r="CM5" t="str">
            <v>No Renovable</v>
          </cell>
          <cell r="CN5" t="str">
            <v>No Renovable</v>
          </cell>
          <cell r="CO5" t="str">
            <v>No Renovable</v>
          </cell>
          <cell r="CP5" t="str">
            <v>No Renovable</v>
          </cell>
          <cell r="CQ5" t="str">
            <v>No Renovable</v>
          </cell>
          <cell r="CR5" t="str">
            <v>No Renovable</v>
          </cell>
          <cell r="CS5" t="str">
            <v>No Renovable</v>
          </cell>
          <cell r="CT5" t="str">
            <v>No Renovable</v>
          </cell>
          <cell r="CV5" t="str">
            <v>Renovable</v>
          </cell>
          <cell r="CW5" t="str">
            <v>Renovable</v>
          </cell>
          <cell r="CX5" t="str">
            <v>Renovable</v>
          </cell>
          <cell r="CY5" t="str">
            <v>Renovable</v>
          </cell>
          <cell r="CZ5" t="str">
            <v>Renovable</v>
          </cell>
          <cell r="DA5" t="str">
            <v>Renovable</v>
          </cell>
          <cell r="DB5" t="str">
            <v>Renovable</v>
          </cell>
          <cell r="DC5" t="str">
            <v>Renovable</v>
          </cell>
          <cell r="DD5" t="str">
            <v>Renovable</v>
          </cell>
          <cell r="DE5" t="str">
            <v>Renovable</v>
          </cell>
          <cell r="DF5" t="str">
            <v>Renovable</v>
          </cell>
          <cell r="DG5" t="str">
            <v>Renovable</v>
          </cell>
          <cell r="DH5" t="str">
            <v>Renovable</v>
          </cell>
          <cell r="DI5" t="str">
            <v>Renovable</v>
          </cell>
          <cell r="DJ5" t="str">
            <v>Renovable</v>
          </cell>
          <cell r="DL5" t="str">
            <v>Renovable</v>
          </cell>
          <cell r="DM5" t="str">
            <v>Renovable</v>
          </cell>
          <cell r="DN5" t="str">
            <v>Renovable</v>
          </cell>
          <cell r="DO5" t="str">
            <v>Renovable</v>
          </cell>
          <cell r="DP5" t="str">
            <v>Renovable</v>
          </cell>
          <cell r="DQ5" t="str">
            <v>Renovable</v>
          </cell>
          <cell r="DR5" t="str">
            <v>Renovable</v>
          </cell>
          <cell r="DS5" t="str">
            <v>Renovable</v>
          </cell>
          <cell r="DT5" t="str">
            <v>Renovable</v>
          </cell>
          <cell r="DU5" t="str">
            <v>Renovable</v>
          </cell>
          <cell r="DV5" t="str">
            <v>Renovable</v>
          </cell>
          <cell r="DW5" t="str">
            <v>Renovable</v>
          </cell>
          <cell r="DX5" t="str">
            <v>Renovable</v>
          </cell>
          <cell r="DY5" t="str">
            <v>Renovable</v>
          </cell>
          <cell r="DZ5" t="str">
            <v>Renovable</v>
          </cell>
          <cell r="EB5" t="str">
            <v>Renovable</v>
          </cell>
          <cell r="EC5" t="str">
            <v>Renovable</v>
          </cell>
          <cell r="ED5" t="str">
            <v>Renovable</v>
          </cell>
          <cell r="EE5" t="str">
            <v>Renovable</v>
          </cell>
          <cell r="EF5" t="str">
            <v>Renovable</v>
          </cell>
          <cell r="EG5" t="str">
            <v>Renovable</v>
          </cell>
          <cell r="EH5" t="str">
            <v>Renovable</v>
          </cell>
          <cell r="EI5" t="str">
            <v>Renovable</v>
          </cell>
          <cell r="EJ5" t="str">
            <v>Renovable</v>
          </cell>
          <cell r="EK5" t="str">
            <v>Renovable</v>
          </cell>
          <cell r="EL5" t="str">
            <v>Renovable</v>
          </cell>
          <cell r="EM5" t="str">
            <v>Renovable</v>
          </cell>
          <cell r="EN5" t="str">
            <v>Renovable</v>
          </cell>
          <cell r="EO5" t="str">
            <v>Renovable</v>
          </cell>
          <cell r="EP5" t="str">
            <v>Renovable</v>
          </cell>
          <cell r="ER5" t="str">
            <v>Renovable</v>
          </cell>
          <cell r="ES5" t="str">
            <v>Renovable</v>
          </cell>
          <cell r="ET5" t="str">
            <v>Renovable</v>
          </cell>
          <cell r="EU5" t="str">
            <v>Renovable</v>
          </cell>
          <cell r="EV5" t="str">
            <v>Renovable</v>
          </cell>
          <cell r="EW5" t="str">
            <v>Renovable</v>
          </cell>
          <cell r="EX5" t="str">
            <v>Renovable</v>
          </cell>
          <cell r="EY5" t="str">
            <v>Renovable</v>
          </cell>
          <cell r="EZ5" t="str">
            <v>Renovable</v>
          </cell>
          <cell r="FA5" t="str">
            <v>Renovable</v>
          </cell>
          <cell r="FB5" t="str">
            <v>Renovable</v>
          </cell>
          <cell r="FC5" t="str">
            <v>Renovable</v>
          </cell>
          <cell r="FD5" t="str">
            <v>Renovable</v>
          </cell>
          <cell r="FE5" t="str">
            <v>Renovable</v>
          </cell>
          <cell r="FF5" t="str">
            <v>Renovable</v>
          </cell>
          <cell r="FH5" t="str">
            <v>Renovable</v>
          </cell>
          <cell r="FI5" t="str">
            <v>Renovable</v>
          </cell>
          <cell r="FJ5" t="str">
            <v>Renovable</v>
          </cell>
          <cell r="FK5" t="str">
            <v>Renovable</v>
          </cell>
          <cell r="FL5" t="str">
            <v>Renovable</v>
          </cell>
          <cell r="FM5" t="str">
            <v>Renovable</v>
          </cell>
          <cell r="FN5" t="str">
            <v>Renovable</v>
          </cell>
          <cell r="FO5" t="str">
            <v>Renovable</v>
          </cell>
          <cell r="FP5" t="str">
            <v>Renovable</v>
          </cell>
          <cell r="FQ5" t="str">
            <v>Renovable</v>
          </cell>
          <cell r="FR5" t="str">
            <v>Renovable</v>
          </cell>
          <cell r="FS5" t="str">
            <v>Renovable</v>
          </cell>
          <cell r="FT5" t="str">
            <v>Renovable</v>
          </cell>
          <cell r="FU5" t="str">
            <v>Renovable</v>
          </cell>
          <cell r="FV5" t="str">
            <v>Renovable</v>
          </cell>
          <cell r="FX5" t="str">
            <v>No Renovable</v>
          </cell>
          <cell r="FY5" t="str">
            <v>No Renovable</v>
          </cell>
          <cell r="FZ5" t="str">
            <v>No Renovable</v>
          </cell>
          <cell r="GA5" t="str">
            <v>No Renovable</v>
          </cell>
          <cell r="GB5" t="str">
            <v>No Renovable</v>
          </cell>
          <cell r="GC5" t="str">
            <v>No Renovable</v>
          </cell>
          <cell r="GD5" t="str">
            <v>No Renovable</v>
          </cell>
          <cell r="GE5" t="str">
            <v>No Renovable</v>
          </cell>
          <cell r="GF5" t="str">
            <v>No Renovable</v>
          </cell>
          <cell r="GG5" t="str">
            <v>No Renovable</v>
          </cell>
          <cell r="GH5" t="str">
            <v>No Renovable</v>
          </cell>
          <cell r="GI5" t="str">
            <v>No Renovable</v>
          </cell>
          <cell r="GJ5" t="str">
            <v>No Renovable</v>
          </cell>
          <cell r="GK5" t="str">
            <v>No Renovable</v>
          </cell>
          <cell r="GL5" t="str">
            <v>No Renovable</v>
          </cell>
          <cell r="GN5" t="str">
            <v>No Renovable</v>
          </cell>
          <cell r="GO5" t="str">
            <v>No Renovable</v>
          </cell>
          <cell r="GP5" t="str">
            <v>No Renovable</v>
          </cell>
          <cell r="GQ5" t="str">
            <v>No Renovable</v>
          </cell>
          <cell r="GR5" t="str">
            <v>No Renovable</v>
          </cell>
          <cell r="GS5" t="str">
            <v>No Renovable</v>
          </cell>
          <cell r="GT5" t="str">
            <v>No Renovable</v>
          </cell>
          <cell r="GU5" t="str">
            <v>No Renovable</v>
          </cell>
          <cell r="GV5" t="str">
            <v>No Renovable</v>
          </cell>
          <cell r="GW5" t="str">
            <v>No Renovable</v>
          </cell>
          <cell r="GX5" t="str">
            <v>No Renovable</v>
          </cell>
          <cell r="GY5" t="str">
            <v>No Renovable</v>
          </cell>
          <cell r="GZ5" t="str">
            <v>No Renovable</v>
          </cell>
          <cell r="HA5" t="str">
            <v>No Renovable</v>
          </cell>
          <cell r="HB5" t="str">
            <v>No Renovable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J5" t="str">
            <v>No Renovable</v>
          </cell>
          <cell r="IK5" t="str">
            <v>No Renovable</v>
          </cell>
          <cell r="IL5" t="str">
            <v>No Renovable</v>
          </cell>
          <cell r="IM5" t="str">
            <v>No Renovable</v>
          </cell>
          <cell r="IN5" t="str">
            <v>No Renovable</v>
          </cell>
          <cell r="IO5" t="str">
            <v>No Renovable</v>
          </cell>
          <cell r="IP5" t="str">
            <v>No Renovable</v>
          </cell>
          <cell r="IQ5" t="str">
            <v>No Renovable</v>
          </cell>
          <cell r="IR5" t="str">
            <v>No Renovable</v>
          </cell>
          <cell r="IS5" t="str">
            <v>No Renovable</v>
          </cell>
          <cell r="IT5" t="str">
            <v>No Renovable</v>
          </cell>
          <cell r="IU5" t="str">
            <v>No Renovable</v>
          </cell>
          <cell r="IV5" t="str">
            <v>No Renovable</v>
          </cell>
          <cell r="IW5" t="str">
            <v>No Renovable</v>
          </cell>
          <cell r="IX5" t="str">
            <v>No Renovable</v>
          </cell>
          <cell r="IZ5" t="str">
            <v>No Renovable</v>
          </cell>
          <cell r="JA5" t="str">
            <v>No Renovable</v>
          </cell>
          <cell r="JB5" t="str">
            <v>No Renovable</v>
          </cell>
          <cell r="JC5" t="str">
            <v>No Renovable</v>
          </cell>
          <cell r="JD5" t="str">
            <v>No Renovable</v>
          </cell>
          <cell r="JE5" t="str">
            <v>No Renovable</v>
          </cell>
          <cell r="JF5" t="str">
            <v>No Renovable</v>
          </cell>
          <cell r="JG5" t="str">
            <v>No Renovable</v>
          </cell>
          <cell r="JH5" t="str">
            <v>No Renovable</v>
          </cell>
          <cell r="JI5" t="str">
            <v>No Renovable</v>
          </cell>
          <cell r="JJ5" t="str">
            <v>No Renovable</v>
          </cell>
          <cell r="JK5" t="str">
            <v>No Renovable</v>
          </cell>
          <cell r="JL5" t="str">
            <v>No Renovable</v>
          </cell>
          <cell r="JM5" t="str">
            <v>No Renovable</v>
          </cell>
          <cell r="JN5" t="str">
            <v>No Renovable</v>
          </cell>
          <cell r="JP5" t="str">
            <v>No Renovable</v>
          </cell>
          <cell r="JQ5" t="str">
            <v>No Renovable</v>
          </cell>
          <cell r="JR5" t="str">
            <v>No Renovable</v>
          </cell>
          <cell r="JS5" t="str">
            <v>No Renovable</v>
          </cell>
          <cell r="JT5" t="str">
            <v>No Renovable</v>
          </cell>
          <cell r="JU5" t="str">
            <v>No Renovable</v>
          </cell>
          <cell r="JV5" t="str">
            <v>No Renovable</v>
          </cell>
          <cell r="JW5" t="str">
            <v>No Renovable</v>
          </cell>
          <cell r="JX5" t="str">
            <v>No Renovable</v>
          </cell>
          <cell r="JY5" t="str">
            <v>No Renovable</v>
          </cell>
          <cell r="JZ5" t="str">
            <v>No Renovable</v>
          </cell>
          <cell r="KA5" t="str">
            <v>No Renovable</v>
          </cell>
          <cell r="KB5" t="str">
            <v>No Renovable</v>
          </cell>
          <cell r="KC5" t="str">
            <v>No Renovable</v>
          </cell>
          <cell r="KD5" t="str">
            <v>No Renovable</v>
          </cell>
          <cell r="KF5" t="str">
            <v>No Renovable</v>
          </cell>
          <cell r="KG5" t="str">
            <v>No Renovable</v>
          </cell>
          <cell r="KH5" t="str">
            <v>No Renovable</v>
          </cell>
          <cell r="KI5" t="str">
            <v>No Renovable</v>
          </cell>
          <cell r="KJ5" t="str">
            <v>No Renovable</v>
          </cell>
          <cell r="KK5" t="str">
            <v>No Renovable</v>
          </cell>
          <cell r="KL5" t="str">
            <v>No Renovable</v>
          </cell>
          <cell r="KM5" t="str">
            <v>No Renovable</v>
          </cell>
          <cell r="KN5" t="str">
            <v>No Renovable</v>
          </cell>
          <cell r="KO5" t="str">
            <v>No Renovable</v>
          </cell>
          <cell r="KP5" t="str">
            <v>No Renovable</v>
          </cell>
          <cell r="KQ5" t="str">
            <v>No Renovable</v>
          </cell>
          <cell r="KR5" t="str">
            <v>No Renovable</v>
          </cell>
          <cell r="KS5" t="str">
            <v>No Renovable</v>
          </cell>
          <cell r="KT5" t="str">
            <v>No Renovable</v>
          </cell>
          <cell r="KV5" t="str">
            <v>No Renovable</v>
          </cell>
          <cell r="KW5" t="str">
            <v>No Renovable</v>
          </cell>
          <cell r="KX5" t="str">
            <v>No Renovable</v>
          </cell>
          <cell r="KY5" t="str">
            <v>No Renovable</v>
          </cell>
          <cell r="KZ5" t="str">
            <v>No Renovable</v>
          </cell>
          <cell r="LA5" t="str">
            <v>No Renovable</v>
          </cell>
          <cell r="LB5" t="str">
            <v>No Renovable</v>
          </cell>
          <cell r="LC5" t="str">
            <v>No Renovable</v>
          </cell>
          <cell r="LD5" t="str">
            <v>No Renovable</v>
          </cell>
          <cell r="LE5" t="str">
            <v>No Renovable</v>
          </cell>
          <cell r="LF5" t="str">
            <v>No Renovable</v>
          </cell>
          <cell r="LG5" t="str">
            <v>No Renovable</v>
          </cell>
          <cell r="LH5" t="str">
            <v>No Renovable</v>
          </cell>
          <cell r="LI5" t="str">
            <v>No Renovable</v>
          </cell>
          <cell r="LJ5" t="str">
            <v>No Renovable</v>
          </cell>
          <cell r="LL5" t="str">
            <v>Renovable</v>
          </cell>
          <cell r="LM5" t="str">
            <v>Renovable</v>
          </cell>
          <cell r="LN5" t="str">
            <v>Renovable</v>
          </cell>
          <cell r="LO5" t="str">
            <v>Renovable</v>
          </cell>
          <cell r="LP5" t="str">
            <v>Renovable</v>
          </cell>
          <cell r="LQ5" t="str">
            <v>Renovable</v>
          </cell>
          <cell r="LR5" t="str">
            <v>Renovable</v>
          </cell>
          <cell r="LS5" t="str">
            <v>Renovable</v>
          </cell>
          <cell r="LT5" t="str">
            <v>Renovable</v>
          </cell>
          <cell r="LU5" t="str">
            <v>Renovable</v>
          </cell>
          <cell r="LV5" t="str">
            <v>Renovable</v>
          </cell>
          <cell r="LW5" t="str">
            <v>Renovable</v>
          </cell>
          <cell r="LX5" t="str">
            <v>Renovable</v>
          </cell>
          <cell r="LY5" t="str">
            <v>Renovable</v>
          </cell>
          <cell r="LZ5" t="str">
            <v>Renovable</v>
          </cell>
          <cell r="MB5" t="str">
            <v>No Renovable</v>
          </cell>
          <cell r="MC5" t="str">
            <v>No Renovable</v>
          </cell>
          <cell r="MD5" t="str">
            <v>No Renovable</v>
          </cell>
          <cell r="ME5" t="str">
            <v>No Renovable</v>
          </cell>
          <cell r="MF5" t="str">
            <v>No Renovable</v>
          </cell>
          <cell r="MG5" t="str">
            <v>No Renovable</v>
          </cell>
          <cell r="MH5" t="str">
            <v>No Renovable</v>
          </cell>
          <cell r="MI5" t="str">
            <v>No Renovable</v>
          </cell>
          <cell r="MJ5" t="str">
            <v>No Renovable</v>
          </cell>
          <cell r="MK5" t="str">
            <v>No Renovable</v>
          </cell>
          <cell r="ML5" t="str">
            <v>No Renovable</v>
          </cell>
          <cell r="MM5" t="str">
            <v>No Renovable</v>
          </cell>
          <cell r="MN5" t="str">
            <v>No Renovable</v>
          </cell>
          <cell r="MO5" t="str">
            <v>No Renovable</v>
          </cell>
          <cell r="MP5" t="str">
            <v>No Renovable</v>
          </cell>
          <cell r="MR5" t="str">
            <v>No Renovable</v>
          </cell>
          <cell r="MS5" t="str">
            <v>No Renovable</v>
          </cell>
          <cell r="MT5" t="str">
            <v>No Renovable</v>
          </cell>
          <cell r="MU5" t="str">
            <v>No Renovable</v>
          </cell>
          <cell r="MV5" t="str">
            <v>No Renovable</v>
          </cell>
          <cell r="MW5" t="str">
            <v>No Renovable</v>
          </cell>
          <cell r="MX5" t="str">
            <v>No Renovable</v>
          </cell>
          <cell r="MY5" t="str">
            <v>No Renovable</v>
          </cell>
          <cell r="MZ5" t="str">
            <v>No Renovable</v>
          </cell>
          <cell r="NA5" t="str">
            <v>No Renovable</v>
          </cell>
          <cell r="NB5" t="str">
            <v>No Renovable</v>
          </cell>
          <cell r="NC5" t="str">
            <v>No Renovable</v>
          </cell>
          <cell r="ND5" t="str">
            <v>No Renovable</v>
          </cell>
          <cell r="NE5" t="str">
            <v>No Renovable</v>
          </cell>
          <cell r="NF5" t="str">
            <v>No Renovable</v>
          </cell>
          <cell r="NH5" t="str">
            <v>Renovable</v>
          </cell>
          <cell r="NI5" t="str">
            <v>Renovable</v>
          </cell>
          <cell r="NJ5" t="str">
            <v>Renovable</v>
          </cell>
          <cell r="NK5" t="str">
            <v>Renovable</v>
          </cell>
          <cell r="NL5" t="str">
            <v>Renovable</v>
          </cell>
          <cell r="NM5" t="str">
            <v>Renovable</v>
          </cell>
          <cell r="NN5" t="str">
            <v>Renovable</v>
          </cell>
          <cell r="NO5" t="str">
            <v>Renovable</v>
          </cell>
          <cell r="NP5" t="str">
            <v>Renovable</v>
          </cell>
          <cell r="NQ5" t="str">
            <v>Renovable</v>
          </cell>
          <cell r="NR5" t="str">
            <v>Renovable</v>
          </cell>
          <cell r="NS5" t="str">
            <v>Renovable</v>
          </cell>
          <cell r="NT5" t="str">
            <v>Renovable</v>
          </cell>
          <cell r="NU5" t="str">
            <v>Renovable</v>
          </cell>
          <cell r="NV5" t="str">
            <v>Renovable</v>
          </cell>
          <cell r="NX5" t="str">
            <v>No Renovable</v>
          </cell>
          <cell r="NY5" t="str">
            <v>No Renovable</v>
          </cell>
          <cell r="NZ5" t="str">
            <v>No Renovable</v>
          </cell>
          <cell r="OA5" t="str">
            <v>No Renovable</v>
          </cell>
          <cell r="OB5" t="str">
            <v>No Renovable</v>
          </cell>
          <cell r="OC5" t="str">
            <v>No Renovable</v>
          </cell>
          <cell r="OD5" t="str">
            <v>No Renovable</v>
          </cell>
          <cell r="OE5" t="str">
            <v>No Renovable</v>
          </cell>
          <cell r="OF5" t="str">
            <v>No Renovable</v>
          </cell>
          <cell r="OG5" t="str">
            <v>No Renovable</v>
          </cell>
          <cell r="OH5" t="str">
            <v>No Renovable</v>
          </cell>
          <cell r="OI5" t="str">
            <v>No Renovable</v>
          </cell>
          <cell r="OJ5" t="str">
            <v>No Renovable</v>
          </cell>
          <cell r="OK5" t="str">
            <v>No Renovable</v>
          </cell>
          <cell r="OL5" t="str">
            <v>No Renovable</v>
          </cell>
          <cell r="ON5" t="str">
            <v>Renovable</v>
          </cell>
          <cell r="OO5" t="str">
            <v>Renovable</v>
          </cell>
          <cell r="OP5" t="str">
            <v>Renovable</v>
          </cell>
          <cell r="OQ5" t="str">
            <v>Renovable</v>
          </cell>
          <cell r="OR5" t="str">
            <v>Renovable</v>
          </cell>
          <cell r="OS5" t="str">
            <v>Renovable</v>
          </cell>
          <cell r="OT5" t="str">
            <v>Renovable</v>
          </cell>
          <cell r="OU5" t="str">
            <v>Renovable</v>
          </cell>
          <cell r="OV5" t="str">
            <v>Renovable</v>
          </cell>
          <cell r="OW5" t="str">
            <v>Renovable</v>
          </cell>
          <cell r="OX5" t="str">
            <v>Renovable</v>
          </cell>
          <cell r="OY5" t="str">
            <v>Renovable</v>
          </cell>
          <cell r="OZ5" t="str">
            <v>Renovable</v>
          </cell>
          <cell r="PA5" t="str">
            <v>Renovable</v>
          </cell>
          <cell r="PB5" t="str">
            <v>Renovable</v>
          </cell>
          <cell r="PD5" t="str">
            <v>No Renovable</v>
          </cell>
          <cell r="PE5" t="str">
            <v>No Renovable</v>
          </cell>
          <cell r="PF5" t="str">
            <v>No Renovable</v>
          </cell>
          <cell r="PG5" t="str">
            <v>No Renovable</v>
          </cell>
          <cell r="PH5" t="str">
            <v>No Renovable</v>
          </cell>
          <cell r="PI5" t="str">
            <v>No Renovable</v>
          </cell>
          <cell r="PJ5" t="str">
            <v>No Renovable</v>
          </cell>
          <cell r="PK5" t="str">
            <v>No Renovable</v>
          </cell>
          <cell r="PL5" t="str">
            <v>No Renovable</v>
          </cell>
          <cell r="PM5" t="str">
            <v>No Renovable</v>
          </cell>
          <cell r="PN5" t="str">
            <v>No Renovable</v>
          </cell>
          <cell r="PO5" t="str">
            <v>No Renovable</v>
          </cell>
          <cell r="PP5" t="str">
            <v>No Renovable</v>
          </cell>
          <cell r="PQ5" t="str">
            <v>No Renovable</v>
          </cell>
          <cell r="PR5" t="str">
            <v>No Renovable</v>
          </cell>
          <cell r="PT5" t="str">
            <v>No Renovable</v>
          </cell>
          <cell r="PU5" t="str">
            <v>No Renovable</v>
          </cell>
          <cell r="PV5" t="str">
            <v>No Renovable</v>
          </cell>
          <cell r="PW5" t="str">
            <v>No Renovable</v>
          </cell>
          <cell r="PX5" t="str">
            <v>No Renovable</v>
          </cell>
          <cell r="PY5" t="str">
            <v>No Renovable</v>
          </cell>
          <cell r="PZ5" t="str">
            <v>No Renovable</v>
          </cell>
          <cell r="QA5" t="str">
            <v>No Renovable</v>
          </cell>
          <cell r="QB5" t="str">
            <v>No Renovable</v>
          </cell>
          <cell r="QC5" t="str">
            <v>No Renovable</v>
          </cell>
          <cell r="QD5" t="str">
            <v>No Renovable</v>
          </cell>
          <cell r="QE5" t="str">
            <v>No Renovable</v>
          </cell>
          <cell r="QF5" t="str">
            <v>No Renovable</v>
          </cell>
          <cell r="QG5" t="str">
            <v>No Renovable</v>
          </cell>
          <cell r="QH5" t="str">
            <v>No Renovable</v>
          </cell>
          <cell r="QJ5" t="str">
            <v>No Renovable</v>
          </cell>
          <cell r="QK5" t="str">
            <v>No Renovable</v>
          </cell>
          <cell r="QL5" t="str">
            <v>No Renovable</v>
          </cell>
          <cell r="QM5" t="str">
            <v>No Renovable</v>
          </cell>
          <cell r="QN5" t="str">
            <v>No Renovable</v>
          </cell>
          <cell r="QO5" t="str">
            <v>No Renovable</v>
          </cell>
          <cell r="QP5" t="str">
            <v>No Renovable</v>
          </cell>
          <cell r="QQ5" t="str">
            <v>No Renovable</v>
          </cell>
          <cell r="QR5" t="str">
            <v>No Renovable</v>
          </cell>
          <cell r="QS5" t="str">
            <v>No Renovable</v>
          </cell>
          <cell r="QT5" t="str">
            <v>No Renovable</v>
          </cell>
          <cell r="QU5" t="str">
            <v>No Renovable</v>
          </cell>
          <cell r="QV5" t="str">
            <v>No Renovable</v>
          </cell>
          <cell r="QW5" t="str">
            <v>No Renovable</v>
          </cell>
          <cell r="QX5" t="str">
            <v>No Renovable</v>
          </cell>
          <cell r="QZ5" t="str">
            <v>No Renovable</v>
          </cell>
          <cell r="RA5" t="str">
            <v>No Renovable</v>
          </cell>
          <cell r="RB5" t="str">
            <v>No Renovable</v>
          </cell>
          <cell r="RC5" t="str">
            <v>No Renovable</v>
          </cell>
          <cell r="RD5" t="str">
            <v>No Renovable</v>
          </cell>
          <cell r="RE5" t="str">
            <v>No Renovable</v>
          </cell>
          <cell r="RF5" t="str">
            <v>No Renovable</v>
          </cell>
          <cell r="RG5" t="str">
            <v>No Renovable</v>
          </cell>
          <cell r="RH5" t="str">
            <v>No Renovable</v>
          </cell>
          <cell r="RI5" t="str">
            <v>No Renovable</v>
          </cell>
          <cell r="RJ5" t="str">
            <v>No Renovable</v>
          </cell>
          <cell r="RK5" t="str">
            <v>No Renovable</v>
          </cell>
          <cell r="RL5" t="str">
            <v>No Renovable</v>
          </cell>
          <cell r="RM5" t="str">
            <v>No Renovable</v>
          </cell>
          <cell r="RN5" t="str">
            <v>No Renovable</v>
          </cell>
        </row>
        <row r="6">
          <cell r="A6">
            <v>4</v>
          </cell>
          <cell r="D6">
            <v>2006</v>
          </cell>
          <cell r="E6">
            <v>2007</v>
          </cell>
          <cell r="F6">
            <v>2008</v>
          </cell>
          <cell r="G6">
            <v>2009</v>
          </cell>
          <cell r="H6">
            <v>2010</v>
          </cell>
          <cell r="I6">
            <v>2011</v>
          </cell>
          <cell r="J6">
            <v>2012</v>
          </cell>
          <cell r="K6">
            <v>2013</v>
          </cell>
          <cell r="L6">
            <v>2014</v>
          </cell>
          <cell r="M6">
            <v>2015</v>
          </cell>
          <cell r="N6">
            <v>2016</v>
          </cell>
          <cell r="O6">
            <v>2017</v>
          </cell>
          <cell r="P6">
            <v>2018</v>
          </cell>
          <cell r="Q6">
            <v>2019</v>
          </cell>
          <cell r="R6">
            <v>2020</v>
          </cell>
          <cell r="T6">
            <v>2006</v>
          </cell>
          <cell r="U6">
            <v>2007</v>
          </cell>
          <cell r="V6">
            <v>2008</v>
          </cell>
          <cell r="W6">
            <v>2009</v>
          </cell>
          <cell r="X6">
            <v>2010</v>
          </cell>
          <cell r="Y6">
            <v>2011</v>
          </cell>
          <cell r="Z6">
            <v>2012</v>
          </cell>
          <cell r="AA6">
            <v>2013</v>
          </cell>
          <cell r="AB6">
            <v>2014</v>
          </cell>
          <cell r="AC6">
            <v>2015</v>
          </cell>
          <cell r="AD6">
            <v>2016</v>
          </cell>
          <cell r="AE6">
            <v>2017</v>
          </cell>
          <cell r="AF6">
            <v>2018</v>
          </cell>
          <cell r="AG6">
            <v>2019</v>
          </cell>
          <cell r="AH6">
            <v>2020</v>
          </cell>
          <cell r="AJ6">
            <v>2006</v>
          </cell>
          <cell r="AK6">
            <v>2007</v>
          </cell>
          <cell r="AL6">
            <v>2008</v>
          </cell>
          <cell r="AM6">
            <v>2009</v>
          </cell>
          <cell r="AN6">
            <v>2010</v>
          </cell>
          <cell r="AO6">
            <v>2011</v>
          </cell>
          <cell r="AP6">
            <v>2012</v>
          </cell>
          <cell r="AQ6">
            <v>2013</v>
          </cell>
          <cell r="AR6">
            <v>2014</v>
          </cell>
          <cell r="AS6">
            <v>2015</v>
          </cell>
          <cell r="AT6">
            <v>2016</v>
          </cell>
          <cell r="AU6">
            <v>2017</v>
          </cell>
          <cell r="AV6">
            <v>2018</v>
          </cell>
          <cell r="AW6">
            <v>2019</v>
          </cell>
          <cell r="AX6">
            <v>2020</v>
          </cell>
          <cell r="AZ6">
            <v>2006</v>
          </cell>
          <cell r="BA6">
            <v>2007</v>
          </cell>
          <cell r="BB6">
            <v>2008</v>
          </cell>
          <cell r="BC6">
            <v>2009</v>
          </cell>
          <cell r="BD6">
            <v>2010</v>
          </cell>
          <cell r="BE6">
            <v>2011</v>
          </cell>
          <cell r="BF6">
            <v>2012</v>
          </cell>
          <cell r="BG6">
            <v>2013</v>
          </cell>
          <cell r="BH6">
            <v>2014</v>
          </cell>
          <cell r="BI6">
            <v>2015</v>
          </cell>
          <cell r="BJ6">
            <v>2016</v>
          </cell>
          <cell r="BK6">
            <v>2017</v>
          </cell>
          <cell r="BL6">
            <v>2018</v>
          </cell>
          <cell r="BM6">
            <v>2019</v>
          </cell>
          <cell r="BN6">
            <v>2020</v>
          </cell>
          <cell r="BP6">
            <v>2006</v>
          </cell>
          <cell r="BQ6">
            <v>2007</v>
          </cell>
          <cell r="BR6">
            <v>2008</v>
          </cell>
          <cell r="BS6">
            <v>2009</v>
          </cell>
          <cell r="BT6">
            <v>2010</v>
          </cell>
          <cell r="BU6">
            <v>2011</v>
          </cell>
          <cell r="BV6">
            <v>2012</v>
          </cell>
          <cell r="BW6">
            <v>2013</v>
          </cell>
          <cell r="BX6">
            <v>2014</v>
          </cell>
          <cell r="BY6">
            <v>2015</v>
          </cell>
          <cell r="BZ6">
            <v>2016</v>
          </cell>
          <cell r="CA6">
            <v>2017</v>
          </cell>
          <cell r="CB6">
            <v>2018</v>
          </cell>
          <cell r="CC6">
            <v>2019</v>
          </cell>
          <cell r="CD6">
            <v>2020</v>
          </cell>
          <cell r="CF6">
            <v>2006</v>
          </cell>
          <cell r="CG6">
            <v>2007</v>
          </cell>
          <cell r="CH6">
            <v>2008</v>
          </cell>
          <cell r="CI6">
            <v>2009</v>
          </cell>
          <cell r="CJ6">
            <v>2010</v>
          </cell>
          <cell r="CK6">
            <v>2011</v>
          </cell>
          <cell r="CL6">
            <v>2012</v>
          </cell>
          <cell r="CM6">
            <v>2013</v>
          </cell>
          <cell r="CN6">
            <v>2014</v>
          </cell>
          <cell r="CO6">
            <v>2015</v>
          </cell>
          <cell r="CP6">
            <v>2016</v>
          </cell>
          <cell r="CQ6">
            <v>2017</v>
          </cell>
          <cell r="CR6">
            <v>2018</v>
          </cell>
          <cell r="CS6">
            <v>2019</v>
          </cell>
          <cell r="CT6">
            <v>2020</v>
          </cell>
          <cell r="CV6">
            <v>2006</v>
          </cell>
          <cell r="CW6">
            <v>2007</v>
          </cell>
          <cell r="CX6">
            <v>2008</v>
          </cell>
          <cell r="CY6">
            <v>2009</v>
          </cell>
          <cell r="CZ6">
            <v>2010</v>
          </cell>
          <cell r="DA6">
            <v>2011</v>
          </cell>
          <cell r="DB6">
            <v>2012</v>
          </cell>
          <cell r="DC6">
            <v>2013</v>
          </cell>
          <cell r="DD6">
            <v>2014</v>
          </cell>
          <cell r="DE6">
            <v>2015</v>
          </cell>
          <cell r="DF6">
            <v>2016</v>
          </cell>
          <cell r="DG6">
            <v>2017</v>
          </cell>
          <cell r="DH6">
            <v>2018</v>
          </cell>
          <cell r="DI6">
            <v>2019</v>
          </cell>
          <cell r="DJ6">
            <v>2020</v>
          </cell>
          <cell r="DL6">
            <v>2006</v>
          </cell>
          <cell r="DM6">
            <v>2007</v>
          </cell>
          <cell r="DN6">
            <v>2008</v>
          </cell>
          <cell r="DO6">
            <v>2009</v>
          </cell>
          <cell r="DP6">
            <v>2010</v>
          </cell>
          <cell r="DQ6">
            <v>2011</v>
          </cell>
          <cell r="DR6">
            <v>2012</v>
          </cell>
          <cell r="DS6">
            <v>2013</v>
          </cell>
          <cell r="DT6">
            <v>2014</v>
          </cell>
          <cell r="DU6">
            <v>2015</v>
          </cell>
          <cell r="DV6">
            <v>2016</v>
          </cell>
          <cell r="DW6">
            <v>2017</v>
          </cell>
          <cell r="DX6">
            <v>2018</v>
          </cell>
          <cell r="DY6">
            <v>2019</v>
          </cell>
          <cell r="DZ6">
            <v>2020</v>
          </cell>
          <cell r="EB6">
            <v>2006</v>
          </cell>
          <cell r="EC6">
            <v>2007</v>
          </cell>
          <cell r="ED6">
            <v>2008</v>
          </cell>
          <cell r="EE6">
            <v>2009</v>
          </cell>
          <cell r="EF6">
            <v>2010</v>
          </cell>
          <cell r="EG6">
            <v>2011</v>
          </cell>
          <cell r="EH6">
            <v>2012</v>
          </cell>
          <cell r="EI6">
            <v>2013</v>
          </cell>
          <cell r="EJ6">
            <v>2014</v>
          </cell>
          <cell r="EK6">
            <v>2015</v>
          </cell>
          <cell r="EL6">
            <v>2016</v>
          </cell>
          <cell r="EM6">
            <v>2017</v>
          </cell>
          <cell r="EN6">
            <v>2018</v>
          </cell>
          <cell r="EO6">
            <v>2019</v>
          </cell>
          <cell r="EP6">
            <v>2020</v>
          </cell>
          <cell r="ER6">
            <v>2006</v>
          </cell>
          <cell r="ES6">
            <v>2007</v>
          </cell>
          <cell r="ET6">
            <v>2008</v>
          </cell>
          <cell r="EU6">
            <v>2009</v>
          </cell>
          <cell r="EV6">
            <v>2010</v>
          </cell>
          <cell r="EW6">
            <v>2011</v>
          </cell>
          <cell r="EX6">
            <v>2012</v>
          </cell>
          <cell r="EY6">
            <v>2013</v>
          </cell>
          <cell r="EZ6">
            <v>2014</v>
          </cell>
          <cell r="FA6">
            <v>2015</v>
          </cell>
          <cell r="FB6">
            <v>2016</v>
          </cell>
          <cell r="FC6">
            <v>2017</v>
          </cell>
          <cell r="FD6">
            <v>2018</v>
          </cell>
          <cell r="FE6">
            <v>2019</v>
          </cell>
          <cell r="FF6">
            <v>2020</v>
          </cell>
          <cell r="FH6">
            <v>2006</v>
          </cell>
          <cell r="FI6">
            <v>2007</v>
          </cell>
          <cell r="FJ6">
            <v>2008</v>
          </cell>
          <cell r="FK6">
            <v>2009</v>
          </cell>
          <cell r="FL6">
            <v>2010</v>
          </cell>
          <cell r="FM6">
            <v>2011</v>
          </cell>
          <cell r="FN6">
            <v>2012</v>
          </cell>
          <cell r="FO6">
            <v>2013</v>
          </cell>
          <cell r="FP6">
            <v>2014</v>
          </cell>
          <cell r="FQ6">
            <v>2015</v>
          </cell>
          <cell r="FR6">
            <v>2016</v>
          </cell>
          <cell r="FS6">
            <v>2017</v>
          </cell>
          <cell r="FT6">
            <v>2018</v>
          </cell>
          <cell r="FU6">
            <v>2019</v>
          </cell>
          <cell r="FV6">
            <v>2020</v>
          </cell>
          <cell r="FX6">
            <v>2006</v>
          </cell>
          <cell r="FY6">
            <v>2007</v>
          </cell>
          <cell r="FZ6">
            <v>2008</v>
          </cell>
          <cell r="GA6">
            <v>2009</v>
          </cell>
          <cell r="GB6">
            <v>2010</v>
          </cell>
          <cell r="GC6">
            <v>2011</v>
          </cell>
          <cell r="GD6">
            <v>2012</v>
          </cell>
          <cell r="GE6">
            <v>2013</v>
          </cell>
          <cell r="GF6">
            <v>2014</v>
          </cell>
          <cell r="GG6">
            <v>2015</v>
          </cell>
          <cell r="GH6">
            <v>2016</v>
          </cell>
          <cell r="GI6">
            <v>2017</v>
          </cell>
          <cell r="GJ6">
            <v>2018</v>
          </cell>
          <cell r="GK6">
            <v>2019</v>
          </cell>
          <cell r="GL6">
            <v>2020</v>
          </cell>
          <cell r="GN6">
            <v>2006</v>
          </cell>
          <cell r="GO6">
            <v>2007</v>
          </cell>
          <cell r="GP6">
            <v>2008</v>
          </cell>
          <cell r="GQ6">
            <v>2009</v>
          </cell>
          <cell r="GR6">
            <v>2010</v>
          </cell>
          <cell r="GS6">
            <v>2011</v>
          </cell>
          <cell r="GT6">
            <v>2012</v>
          </cell>
          <cell r="GU6">
            <v>2013</v>
          </cell>
          <cell r="GV6">
            <v>2014</v>
          </cell>
          <cell r="GW6">
            <v>2015</v>
          </cell>
          <cell r="GX6">
            <v>2016</v>
          </cell>
          <cell r="GY6">
            <v>2017</v>
          </cell>
          <cell r="GZ6">
            <v>2018</v>
          </cell>
          <cell r="HA6">
            <v>2019</v>
          </cell>
          <cell r="HB6">
            <v>2020</v>
          </cell>
          <cell r="HD6">
            <v>2006</v>
          </cell>
          <cell r="HE6">
            <v>2007</v>
          </cell>
          <cell r="HF6">
            <v>2008</v>
          </cell>
          <cell r="HG6">
            <v>2009</v>
          </cell>
          <cell r="HH6">
            <v>2010</v>
          </cell>
          <cell r="HI6">
            <v>2011</v>
          </cell>
          <cell r="HJ6">
            <v>2012</v>
          </cell>
          <cell r="HK6">
            <v>2013</v>
          </cell>
          <cell r="HL6">
            <v>2014</v>
          </cell>
          <cell r="HM6">
            <v>2015</v>
          </cell>
          <cell r="HN6">
            <v>2016</v>
          </cell>
          <cell r="HO6">
            <v>2017</v>
          </cell>
          <cell r="HP6">
            <v>2018</v>
          </cell>
          <cell r="HQ6">
            <v>2019</v>
          </cell>
          <cell r="HR6">
            <v>2020</v>
          </cell>
          <cell r="HT6">
            <v>2006</v>
          </cell>
          <cell r="HU6">
            <v>2007</v>
          </cell>
          <cell r="HV6">
            <v>2008</v>
          </cell>
          <cell r="HW6">
            <v>2009</v>
          </cell>
          <cell r="HX6">
            <v>2010</v>
          </cell>
          <cell r="HY6">
            <v>2011</v>
          </cell>
          <cell r="HZ6">
            <v>2012</v>
          </cell>
          <cell r="IA6">
            <v>2013</v>
          </cell>
          <cell r="IB6">
            <v>2014</v>
          </cell>
          <cell r="IC6">
            <v>2015</v>
          </cell>
          <cell r="ID6">
            <v>2016</v>
          </cell>
          <cell r="IE6">
            <v>2017</v>
          </cell>
          <cell r="IF6">
            <v>2018</v>
          </cell>
          <cell r="IG6">
            <v>2019</v>
          </cell>
          <cell r="IH6">
            <v>2020</v>
          </cell>
          <cell r="IJ6">
            <v>2006</v>
          </cell>
          <cell r="IK6">
            <v>2007</v>
          </cell>
          <cell r="IL6">
            <v>2008</v>
          </cell>
          <cell r="IM6">
            <v>2009</v>
          </cell>
          <cell r="IN6">
            <v>2010</v>
          </cell>
          <cell r="IO6">
            <v>2011</v>
          </cell>
          <cell r="IP6">
            <v>2012</v>
          </cell>
          <cell r="IQ6">
            <v>2013</v>
          </cell>
          <cell r="IR6">
            <v>2014</v>
          </cell>
          <cell r="IS6">
            <v>2015</v>
          </cell>
          <cell r="IT6">
            <v>2016</v>
          </cell>
          <cell r="IU6">
            <v>2017</v>
          </cell>
          <cell r="IV6">
            <v>2018</v>
          </cell>
          <cell r="IW6">
            <v>2019</v>
          </cell>
          <cell r="IX6">
            <v>2020</v>
          </cell>
          <cell r="IZ6">
            <v>2006</v>
          </cell>
          <cell r="JA6">
            <v>2007</v>
          </cell>
          <cell r="JB6">
            <v>2008</v>
          </cell>
          <cell r="JC6">
            <v>2009</v>
          </cell>
          <cell r="JD6">
            <v>2010</v>
          </cell>
          <cell r="JE6">
            <v>2011</v>
          </cell>
          <cell r="JF6">
            <v>2012</v>
          </cell>
          <cell r="JG6">
            <v>2013</v>
          </cell>
          <cell r="JH6">
            <v>2014</v>
          </cell>
          <cell r="JI6">
            <v>2015</v>
          </cell>
          <cell r="JJ6">
            <v>2016</v>
          </cell>
          <cell r="JK6">
            <v>2017</v>
          </cell>
          <cell r="JL6">
            <v>2018</v>
          </cell>
          <cell r="JM6">
            <v>2019</v>
          </cell>
          <cell r="JN6">
            <v>2020</v>
          </cell>
          <cell r="JP6">
            <v>2006</v>
          </cell>
          <cell r="JQ6">
            <v>2007</v>
          </cell>
          <cell r="JR6">
            <v>2008</v>
          </cell>
          <cell r="JS6">
            <v>2009</v>
          </cell>
          <cell r="JT6">
            <v>2010</v>
          </cell>
          <cell r="JU6">
            <v>2011</v>
          </cell>
          <cell r="JV6">
            <v>2012</v>
          </cell>
          <cell r="JW6">
            <v>2013</v>
          </cell>
          <cell r="JX6">
            <v>2014</v>
          </cell>
          <cell r="JY6">
            <v>2015</v>
          </cell>
          <cell r="JZ6">
            <v>2016</v>
          </cell>
          <cell r="KA6">
            <v>2017</v>
          </cell>
          <cell r="KB6">
            <v>2018</v>
          </cell>
          <cell r="KC6">
            <v>2019</v>
          </cell>
          <cell r="KD6">
            <v>2020</v>
          </cell>
          <cell r="KF6">
            <v>2006</v>
          </cell>
          <cell r="KG6">
            <v>2007</v>
          </cell>
          <cell r="KH6">
            <v>2008</v>
          </cell>
          <cell r="KI6">
            <v>2009</v>
          </cell>
          <cell r="KJ6">
            <v>2010</v>
          </cell>
          <cell r="KK6">
            <v>2011</v>
          </cell>
          <cell r="KL6">
            <v>2012</v>
          </cell>
          <cell r="KM6">
            <v>2013</v>
          </cell>
          <cell r="KN6">
            <v>2014</v>
          </cell>
          <cell r="KO6">
            <v>2015</v>
          </cell>
          <cell r="KP6">
            <v>2016</v>
          </cell>
          <cell r="KQ6">
            <v>2017</v>
          </cell>
          <cell r="KR6">
            <v>2018</v>
          </cell>
          <cell r="KS6">
            <v>2019</v>
          </cell>
          <cell r="KT6">
            <v>2020</v>
          </cell>
          <cell r="KV6">
            <v>2006</v>
          </cell>
          <cell r="KW6">
            <v>2007</v>
          </cell>
          <cell r="KX6">
            <v>2008</v>
          </cell>
          <cell r="KY6">
            <v>2009</v>
          </cell>
          <cell r="KZ6">
            <v>2010</v>
          </cell>
          <cell r="LA6">
            <v>2011</v>
          </cell>
          <cell r="LB6">
            <v>2012</v>
          </cell>
          <cell r="LC6">
            <v>2013</v>
          </cell>
          <cell r="LD6">
            <v>2014</v>
          </cell>
          <cell r="LE6">
            <v>2015</v>
          </cell>
          <cell r="LF6">
            <v>2016</v>
          </cell>
          <cell r="LG6">
            <v>2017</v>
          </cell>
          <cell r="LH6">
            <v>2018</v>
          </cell>
          <cell r="LI6">
            <v>2019</v>
          </cell>
          <cell r="LJ6">
            <v>2020</v>
          </cell>
          <cell r="LL6">
            <v>2006</v>
          </cell>
          <cell r="LM6">
            <v>2007</v>
          </cell>
          <cell r="LN6">
            <v>2008</v>
          </cell>
          <cell r="LO6">
            <v>2009</v>
          </cell>
          <cell r="LP6">
            <v>2010</v>
          </cell>
          <cell r="LQ6">
            <v>2011</v>
          </cell>
          <cell r="LR6">
            <v>2012</v>
          </cell>
          <cell r="LS6">
            <v>2013</v>
          </cell>
          <cell r="LT6">
            <v>2014</v>
          </cell>
          <cell r="LU6">
            <v>2015</v>
          </cell>
          <cell r="LV6">
            <v>2016</v>
          </cell>
          <cell r="LW6">
            <v>2017</v>
          </cell>
          <cell r="LX6">
            <v>2018</v>
          </cell>
          <cell r="LY6">
            <v>2019</v>
          </cell>
          <cell r="LZ6">
            <v>2020</v>
          </cell>
          <cell r="MA6"/>
          <cell r="MB6">
            <v>2006</v>
          </cell>
          <cell r="MC6">
            <v>2007</v>
          </cell>
          <cell r="MD6">
            <v>2008</v>
          </cell>
          <cell r="ME6">
            <v>2009</v>
          </cell>
          <cell r="MF6">
            <v>2010</v>
          </cell>
          <cell r="MG6">
            <v>2011</v>
          </cell>
          <cell r="MH6">
            <v>2012</v>
          </cell>
          <cell r="MI6">
            <v>2013</v>
          </cell>
          <cell r="MJ6">
            <v>2014</v>
          </cell>
          <cell r="MK6">
            <v>2015</v>
          </cell>
          <cell r="ML6">
            <v>2016</v>
          </cell>
          <cell r="MM6">
            <v>2017</v>
          </cell>
          <cell r="MN6">
            <v>2018</v>
          </cell>
          <cell r="MO6">
            <v>2019</v>
          </cell>
          <cell r="MP6">
            <v>2020</v>
          </cell>
          <cell r="MQ6"/>
          <cell r="MR6">
            <v>2006</v>
          </cell>
          <cell r="MS6">
            <v>2007</v>
          </cell>
          <cell r="MT6">
            <v>2008</v>
          </cell>
          <cell r="MU6">
            <v>2009</v>
          </cell>
          <cell r="MV6">
            <v>2010</v>
          </cell>
          <cell r="MW6">
            <v>2011</v>
          </cell>
          <cell r="MX6">
            <v>2012</v>
          </cell>
          <cell r="MY6">
            <v>2013</v>
          </cell>
          <cell r="MZ6">
            <v>2014</v>
          </cell>
          <cell r="NA6">
            <v>2015</v>
          </cell>
          <cell r="NB6">
            <v>2016</v>
          </cell>
          <cell r="NC6">
            <v>2017</v>
          </cell>
          <cell r="ND6">
            <v>2018</v>
          </cell>
          <cell r="NE6">
            <v>2019</v>
          </cell>
          <cell r="NF6">
            <v>2020</v>
          </cell>
          <cell r="NG6"/>
          <cell r="NH6">
            <v>2006</v>
          </cell>
          <cell r="NI6">
            <v>2007</v>
          </cell>
          <cell r="NJ6">
            <v>2008</v>
          </cell>
          <cell r="NK6">
            <v>2009</v>
          </cell>
          <cell r="NL6">
            <v>2010</v>
          </cell>
          <cell r="NM6">
            <v>2011</v>
          </cell>
          <cell r="NN6">
            <v>2012</v>
          </cell>
          <cell r="NO6">
            <v>2013</v>
          </cell>
          <cell r="NP6">
            <v>2014</v>
          </cell>
          <cell r="NQ6">
            <v>2015</v>
          </cell>
          <cell r="NR6">
            <v>2016</v>
          </cell>
          <cell r="NS6">
            <v>2017</v>
          </cell>
          <cell r="NT6">
            <v>2018</v>
          </cell>
          <cell r="NU6">
            <v>2019</v>
          </cell>
          <cell r="NV6">
            <v>2020</v>
          </cell>
          <cell r="NW6"/>
          <cell r="NX6">
            <v>2006</v>
          </cell>
          <cell r="NY6">
            <v>2007</v>
          </cell>
          <cell r="NZ6">
            <v>2008</v>
          </cell>
          <cell r="OA6">
            <v>2009</v>
          </cell>
          <cell r="OB6">
            <v>2010</v>
          </cell>
          <cell r="OC6">
            <v>2011</v>
          </cell>
          <cell r="OD6">
            <v>2012</v>
          </cell>
          <cell r="OE6">
            <v>2013</v>
          </cell>
          <cell r="OF6">
            <v>2014</v>
          </cell>
          <cell r="OG6">
            <v>2015</v>
          </cell>
          <cell r="OH6">
            <v>2016</v>
          </cell>
          <cell r="OI6">
            <v>2017</v>
          </cell>
          <cell r="OJ6">
            <v>2018</v>
          </cell>
          <cell r="OK6">
            <v>2019</v>
          </cell>
          <cell r="OL6">
            <v>2020</v>
          </cell>
          <cell r="OM6"/>
          <cell r="ON6">
            <v>2006</v>
          </cell>
          <cell r="OO6">
            <v>2007</v>
          </cell>
          <cell r="OP6">
            <v>2008</v>
          </cell>
          <cell r="OQ6">
            <v>2009</v>
          </cell>
          <cell r="OR6">
            <v>2010</v>
          </cell>
          <cell r="OS6">
            <v>2011</v>
          </cell>
          <cell r="OT6">
            <v>2012</v>
          </cell>
          <cell r="OU6">
            <v>2013</v>
          </cell>
          <cell r="OV6">
            <v>2014</v>
          </cell>
          <cell r="OW6">
            <v>2015</v>
          </cell>
          <cell r="OX6">
            <v>2016</v>
          </cell>
          <cell r="OY6">
            <v>2017</v>
          </cell>
          <cell r="OZ6">
            <v>2018</v>
          </cell>
          <cell r="PA6">
            <v>2019</v>
          </cell>
          <cell r="PB6">
            <v>2020</v>
          </cell>
          <cell r="PC6"/>
          <cell r="PD6">
            <v>2006</v>
          </cell>
          <cell r="PE6">
            <v>2007</v>
          </cell>
          <cell r="PF6">
            <v>2008</v>
          </cell>
          <cell r="PG6">
            <v>2009</v>
          </cell>
          <cell r="PH6">
            <v>2010</v>
          </cell>
          <cell r="PI6">
            <v>2011</v>
          </cell>
          <cell r="PJ6">
            <v>2012</v>
          </cell>
          <cell r="PK6">
            <v>2013</v>
          </cell>
          <cell r="PL6">
            <v>2014</v>
          </cell>
          <cell r="PM6">
            <v>2015</v>
          </cell>
          <cell r="PN6">
            <v>2016</v>
          </cell>
          <cell r="PO6">
            <v>2017</v>
          </cell>
          <cell r="PP6">
            <v>2018</v>
          </cell>
          <cell r="PQ6">
            <v>2019</v>
          </cell>
          <cell r="PR6">
            <v>2020</v>
          </cell>
          <cell r="PS6"/>
          <cell r="PT6">
            <v>2006</v>
          </cell>
          <cell r="PU6">
            <v>2007</v>
          </cell>
          <cell r="PV6">
            <v>2008</v>
          </cell>
          <cell r="PW6">
            <v>2009</v>
          </cell>
          <cell r="PX6">
            <v>2010</v>
          </cell>
          <cell r="PY6">
            <v>2011</v>
          </cell>
          <cell r="PZ6">
            <v>2012</v>
          </cell>
          <cell r="QA6">
            <v>2013</v>
          </cell>
          <cell r="QB6">
            <v>2014</v>
          </cell>
          <cell r="QC6">
            <v>2015</v>
          </cell>
          <cell r="QD6">
            <v>2016</v>
          </cell>
          <cell r="QE6">
            <v>2017</v>
          </cell>
          <cell r="QF6">
            <v>2018</v>
          </cell>
          <cell r="QG6">
            <v>2019</v>
          </cell>
          <cell r="QH6">
            <v>2020</v>
          </cell>
          <cell r="QI6"/>
          <cell r="QJ6">
            <v>2006</v>
          </cell>
          <cell r="QK6">
            <v>2007</v>
          </cell>
          <cell r="QL6">
            <v>2008</v>
          </cell>
          <cell r="QM6">
            <v>2009</v>
          </cell>
          <cell r="QN6">
            <v>2010</v>
          </cell>
          <cell r="QO6">
            <v>2011</v>
          </cell>
          <cell r="QP6">
            <v>2012</v>
          </cell>
          <cell r="QQ6">
            <v>2013</v>
          </cell>
          <cell r="QR6">
            <v>2014</v>
          </cell>
          <cell r="QS6">
            <v>2015</v>
          </cell>
          <cell r="QT6">
            <v>2016</v>
          </cell>
          <cell r="QU6">
            <v>2017</v>
          </cell>
          <cell r="QV6">
            <v>2018</v>
          </cell>
          <cell r="QW6">
            <v>2019</v>
          </cell>
          <cell r="QX6">
            <v>2020</v>
          </cell>
          <cell r="QY6"/>
          <cell r="QZ6">
            <v>2006</v>
          </cell>
          <cell r="RA6">
            <v>2007</v>
          </cell>
          <cell r="RB6">
            <v>2008</v>
          </cell>
          <cell r="RC6">
            <v>2009</v>
          </cell>
          <cell r="RD6">
            <v>2010</v>
          </cell>
          <cell r="RE6">
            <v>2011</v>
          </cell>
          <cell r="RF6">
            <v>2012</v>
          </cell>
          <cell r="RG6">
            <v>2013</v>
          </cell>
          <cell r="RH6">
            <v>2014</v>
          </cell>
          <cell r="RI6">
            <v>2015</v>
          </cell>
          <cell r="RJ6">
            <v>2016</v>
          </cell>
          <cell r="RK6">
            <v>2017</v>
          </cell>
          <cell r="RL6">
            <v>2018</v>
          </cell>
          <cell r="RM6">
            <v>2019</v>
          </cell>
          <cell r="RN6">
            <v>2020</v>
          </cell>
        </row>
        <row r="7">
          <cell r="A7">
            <v>5</v>
          </cell>
          <cell r="D7" t="str">
            <v>BZ</v>
          </cell>
          <cell r="E7" t="str">
            <v>BZ</v>
          </cell>
          <cell r="F7" t="str">
            <v>BZ</v>
          </cell>
          <cell r="G7" t="str">
            <v>BZ</v>
          </cell>
          <cell r="H7" t="str">
            <v>BZ</v>
          </cell>
          <cell r="I7" t="str">
            <v>BZ</v>
          </cell>
          <cell r="J7" t="str">
            <v>BZ</v>
          </cell>
          <cell r="K7" t="str">
            <v>BZ</v>
          </cell>
          <cell r="L7" t="str">
            <v>BZ</v>
          </cell>
          <cell r="M7" t="str">
            <v>BZ</v>
          </cell>
          <cell r="N7" t="str">
            <v>BZ</v>
          </cell>
          <cell r="O7" t="str">
            <v>BZ</v>
          </cell>
          <cell r="P7" t="str">
            <v>BZ</v>
          </cell>
          <cell r="Q7" t="str">
            <v>BZ</v>
          </cell>
          <cell r="R7" t="str">
            <v>BZ</v>
          </cell>
          <cell r="S7"/>
          <cell r="T7" t="str">
            <v>CM</v>
          </cell>
          <cell r="U7" t="str">
            <v>CM</v>
          </cell>
          <cell r="V7" t="str">
            <v>CM</v>
          </cell>
          <cell r="W7" t="str">
            <v>CM</v>
          </cell>
          <cell r="X7" t="str">
            <v>CM</v>
          </cell>
          <cell r="Y7" t="str">
            <v>CM</v>
          </cell>
          <cell r="Z7" t="str">
            <v>CM</v>
          </cell>
          <cell r="AA7" t="str">
            <v>CM</v>
          </cell>
          <cell r="AB7" t="str">
            <v>CM</v>
          </cell>
          <cell r="AC7" t="str">
            <v>CM</v>
          </cell>
          <cell r="AD7" t="str">
            <v>CM</v>
          </cell>
          <cell r="AE7" t="str">
            <v>CM</v>
          </cell>
          <cell r="AF7" t="str">
            <v>CM</v>
          </cell>
          <cell r="AG7" t="str">
            <v>CM</v>
          </cell>
          <cell r="AH7" t="str">
            <v>CM</v>
          </cell>
          <cell r="AI7"/>
          <cell r="AJ7" t="str">
            <v>GN</v>
          </cell>
          <cell r="AK7" t="str">
            <v>GN</v>
          </cell>
          <cell r="AL7" t="str">
            <v>GN</v>
          </cell>
          <cell r="AM7" t="str">
            <v>GN</v>
          </cell>
          <cell r="AN7" t="str">
            <v>GN</v>
          </cell>
          <cell r="AO7" t="str">
            <v>GN</v>
          </cell>
          <cell r="AP7" t="str">
            <v>GN</v>
          </cell>
          <cell r="AQ7" t="str">
            <v>GN</v>
          </cell>
          <cell r="AR7" t="str">
            <v>GN</v>
          </cell>
          <cell r="AS7" t="str">
            <v>GN</v>
          </cell>
          <cell r="AT7" t="str">
            <v>GN</v>
          </cell>
          <cell r="AU7" t="str">
            <v>GN</v>
          </cell>
          <cell r="AV7" t="str">
            <v>GN</v>
          </cell>
          <cell r="AW7" t="str">
            <v>GN</v>
          </cell>
          <cell r="AX7" t="str">
            <v>GN</v>
          </cell>
          <cell r="AY7"/>
          <cell r="AZ7" t="str">
            <v>HE</v>
          </cell>
          <cell r="BA7" t="str">
            <v>HE</v>
          </cell>
          <cell r="BB7" t="str">
            <v>HE</v>
          </cell>
          <cell r="BC7" t="str">
            <v>HE</v>
          </cell>
          <cell r="BD7" t="str">
            <v>HE</v>
          </cell>
          <cell r="BE7" t="str">
            <v>HE</v>
          </cell>
          <cell r="BF7" t="str">
            <v>HE</v>
          </cell>
          <cell r="BG7" t="str">
            <v>HE</v>
          </cell>
          <cell r="BH7" t="str">
            <v>HE</v>
          </cell>
          <cell r="BI7" t="str">
            <v>HE</v>
          </cell>
          <cell r="BJ7" t="str">
            <v>HE</v>
          </cell>
          <cell r="BK7" t="str">
            <v>HE</v>
          </cell>
          <cell r="BL7" t="str">
            <v>HE</v>
          </cell>
          <cell r="BM7" t="str">
            <v>HE</v>
          </cell>
          <cell r="BN7" t="str">
            <v>HE</v>
          </cell>
          <cell r="BO7"/>
          <cell r="BP7" t="str">
            <v>LE</v>
          </cell>
          <cell r="BQ7" t="str">
            <v>LE</v>
          </cell>
          <cell r="BR7" t="str">
            <v>LE</v>
          </cell>
          <cell r="BS7" t="str">
            <v>LE</v>
          </cell>
          <cell r="BT7" t="str">
            <v>LE</v>
          </cell>
          <cell r="BU7" t="str">
            <v>LE</v>
          </cell>
          <cell r="BV7" t="str">
            <v>LE</v>
          </cell>
          <cell r="BW7" t="str">
            <v>LE</v>
          </cell>
          <cell r="BX7" t="str">
            <v>LE</v>
          </cell>
          <cell r="BY7" t="str">
            <v>LE</v>
          </cell>
          <cell r="BZ7" t="str">
            <v>LE</v>
          </cell>
          <cell r="CA7" t="str">
            <v>LE</v>
          </cell>
          <cell r="CB7" t="str">
            <v>LE</v>
          </cell>
          <cell r="CC7" t="str">
            <v>LE</v>
          </cell>
          <cell r="CD7" t="str">
            <v>LE</v>
          </cell>
          <cell r="CE7"/>
          <cell r="CF7" t="str">
            <v>PT</v>
          </cell>
          <cell r="CG7" t="str">
            <v>PT</v>
          </cell>
          <cell r="CH7" t="str">
            <v>PT</v>
          </cell>
          <cell r="CI7" t="str">
            <v>PT</v>
          </cell>
          <cell r="CJ7" t="str">
            <v>PT</v>
          </cell>
          <cell r="CK7" t="str">
            <v>PT</v>
          </cell>
          <cell r="CL7" t="str">
            <v>PT</v>
          </cell>
          <cell r="CM7" t="str">
            <v>PT</v>
          </cell>
          <cell r="CN7" t="str">
            <v>PT</v>
          </cell>
          <cell r="CO7" t="str">
            <v>PT</v>
          </cell>
          <cell r="CP7" t="str">
            <v>PT</v>
          </cell>
          <cell r="CQ7" t="str">
            <v>PT</v>
          </cell>
          <cell r="CR7" t="str">
            <v>PT</v>
          </cell>
          <cell r="CS7" t="str">
            <v>PT</v>
          </cell>
          <cell r="CT7" t="str">
            <v>PT</v>
          </cell>
          <cell r="CU7"/>
          <cell r="CV7" t="str">
            <v>RC</v>
          </cell>
          <cell r="CW7" t="str">
            <v>RC</v>
          </cell>
          <cell r="CX7" t="str">
            <v>RC</v>
          </cell>
          <cell r="CY7" t="str">
            <v>RC</v>
          </cell>
          <cell r="CZ7" t="str">
            <v>RC</v>
          </cell>
          <cell r="DA7" t="str">
            <v>RC</v>
          </cell>
          <cell r="DB7" t="str">
            <v>RC</v>
          </cell>
          <cell r="DC7" t="str">
            <v>RC</v>
          </cell>
          <cell r="DD7" t="str">
            <v>RC</v>
          </cell>
          <cell r="DE7" t="str">
            <v>RC</v>
          </cell>
          <cell r="DF7" t="str">
            <v>RC</v>
          </cell>
          <cell r="DG7" t="str">
            <v>RC</v>
          </cell>
          <cell r="DH7" t="str">
            <v>RC</v>
          </cell>
          <cell r="DI7" t="str">
            <v>RC</v>
          </cell>
          <cell r="DJ7" t="str">
            <v>RC</v>
          </cell>
          <cell r="DK7"/>
          <cell r="DL7" t="str">
            <v>OR</v>
          </cell>
          <cell r="DM7" t="str">
            <v>OR</v>
          </cell>
          <cell r="DN7" t="str">
            <v>OR</v>
          </cell>
          <cell r="DO7" t="str">
            <v>OR</v>
          </cell>
          <cell r="DP7" t="str">
            <v>OR</v>
          </cell>
          <cell r="DQ7" t="str">
            <v>OR</v>
          </cell>
          <cell r="DR7" t="str">
            <v>OR</v>
          </cell>
          <cell r="DS7" t="str">
            <v>OR</v>
          </cell>
          <cell r="DT7" t="str">
            <v>OR</v>
          </cell>
          <cell r="DU7" t="str">
            <v>OR</v>
          </cell>
          <cell r="DV7" t="str">
            <v>OR</v>
          </cell>
          <cell r="DW7" t="str">
            <v>OR</v>
          </cell>
          <cell r="DX7" t="str">
            <v>OR</v>
          </cell>
          <cell r="DY7" t="str">
            <v>OR</v>
          </cell>
          <cell r="DZ7" t="str">
            <v>OR</v>
          </cell>
          <cell r="EA7"/>
          <cell r="EB7" t="str">
            <v>AC</v>
          </cell>
          <cell r="EC7" t="str">
            <v>AC</v>
          </cell>
          <cell r="ED7" t="str">
            <v>AC</v>
          </cell>
          <cell r="EE7" t="str">
            <v>AC</v>
          </cell>
          <cell r="EF7" t="str">
            <v>AC</v>
          </cell>
          <cell r="EG7" t="str">
            <v>AC</v>
          </cell>
          <cell r="EH7" t="str">
            <v>AC</v>
          </cell>
          <cell r="EI7" t="str">
            <v>AC</v>
          </cell>
          <cell r="EJ7" t="str">
            <v>AC</v>
          </cell>
          <cell r="EK7" t="str">
            <v>AC</v>
          </cell>
          <cell r="EL7" t="str">
            <v>AC</v>
          </cell>
          <cell r="EM7" t="str">
            <v>AC</v>
          </cell>
          <cell r="EN7" t="str">
            <v>AC</v>
          </cell>
          <cell r="EO7" t="str">
            <v>AC</v>
          </cell>
          <cell r="EP7" t="str">
            <v>AC</v>
          </cell>
          <cell r="EQ7"/>
          <cell r="ER7" t="str">
            <v>BI</v>
          </cell>
          <cell r="ES7" t="str">
            <v>BI</v>
          </cell>
          <cell r="ET7" t="str">
            <v>BI</v>
          </cell>
          <cell r="EU7" t="str">
            <v>BI</v>
          </cell>
          <cell r="EV7" t="str">
            <v>BI</v>
          </cell>
          <cell r="EW7" t="str">
            <v>BI</v>
          </cell>
          <cell r="EX7" t="str">
            <v>BI</v>
          </cell>
          <cell r="EY7" t="str">
            <v>BI</v>
          </cell>
          <cell r="EZ7" t="str">
            <v>BI</v>
          </cell>
          <cell r="FA7" t="str">
            <v>BI</v>
          </cell>
          <cell r="FB7" t="str">
            <v>BI</v>
          </cell>
          <cell r="FC7" t="str">
            <v>BI</v>
          </cell>
          <cell r="FD7" t="str">
            <v>BI</v>
          </cell>
          <cell r="FE7" t="str">
            <v>BI</v>
          </cell>
          <cell r="FF7" t="str">
            <v>BI</v>
          </cell>
          <cell r="FG7"/>
          <cell r="FH7" t="str">
            <v>CL</v>
          </cell>
          <cell r="FI7" t="str">
            <v>CL</v>
          </cell>
          <cell r="FJ7" t="str">
            <v>CL</v>
          </cell>
          <cell r="FK7" t="str">
            <v>CL</v>
          </cell>
          <cell r="FL7" t="str">
            <v>CL</v>
          </cell>
          <cell r="FM7" t="str">
            <v>CL</v>
          </cell>
          <cell r="FN7" t="str">
            <v>CL</v>
          </cell>
          <cell r="FO7" t="str">
            <v>CL</v>
          </cell>
          <cell r="FP7" t="str">
            <v>CL</v>
          </cell>
          <cell r="FQ7" t="str">
            <v>CL</v>
          </cell>
          <cell r="FR7" t="str">
            <v>CL</v>
          </cell>
          <cell r="FS7" t="str">
            <v>CL</v>
          </cell>
          <cell r="FT7" t="str">
            <v>CL</v>
          </cell>
          <cell r="FU7" t="str">
            <v>CL</v>
          </cell>
          <cell r="FV7" t="str">
            <v>CL</v>
          </cell>
          <cell r="FW7"/>
          <cell r="FX7" t="str">
            <v>CQ</v>
          </cell>
          <cell r="FY7" t="str">
            <v>CQ</v>
          </cell>
          <cell r="FZ7" t="str">
            <v>CQ</v>
          </cell>
          <cell r="GA7" t="str">
            <v>CQ</v>
          </cell>
          <cell r="GB7" t="str">
            <v>CQ</v>
          </cell>
          <cell r="GC7" t="str">
            <v>CQ</v>
          </cell>
          <cell r="GD7" t="str">
            <v>CQ</v>
          </cell>
          <cell r="GE7" t="str">
            <v>CQ</v>
          </cell>
          <cell r="GF7" t="str">
            <v>CQ</v>
          </cell>
          <cell r="GG7" t="str">
            <v>CQ</v>
          </cell>
          <cell r="GH7" t="str">
            <v>CQ</v>
          </cell>
          <cell r="GI7" t="str">
            <v>CQ</v>
          </cell>
          <cell r="GJ7" t="str">
            <v>CQ</v>
          </cell>
          <cell r="GK7" t="str">
            <v>CQ</v>
          </cell>
          <cell r="GL7" t="str">
            <v>CQ</v>
          </cell>
          <cell r="GM7"/>
          <cell r="GN7" t="str">
            <v>DO</v>
          </cell>
          <cell r="GO7" t="str">
            <v>DO</v>
          </cell>
          <cell r="GP7" t="str">
            <v>DO</v>
          </cell>
          <cell r="GQ7" t="str">
            <v>DO</v>
          </cell>
          <cell r="GR7" t="str">
            <v>DO</v>
          </cell>
          <cell r="GS7" t="str">
            <v>DO</v>
          </cell>
          <cell r="GT7" t="str">
            <v>DO</v>
          </cell>
          <cell r="GU7" t="str">
            <v>DO</v>
          </cell>
          <cell r="GV7" t="str">
            <v>DO</v>
          </cell>
          <cell r="GW7" t="str">
            <v>DO</v>
          </cell>
          <cell r="GX7" t="str">
            <v>DO</v>
          </cell>
          <cell r="GY7" t="str">
            <v>DO</v>
          </cell>
          <cell r="GZ7" t="str">
            <v>DO</v>
          </cell>
          <cell r="HA7" t="str">
            <v>DO</v>
          </cell>
          <cell r="HB7" t="str">
            <v>DO</v>
          </cell>
          <cell r="HC7"/>
          <cell r="HD7" t="str">
            <v>EE SIN</v>
          </cell>
          <cell r="HE7" t="str">
            <v>EE SIN</v>
          </cell>
          <cell r="HF7" t="str">
            <v>EE SIN</v>
          </cell>
          <cell r="HG7" t="str">
            <v>EE SIN</v>
          </cell>
          <cell r="HH7" t="str">
            <v>EE SIN</v>
          </cell>
          <cell r="HI7" t="str">
            <v>EE SIN</v>
          </cell>
          <cell r="HJ7" t="str">
            <v>EE SIN</v>
          </cell>
          <cell r="HK7" t="str">
            <v>EE SIN</v>
          </cell>
          <cell r="HL7" t="str">
            <v>EE SIN</v>
          </cell>
          <cell r="HM7" t="str">
            <v>EE SIN</v>
          </cell>
          <cell r="HN7" t="str">
            <v>EE SIN</v>
          </cell>
          <cell r="HO7" t="str">
            <v>EE SIN</v>
          </cell>
          <cell r="HP7" t="str">
            <v>EE SIN</v>
          </cell>
          <cell r="HQ7" t="str">
            <v>EE SIN</v>
          </cell>
          <cell r="HR7" t="str">
            <v>EE SIN</v>
          </cell>
          <cell r="HS7"/>
          <cell r="HT7" t="str">
            <v>AUT COG</v>
          </cell>
          <cell r="HU7" t="str">
            <v>AUT COG</v>
          </cell>
          <cell r="HV7" t="str">
            <v>AUT COG</v>
          </cell>
          <cell r="HW7" t="str">
            <v>AUT COG</v>
          </cell>
          <cell r="HX7" t="str">
            <v>AUT COG</v>
          </cell>
          <cell r="HY7" t="str">
            <v>AUT COG</v>
          </cell>
          <cell r="HZ7" t="str">
            <v>AUT COG</v>
          </cell>
          <cell r="IA7" t="str">
            <v>AUT COG</v>
          </cell>
          <cell r="IB7" t="str">
            <v>AUT COG</v>
          </cell>
          <cell r="IC7" t="str">
            <v>AUT COG</v>
          </cell>
          <cell r="ID7" t="str">
            <v>AUT COG</v>
          </cell>
          <cell r="IE7" t="str">
            <v>AUT COG</v>
          </cell>
          <cell r="IF7" t="str">
            <v>AUT COG</v>
          </cell>
          <cell r="IG7" t="str">
            <v>AUT COG</v>
          </cell>
          <cell r="IH7" t="str">
            <v>AUT COG</v>
          </cell>
          <cell r="II7"/>
          <cell r="IJ7" t="str">
            <v>FO</v>
          </cell>
          <cell r="IK7" t="str">
            <v>FO</v>
          </cell>
          <cell r="IL7" t="str">
            <v>FO</v>
          </cell>
          <cell r="IM7" t="str">
            <v>FO</v>
          </cell>
          <cell r="IN7" t="str">
            <v>FO</v>
          </cell>
          <cell r="IO7" t="str">
            <v>FO</v>
          </cell>
          <cell r="IP7" t="str">
            <v>FO</v>
          </cell>
          <cell r="IQ7" t="str">
            <v>FO</v>
          </cell>
          <cell r="IR7" t="str">
            <v>FO</v>
          </cell>
          <cell r="IS7" t="str">
            <v>FO</v>
          </cell>
          <cell r="IT7" t="str">
            <v>FO</v>
          </cell>
          <cell r="IU7" t="str">
            <v>FO</v>
          </cell>
          <cell r="IV7" t="str">
            <v>FO</v>
          </cell>
          <cell r="IW7" t="str">
            <v>FO</v>
          </cell>
          <cell r="IX7" t="str">
            <v>FO</v>
          </cell>
          <cell r="IY7"/>
          <cell r="IZ7" t="str">
            <v>GI</v>
          </cell>
          <cell r="JA7" t="str">
            <v>GI</v>
          </cell>
          <cell r="JB7" t="str">
            <v>GI</v>
          </cell>
          <cell r="JC7" t="str">
            <v>GI</v>
          </cell>
          <cell r="JD7" t="str">
            <v>GI</v>
          </cell>
          <cell r="JE7" t="str">
            <v>GI</v>
          </cell>
          <cell r="JF7" t="str">
            <v>GI</v>
          </cell>
          <cell r="JG7" t="str">
            <v>GI</v>
          </cell>
          <cell r="JH7" t="str">
            <v>GI</v>
          </cell>
          <cell r="JI7" t="str">
            <v>GI</v>
          </cell>
          <cell r="JJ7" t="str">
            <v>GI</v>
          </cell>
          <cell r="JK7" t="str">
            <v>GI</v>
          </cell>
          <cell r="JL7" t="str">
            <v>GI</v>
          </cell>
          <cell r="JM7" t="str">
            <v>GI</v>
          </cell>
          <cell r="JN7" t="str">
            <v>GI</v>
          </cell>
          <cell r="JO7"/>
          <cell r="JP7" t="str">
            <v>GL</v>
          </cell>
          <cell r="JQ7" t="str">
            <v>GL</v>
          </cell>
          <cell r="JR7" t="str">
            <v>GL</v>
          </cell>
          <cell r="JS7" t="str">
            <v>GL</v>
          </cell>
          <cell r="JT7" t="str">
            <v>GL</v>
          </cell>
          <cell r="JU7" t="str">
            <v>GL</v>
          </cell>
          <cell r="JV7" t="str">
            <v>GL</v>
          </cell>
          <cell r="JW7" t="str">
            <v>GL</v>
          </cell>
          <cell r="JX7" t="str">
            <v>GL</v>
          </cell>
          <cell r="JY7" t="str">
            <v>GL</v>
          </cell>
          <cell r="JZ7" t="str">
            <v>GL</v>
          </cell>
          <cell r="KA7" t="str">
            <v>GL</v>
          </cell>
          <cell r="KB7" t="str">
            <v>GL</v>
          </cell>
          <cell r="KC7" t="str">
            <v>GL</v>
          </cell>
          <cell r="KD7" t="str">
            <v>GL</v>
          </cell>
          <cell r="KE7"/>
          <cell r="KF7" t="str">
            <v>GM</v>
          </cell>
          <cell r="KG7" t="str">
            <v>GM</v>
          </cell>
          <cell r="KH7" t="str">
            <v>GM</v>
          </cell>
          <cell r="KI7" t="str">
            <v>GM</v>
          </cell>
          <cell r="KJ7" t="str">
            <v>GM</v>
          </cell>
          <cell r="KK7" t="str">
            <v>GM</v>
          </cell>
          <cell r="KL7" t="str">
            <v>GM</v>
          </cell>
          <cell r="KM7" t="str">
            <v>GM</v>
          </cell>
          <cell r="KN7" t="str">
            <v>GM</v>
          </cell>
          <cell r="KO7" t="str">
            <v>GM</v>
          </cell>
          <cell r="KP7" t="str">
            <v>GM</v>
          </cell>
          <cell r="KQ7" t="str">
            <v>GM</v>
          </cell>
          <cell r="KR7" t="str">
            <v>GM</v>
          </cell>
          <cell r="KS7" t="str">
            <v>GM</v>
          </cell>
          <cell r="KT7" t="str">
            <v>GM</v>
          </cell>
          <cell r="KU7"/>
          <cell r="KV7" t="str">
            <v>KJ</v>
          </cell>
          <cell r="KW7" t="str">
            <v>KJ</v>
          </cell>
          <cell r="KX7" t="str">
            <v>KJ</v>
          </cell>
          <cell r="KY7" t="str">
            <v>KJ</v>
          </cell>
          <cell r="KZ7" t="str">
            <v>KJ</v>
          </cell>
          <cell r="LA7" t="str">
            <v>KJ</v>
          </cell>
          <cell r="LB7" t="str">
            <v>KJ</v>
          </cell>
          <cell r="LC7" t="str">
            <v>KJ</v>
          </cell>
          <cell r="LD7" t="str">
            <v>KJ</v>
          </cell>
          <cell r="LE7" t="str">
            <v>KJ</v>
          </cell>
          <cell r="LF7" t="str">
            <v>KJ</v>
          </cell>
          <cell r="LG7" t="str">
            <v>KJ</v>
          </cell>
          <cell r="LH7" t="str">
            <v>KJ</v>
          </cell>
          <cell r="LI7" t="str">
            <v>KJ</v>
          </cell>
          <cell r="LJ7" t="str">
            <v>KJ</v>
          </cell>
          <cell r="LL7" t="str">
            <v>BZ</v>
          </cell>
          <cell r="LM7" t="str">
            <v>BZ</v>
          </cell>
          <cell r="LN7" t="str">
            <v>BZ</v>
          </cell>
          <cell r="LO7" t="str">
            <v>BZ</v>
          </cell>
          <cell r="LP7" t="str">
            <v>BZ</v>
          </cell>
          <cell r="LQ7" t="str">
            <v>BZ</v>
          </cell>
          <cell r="LR7" t="str">
            <v>BZ</v>
          </cell>
          <cell r="LS7" t="str">
            <v>BZ</v>
          </cell>
          <cell r="LT7" t="str">
            <v>BZ</v>
          </cell>
          <cell r="LU7" t="str">
            <v>BZ</v>
          </cell>
          <cell r="LV7" t="str">
            <v>BZ</v>
          </cell>
          <cell r="LW7" t="str">
            <v>BZ</v>
          </cell>
          <cell r="LX7" t="str">
            <v>BZ</v>
          </cell>
          <cell r="LY7" t="str">
            <v>BZ</v>
          </cell>
          <cell r="LZ7" t="str">
            <v>BZ</v>
          </cell>
          <cell r="MA7"/>
          <cell r="MB7" t="str">
            <v>CM</v>
          </cell>
          <cell r="MC7" t="str">
            <v>CM</v>
          </cell>
          <cell r="MD7" t="str">
            <v>CM</v>
          </cell>
          <cell r="ME7" t="str">
            <v>CM</v>
          </cell>
          <cell r="MF7" t="str">
            <v>CM</v>
          </cell>
          <cell r="MG7" t="str">
            <v>CM</v>
          </cell>
          <cell r="MH7" t="str">
            <v>CM</v>
          </cell>
          <cell r="MI7" t="str">
            <v>CM</v>
          </cell>
          <cell r="MJ7" t="str">
            <v>CM</v>
          </cell>
          <cell r="MK7" t="str">
            <v>CM</v>
          </cell>
          <cell r="ML7" t="str">
            <v>CM</v>
          </cell>
          <cell r="MM7" t="str">
            <v>CM</v>
          </cell>
          <cell r="MN7" t="str">
            <v>CM</v>
          </cell>
          <cell r="MO7" t="str">
            <v>CM</v>
          </cell>
          <cell r="MP7" t="str">
            <v>CM</v>
          </cell>
          <cell r="MQ7"/>
          <cell r="MR7" t="str">
            <v>GN</v>
          </cell>
          <cell r="MS7" t="str">
            <v>GN</v>
          </cell>
          <cell r="MT7" t="str">
            <v>GN</v>
          </cell>
          <cell r="MU7" t="str">
            <v>GN</v>
          </cell>
          <cell r="MV7" t="str">
            <v>GN</v>
          </cell>
          <cell r="MW7" t="str">
            <v>GN</v>
          </cell>
          <cell r="MX7" t="str">
            <v>GN</v>
          </cell>
          <cell r="MY7" t="str">
            <v>GN</v>
          </cell>
          <cell r="MZ7" t="str">
            <v>GN</v>
          </cell>
          <cell r="NA7" t="str">
            <v>GN</v>
          </cell>
          <cell r="NB7" t="str">
            <v>GN</v>
          </cell>
          <cell r="NC7" t="str">
            <v>GN</v>
          </cell>
          <cell r="ND7" t="str">
            <v>GN</v>
          </cell>
          <cell r="NE7" t="str">
            <v>GN</v>
          </cell>
          <cell r="NF7" t="str">
            <v>GN</v>
          </cell>
          <cell r="NG7"/>
          <cell r="NH7" t="str">
            <v>HE</v>
          </cell>
          <cell r="NI7" t="str">
            <v>HE</v>
          </cell>
          <cell r="NJ7" t="str">
            <v>HE</v>
          </cell>
          <cell r="NK7" t="str">
            <v>HE</v>
          </cell>
          <cell r="NL7" t="str">
            <v>HE</v>
          </cell>
          <cell r="NM7" t="str">
            <v>HE</v>
          </cell>
          <cell r="NN7" t="str">
            <v>HE</v>
          </cell>
          <cell r="NO7" t="str">
            <v>HE</v>
          </cell>
          <cell r="NP7" t="str">
            <v>HE</v>
          </cell>
          <cell r="NQ7" t="str">
            <v>HE</v>
          </cell>
          <cell r="NR7" t="str">
            <v>HE</v>
          </cell>
          <cell r="NS7" t="str">
            <v>HE</v>
          </cell>
          <cell r="NT7" t="str">
            <v>HE</v>
          </cell>
          <cell r="NU7" t="str">
            <v>HE</v>
          </cell>
          <cell r="NV7" t="str">
            <v>HE</v>
          </cell>
          <cell r="NW7"/>
          <cell r="NX7" t="str">
            <v>PT</v>
          </cell>
          <cell r="NY7" t="str">
            <v>PT</v>
          </cell>
          <cell r="NZ7" t="str">
            <v>PT</v>
          </cell>
          <cell r="OA7" t="str">
            <v>PT</v>
          </cell>
          <cell r="OB7" t="str">
            <v>PT</v>
          </cell>
          <cell r="OC7" t="str">
            <v>PT</v>
          </cell>
          <cell r="OD7" t="str">
            <v>PT</v>
          </cell>
          <cell r="OE7" t="str">
            <v>PT</v>
          </cell>
          <cell r="OF7" t="str">
            <v>PT</v>
          </cell>
          <cell r="OG7" t="str">
            <v>PT</v>
          </cell>
          <cell r="OH7" t="str">
            <v>PT</v>
          </cell>
          <cell r="OI7" t="str">
            <v>PT</v>
          </cell>
          <cell r="OJ7" t="str">
            <v>PT</v>
          </cell>
          <cell r="OK7" t="str">
            <v>PT</v>
          </cell>
          <cell r="OL7" t="str">
            <v>PT</v>
          </cell>
          <cell r="OM7"/>
          <cell r="ON7" t="str">
            <v>OR</v>
          </cell>
          <cell r="OO7" t="str">
            <v>OR</v>
          </cell>
          <cell r="OP7" t="str">
            <v>OR</v>
          </cell>
          <cell r="OQ7" t="str">
            <v>OR</v>
          </cell>
          <cell r="OR7" t="str">
            <v>OR</v>
          </cell>
          <cell r="OS7" t="str">
            <v>OR</v>
          </cell>
          <cell r="OT7" t="str">
            <v>OR</v>
          </cell>
          <cell r="OU7" t="str">
            <v>OR</v>
          </cell>
          <cell r="OV7" t="str">
            <v>OR</v>
          </cell>
          <cell r="OW7" t="str">
            <v>OR</v>
          </cell>
          <cell r="OX7" t="str">
            <v>OR</v>
          </cell>
          <cell r="OY7" t="str">
            <v>OR</v>
          </cell>
          <cell r="OZ7" t="str">
            <v>OR</v>
          </cell>
          <cell r="PA7" t="str">
            <v>OR</v>
          </cell>
          <cell r="PB7" t="str">
            <v>OR</v>
          </cell>
          <cell r="PC7"/>
          <cell r="PD7" t="str">
            <v>DO</v>
          </cell>
          <cell r="PE7" t="str">
            <v>DO</v>
          </cell>
          <cell r="PF7" t="str">
            <v>DO</v>
          </cell>
          <cell r="PG7" t="str">
            <v>DO</v>
          </cell>
          <cell r="PH7" t="str">
            <v>DO</v>
          </cell>
          <cell r="PI7" t="str">
            <v>DO</v>
          </cell>
          <cell r="PJ7" t="str">
            <v>DO</v>
          </cell>
          <cell r="PK7" t="str">
            <v>DO</v>
          </cell>
          <cell r="PL7" t="str">
            <v>DO</v>
          </cell>
          <cell r="PM7" t="str">
            <v>DO</v>
          </cell>
          <cell r="PN7" t="str">
            <v>DO</v>
          </cell>
          <cell r="PO7" t="str">
            <v>DO</v>
          </cell>
          <cell r="PP7" t="str">
            <v>DO</v>
          </cell>
          <cell r="PQ7" t="str">
            <v>DO</v>
          </cell>
          <cell r="PR7" t="str">
            <v>DO</v>
          </cell>
          <cell r="PS7"/>
          <cell r="PT7" t="str">
            <v>GL</v>
          </cell>
          <cell r="PU7" t="str">
            <v>GL</v>
          </cell>
          <cell r="PV7" t="str">
            <v>GL</v>
          </cell>
          <cell r="PW7" t="str">
            <v>GL</v>
          </cell>
          <cell r="PX7" t="str">
            <v>GL</v>
          </cell>
          <cell r="PY7" t="str">
            <v>GL</v>
          </cell>
          <cell r="PZ7" t="str">
            <v>GL</v>
          </cell>
          <cell r="QA7" t="str">
            <v>GL</v>
          </cell>
          <cell r="QB7" t="str">
            <v>GL</v>
          </cell>
          <cell r="QC7" t="str">
            <v>GL</v>
          </cell>
          <cell r="QD7" t="str">
            <v>GL</v>
          </cell>
          <cell r="QE7" t="str">
            <v>GL</v>
          </cell>
          <cell r="QF7" t="str">
            <v>GL</v>
          </cell>
          <cell r="QG7" t="str">
            <v>GL</v>
          </cell>
          <cell r="QH7" t="str">
            <v>GL</v>
          </cell>
          <cell r="QI7"/>
          <cell r="QJ7" t="str">
            <v>FO</v>
          </cell>
          <cell r="QK7" t="str">
            <v>FO</v>
          </cell>
          <cell r="QL7" t="str">
            <v>FO</v>
          </cell>
          <cell r="QM7" t="str">
            <v>FO</v>
          </cell>
          <cell r="QN7" t="str">
            <v>FO</v>
          </cell>
          <cell r="QO7" t="str">
            <v>FO</v>
          </cell>
          <cell r="QP7" t="str">
            <v>FO</v>
          </cell>
          <cell r="QQ7" t="str">
            <v>FO</v>
          </cell>
          <cell r="QR7" t="str">
            <v>FO</v>
          </cell>
          <cell r="QS7" t="str">
            <v>FO</v>
          </cell>
          <cell r="QT7" t="str">
            <v>FO</v>
          </cell>
          <cell r="QU7" t="str">
            <v>FO</v>
          </cell>
          <cell r="QV7" t="str">
            <v>FO</v>
          </cell>
          <cell r="QW7" t="str">
            <v>FO</v>
          </cell>
          <cell r="QX7" t="str">
            <v>FO</v>
          </cell>
          <cell r="QY7"/>
          <cell r="QZ7" t="str">
            <v>KJ</v>
          </cell>
          <cell r="RA7" t="str">
            <v>KJ</v>
          </cell>
          <cell r="RB7" t="str">
            <v>KJ</v>
          </cell>
          <cell r="RC7" t="str">
            <v>KJ</v>
          </cell>
          <cell r="RD7" t="str">
            <v>KJ</v>
          </cell>
          <cell r="RE7" t="str">
            <v>KJ</v>
          </cell>
          <cell r="RF7" t="str">
            <v>KJ</v>
          </cell>
          <cell r="RG7" t="str">
            <v>KJ</v>
          </cell>
          <cell r="RH7" t="str">
            <v>KJ</v>
          </cell>
          <cell r="RI7" t="str">
            <v>KJ</v>
          </cell>
          <cell r="RJ7" t="str">
            <v>KJ</v>
          </cell>
          <cell r="RK7" t="str">
            <v>KJ</v>
          </cell>
          <cell r="RL7" t="str">
            <v>KJ</v>
          </cell>
          <cell r="RM7" t="str">
            <v>KJ</v>
          </cell>
          <cell r="RN7" t="str">
            <v>KJ</v>
          </cell>
        </row>
        <row r="8">
          <cell r="A8">
            <v>6</v>
          </cell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/>
          <cell r="AQ8"/>
          <cell r="AR8"/>
          <cell r="AS8"/>
          <cell r="AT8"/>
          <cell r="AU8"/>
          <cell r="AV8"/>
          <cell r="AW8"/>
          <cell r="AX8"/>
          <cell r="AY8"/>
          <cell r="AZ8"/>
          <cell r="BA8"/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  <cell r="BQ8"/>
          <cell r="BR8"/>
          <cell r="BS8"/>
          <cell r="BT8"/>
          <cell r="BU8"/>
          <cell r="BV8"/>
          <cell r="BW8"/>
          <cell r="BX8"/>
          <cell r="BY8"/>
          <cell r="BZ8"/>
          <cell r="CA8"/>
          <cell r="CB8"/>
          <cell r="CC8"/>
          <cell r="CD8"/>
          <cell r="CE8"/>
          <cell r="CF8"/>
          <cell r="CG8"/>
          <cell r="CH8"/>
          <cell r="CI8"/>
          <cell r="CJ8"/>
          <cell r="CK8"/>
          <cell r="CL8"/>
          <cell r="CM8"/>
          <cell r="CN8"/>
          <cell r="CO8"/>
          <cell r="CP8"/>
          <cell r="CQ8"/>
          <cell r="CR8"/>
          <cell r="CS8"/>
          <cell r="CT8"/>
          <cell r="CU8"/>
          <cell r="CV8"/>
          <cell r="CW8"/>
          <cell r="CX8"/>
          <cell r="CY8"/>
          <cell r="CZ8"/>
          <cell r="DA8"/>
          <cell r="DB8"/>
          <cell r="DC8"/>
          <cell r="DD8"/>
          <cell r="DE8"/>
          <cell r="DF8"/>
          <cell r="DG8"/>
          <cell r="DH8"/>
          <cell r="DI8"/>
          <cell r="DJ8"/>
          <cell r="DK8"/>
          <cell r="DL8"/>
          <cell r="DM8"/>
          <cell r="DN8"/>
          <cell r="DO8"/>
          <cell r="DP8"/>
          <cell r="DQ8"/>
          <cell r="DR8"/>
          <cell r="DS8"/>
          <cell r="DT8"/>
          <cell r="DU8"/>
          <cell r="DV8"/>
          <cell r="DW8"/>
          <cell r="DX8"/>
          <cell r="DY8"/>
          <cell r="DZ8"/>
          <cell r="EA8"/>
          <cell r="EB8"/>
          <cell r="EC8"/>
          <cell r="ED8"/>
          <cell r="EE8"/>
          <cell r="EF8"/>
          <cell r="EG8"/>
          <cell r="EH8"/>
          <cell r="EI8"/>
          <cell r="EJ8"/>
          <cell r="EK8"/>
          <cell r="EL8"/>
          <cell r="EM8"/>
          <cell r="EN8"/>
          <cell r="EO8"/>
          <cell r="EP8"/>
          <cell r="EQ8"/>
          <cell r="ER8"/>
          <cell r="ES8"/>
          <cell r="ET8"/>
          <cell r="EU8"/>
          <cell r="EV8"/>
          <cell r="EW8"/>
          <cell r="EX8"/>
          <cell r="EY8"/>
          <cell r="EZ8"/>
          <cell r="FA8"/>
          <cell r="FB8"/>
          <cell r="FC8"/>
          <cell r="FD8"/>
          <cell r="FE8"/>
          <cell r="FF8"/>
          <cell r="FG8"/>
          <cell r="FH8"/>
          <cell r="FI8"/>
          <cell r="FJ8"/>
          <cell r="FK8"/>
          <cell r="FL8"/>
          <cell r="FM8"/>
          <cell r="FN8"/>
          <cell r="FO8"/>
          <cell r="FP8"/>
          <cell r="FQ8"/>
          <cell r="FR8"/>
          <cell r="FS8"/>
          <cell r="FT8"/>
          <cell r="FU8"/>
          <cell r="FV8"/>
          <cell r="FW8"/>
          <cell r="FX8"/>
          <cell r="FY8"/>
          <cell r="FZ8"/>
          <cell r="GA8"/>
          <cell r="GB8"/>
          <cell r="GC8"/>
          <cell r="GD8"/>
          <cell r="GE8"/>
          <cell r="GF8"/>
          <cell r="GG8"/>
          <cell r="GH8"/>
          <cell r="GI8"/>
          <cell r="GJ8"/>
          <cell r="GK8"/>
          <cell r="GL8"/>
          <cell r="GM8"/>
          <cell r="GN8"/>
          <cell r="GO8"/>
          <cell r="GP8"/>
          <cell r="GQ8"/>
          <cell r="GR8"/>
          <cell r="GS8"/>
          <cell r="GT8"/>
          <cell r="GU8"/>
          <cell r="GV8"/>
          <cell r="GW8"/>
          <cell r="GX8"/>
          <cell r="GY8"/>
          <cell r="GZ8"/>
          <cell r="HA8"/>
          <cell r="HB8"/>
          <cell r="HC8"/>
          <cell r="HD8"/>
          <cell r="HE8"/>
          <cell r="HF8"/>
          <cell r="HG8"/>
          <cell r="HH8"/>
          <cell r="HI8"/>
          <cell r="HJ8"/>
          <cell r="HK8"/>
          <cell r="HL8"/>
          <cell r="HM8"/>
          <cell r="HN8"/>
          <cell r="HO8"/>
          <cell r="HP8"/>
          <cell r="HQ8"/>
          <cell r="HR8"/>
          <cell r="HS8"/>
          <cell r="HT8"/>
          <cell r="HU8"/>
          <cell r="HV8"/>
          <cell r="HW8"/>
          <cell r="HX8"/>
          <cell r="HY8"/>
          <cell r="HZ8"/>
          <cell r="IA8"/>
          <cell r="IB8"/>
          <cell r="IC8"/>
          <cell r="ID8"/>
          <cell r="IE8"/>
          <cell r="IF8"/>
          <cell r="IG8"/>
          <cell r="IH8"/>
          <cell r="II8"/>
          <cell r="IJ8"/>
          <cell r="IK8"/>
          <cell r="IL8"/>
          <cell r="IM8"/>
          <cell r="IN8"/>
          <cell r="IO8"/>
          <cell r="IP8"/>
          <cell r="IQ8"/>
          <cell r="IR8"/>
          <cell r="IS8"/>
          <cell r="IT8"/>
          <cell r="IU8"/>
          <cell r="IV8"/>
          <cell r="IW8"/>
          <cell r="IX8"/>
          <cell r="IY8"/>
          <cell r="IZ8"/>
          <cell r="JA8"/>
          <cell r="JB8"/>
          <cell r="JC8"/>
          <cell r="JD8"/>
          <cell r="JE8"/>
          <cell r="JF8"/>
          <cell r="JG8"/>
          <cell r="JH8"/>
          <cell r="JI8"/>
          <cell r="JJ8"/>
          <cell r="JK8"/>
          <cell r="JL8"/>
          <cell r="JM8"/>
          <cell r="JN8"/>
          <cell r="JO8"/>
          <cell r="JP8"/>
          <cell r="JQ8"/>
          <cell r="JR8"/>
          <cell r="JS8"/>
          <cell r="JT8"/>
          <cell r="JU8"/>
          <cell r="JV8"/>
          <cell r="JW8"/>
          <cell r="JX8"/>
          <cell r="JY8"/>
          <cell r="JZ8"/>
          <cell r="KA8"/>
          <cell r="KB8"/>
          <cell r="KC8"/>
          <cell r="KD8"/>
          <cell r="KE8"/>
          <cell r="KF8"/>
          <cell r="KG8"/>
          <cell r="KH8"/>
          <cell r="KI8"/>
          <cell r="KJ8"/>
          <cell r="KK8"/>
          <cell r="KL8"/>
          <cell r="KM8"/>
          <cell r="KN8"/>
          <cell r="KO8"/>
          <cell r="KP8"/>
          <cell r="KQ8"/>
          <cell r="KR8"/>
          <cell r="KS8"/>
          <cell r="KT8"/>
          <cell r="KU8"/>
          <cell r="KV8"/>
          <cell r="KW8"/>
          <cell r="KX8"/>
          <cell r="KY8"/>
          <cell r="KZ8"/>
          <cell r="LA8"/>
          <cell r="LB8"/>
          <cell r="LC8"/>
          <cell r="LD8"/>
          <cell r="LE8"/>
          <cell r="LF8"/>
          <cell r="LG8"/>
          <cell r="LH8"/>
          <cell r="LI8"/>
          <cell r="LJ8"/>
          <cell r="LL8" t="str">
            <v>kTon</v>
          </cell>
          <cell r="LM8" t="str">
            <v>kTon</v>
          </cell>
          <cell r="LN8" t="str">
            <v>kTon</v>
          </cell>
          <cell r="LO8" t="str">
            <v>kTon</v>
          </cell>
          <cell r="LP8" t="str">
            <v>kTon</v>
          </cell>
          <cell r="LQ8" t="str">
            <v>kTon</v>
          </cell>
          <cell r="LR8" t="str">
            <v>kTon</v>
          </cell>
          <cell r="LS8" t="str">
            <v>kTon</v>
          </cell>
          <cell r="LT8" t="str">
            <v>kTon</v>
          </cell>
          <cell r="LU8" t="str">
            <v>kTon</v>
          </cell>
          <cell r="LV8" t="str">
            <v>kTon</v>
          </cell>
          <cell r="LW8" t="str">
            <v>kTon</v>
          </cell>
          <cell r="LX8" t="str">
            <v>kTon</v>
          </cell>
          <cell r="LY8" t="str">
            <v>kTon</v>
          </cell>
          <cell r="LZ8" t="str">
            <v>kTon</v>
          </cell>
          <cell r="MA8"/>
          <cell r="MB8" t="str">
            <v>kTon</v>
          </cell>
          <cell r="MC8" t="str">
            <v>kTon</v>
          </cell>
          <cell r="MD8" t="str">
            <v>kTon</v>
          </cell>
          <cell r="ME8" t="str">
            <v>kTon</v>
          </cell>
          <cell r="MF8" t="str">
            <v>kTon</v>
          </cell>
          <cell r="MG8" t="str">
            <v>kTon</v>
          </cell>
          <cell r="MH8" t="str">
            <v>kTon</v>
          </cell>
          <cell r="MI8" t="str">
            <v>kTon</v>
          </cell>
          <cell r="MJ8" t="str">
            <v>kTon</v>
          </cell>
          <cell r="MK8" t="str">
            <v>kTon</v>
          </cell>
          <cell r="ML8" t="str">
            <v>kTon</v>
          </cell>
          <cell r="MM8" t="str">
            <v>kTon</v>
          </cell>
          <cell r="MN8" t="str">
            <v>kTon</v>
          </cell>
          <cell r="MO8" t="str">
            <v>kTon</v>
          </cell>
          <cell r="MP8" t="str">
            <v>kTon</v>
          </cell>
          <cell r="MQ8"/>
          <cell r="MR8" t="str">
            <v>MPC</v>
          </cell>
          <cell r="MS8" t="str">
            <v>MPC</v>
          </cell>
          <cell r="MT8" t="str">
            <v>MPC</v>
          </cell>
          <cell r="MU8" t="str">
            <v>MPC</v>
          </cell>
          <cell r="MV8" t="str">
            <v>MPC</v>
          </cell>
          <cell r="MW8" t="str">
            <v>MPC</v>
          </cell>
          <cell r="MX8" t="str">
            <v>MPC</v>
          </cell>
          <cell r="MY8" t="str">
            <v>MPC</v>
          </cell>
          <cell r="MZ8" t="str">
            <v>MPC</v>
          </cell>
          <cell r="NA8" t="str">
            <v>MPC</v>
          </cell>
          <cell r="NB8" t="str">
            <v>MPC</v>
          </cell>
          <cell r="NC8" t="str">
            <v>MPC</v>
          </cell>
          <cell r="ND8" t="str">
            <v>MPC</v>
          </cell>
          <cell r="NE8" t="str">
            <v>MPC</v>
          </cell>
          <cell r="NF8" t="str">
            <v>MPC</v>
          </cell>
          <cell r="NG8"/>
          <cell r="NH8" t="str">
            <v>GWh</v>
          </cell>
          <cell r="NI8" t="str">
            <v>GWh</v>
          </cell>
          <cell r="NJ8" t="str">
            <v>GWh</v>
          </cell>
          <cell r="NK8" t="str">
            <v>GWh</v>
          </cell>
          <cell r="NL8" t="str">
            <v>GWh</v>
          </cell>
          <cell r="NM8" t="str">
            <v>GWh</v>
          </cell>
          <cell r="NN8" t="str">
            <v>GWh</v>
          </cell>
          <cell r="NO8" t="str">
            <v>GWh</v>
          </cell>
          <cell r="NP8" t="str">
            <v>GWh</v>
          </cell>
          <cell r="NQ8" t="str">
            <v>GWh</v>
          </cell>
          <cell r="NR8" t="str">
            <v>GWh</v>
          </cell>
          <cell r="NS8" t="str">
            <v>GWh</v>
          </cell>
          <cell r="NT8" t="str">
            <v>GWh</v>
          </cell>
          <cell r="NU8" t="str">
            <v>GWh</v>
          </cell>
          <cell r="NV8" t="str">
            <v>GWh</v>
          </cell>
          <cell r="NW8"/>
          <cell r="NX8" t="str">
            <v>KBL</v>
          </cell>
          <cell r="NY8" t="str">
            <v>KBL</v>
          </cell>
          <cell r="NZ8" t="str">
            <v>KBL</v>
          </cell>
          <cell r="OA8" t="str">
            <v>KBL</v>
          </cell>
          <cell r="OB8" t="str">
            <v>KBL</v>
          </cell>
          <cell r="OC8" t="str">
            <v>KBL</v>
          </cell>
          <cell r="OD8" t="str">
            <v>KBL</v>
          </cell>
          <cell r="OE8" t="str">
            <v>KBL</v>
          </cell>
          <cell r="OF8" t="str">
            <v>KBL</v>
          </cell>
          <cell r="OG8" t="str">
            <v>KBL</v>
          </cell>
          <cell r="OH8" t="str">
            <v>KBL</v>
          </cell>
          <cell r="OI8" t="str">
            <v>KBL</v>
          </cell>
          <cell r="OJ8" t="str">
            <v>KBL</v>
          </cell>
          <cell r="OK8" t="str">
            <v>KBL</v>
          </cell>
          <cell r="OL8" t="str">
            <v>KBL</v>
          </cell>
          <cell r="OM8"/>
          <cell r="ON8" t="str">
            <v>GWh</v>
          </cell>
          <cell r="OO8" t="str">
            <v>GWh</v>
          </cell>
          <cell r="OP8" t="str">
            <v>GWh</v>
          </cell>
          <cell r="OQ8" t="str">
            <v>GWh</v>
          </cell>
          <cell r="OR8" t="str">
            <v>GWh</v>
          </cell>
          <cell r="OS8" t="str">
            <v>GWh</v>
          </cell>
          <cell r="OT8" t="str">
            <v>GWh</v>
          </cell>
          <cell r="OU8" t="str">
            <v>GWh</v>
          </cell>
          <cell r="OV8" t="str">
            <v>GWh</v>
          </cell>
          <cell r="OW8" t="str">
            <v>GWh</v>
          </cell>
          <cell r="OX8" t="str">
            <v>GWh</v>
          </cell>
          <cell r="OY8" t="str">
            <v>GWh</v>
          </cell>
          <cell r="OZ8" t="str">
            <v>GWh</v>
          </cell>
          <cell r="PA8" t="str">
            <v>GWh</v>
          </cell>
          <cell r="PB8" t="str">
            <v>GWh</v>
          </cell>
          <cell r="PC8"/>
          <cell r="PD8" t="str">
            <v>kBl</v>
          </cell>
          <cell r="PE8" t="str">
            <v>kBl</v>
          </cell>
          <cell r="PF8" t="str">
            <v>kBl</v>
          </cell>
          <cell r="PG8" t="str">
            <v>kBl</v>
          </cell>
          <cell r="PH8" t="str">
            <v>kBl</v>
          </cell>
          <cell r="PI8" t="str">
            <v>kBl</v>
          </cell>
          <cell r="PJ8" t="str">
            <v>kBl</v>
          </cell>
          <cell r="PK8" t="str">
            <v>kBl</v>
          </cell>
          <cell r="PL8" t="str">
            <v>kBl</v>
          </cell>
          <cell r="PM8" t="str">
            <v>kBl</v>
          </cell>
          <cell r="PN8" t="str">
            <v>kBl</v>
          </cell>
          <cell r="PO8" t="str">
            <v>kBl</v>
          </cell>
          <cell r="PP8" t="str">
            <v>kBl</v>
          </cell>
          <cell r="PQ8" t="str">
            <v>kBl</v>
          </cell>
          <cell r="PR8" t="str">
            <v>kBl</v>
          </cell>
          <cell r="PS8"/>
          <cell r="PT8" t="str">
            <v>kBl</v>
          </cell>
          <cell r="PU8" t="str">
            <v>kBl</v>
          </cell>
          <cell r="PV8" t="str">
            <v>kBl</v>
          </cell>
          <cell r="PW8" t="str">
            <v>kBl</v>
          </cell>
          <cell r="PX8" t="str">
            <v>kBl</v>
          </cell>
          <cell r="PY8" t="str">
            <v>kBl</v>
          </cell>
          <cell r="PZ8" t="str">
            <v>kBl</v>
          </cell>
          <cell r="QA8" t="str">
            <v>kBl</v>
          </cell>
          <cell r="QB8" t="str">
            <v>kBl</v>
          </cell>
          <cell r="QC8" t="str">
            <v>kBl</v>
          </cell>
          <cell r="QD8" t="str">
            <v>kBl</v>
          </cell>
          <cell r="QE8" t="str">
            <v>kBl</v>
          </cell>
          <cell r="QF8" t="str">
            <v>kBl</v>
          </cell>
          <cell r="QG8" t="str">
            <v>kBl</v>
          </cell>
          <cell r="QH8" t="str">
            <v>kBl</v>
          </cell>
          <cell r="QI8"/>
          <cell r="QJ8" t="str">
            <v>kBl</v>
          </cell>
          <cell r="QK8" t="str">
            <v>kBl</v>
          </cell>
          <cell r="QL8" t="str">
            <v>kBl</v>
          </cell>
          <cell r="QM8" t="str">
            <v>kBl</v>
          </cell>
          <cell r="QN8" t="str">
            <v>kBl</v>
          </cell>
          <cell r="QO8" t="str">
            <v>kBl</v>
          </cell>
          <cell r="QP8" t="str">
            <v>kBl</v>
          </cell>
          <cell r="QQ8" t="str">
            <v>kBl</v>
          </cell>
          <cell r="QR8" t="str">
            <v>kBl</v>
          </cell>
          <cell r="QS8" t="str">
            <v>kBl</v>
          </cell>
          <cell r="QT8" t="str">
            <v>kBl</v>
          </cell>
          <cell r="QU8" t="str">
            <v>kBl</v>
          </cell>
          <cell r="QV8" t="str">
            <v>kBl</v>
          </cell>
          <cell r="QW8" t="str">
            <v>kBl</v>
          </cell>
          <cell r="QX8" t="str">
            <v>kBl</v>
          </cell>
          <cell r="QY8"/>
          <cell r="QZ8" t="str">
            <v>kBl</v>
          </cell>
          <cell r="RA8" t="str">
            <v>kBl</v>
          </cell>
          <cell r="RB8" t="str">
            <v>kBl</v>
          </cell>
          <cell r="RC8" t="str">
            <v>kBl</v>
          </cell>
          <cell r="RD8" t="str">
            <v>kBl</v>
          </cell>
          <cell r="RE8" t="str">
            <v>kBl</v>
          </cell>
          <cell r="RF8" t="str">
            <v>kBl</v>
          </cell>
          <cell r="RG8" t="str">
            <v>kBl</v>
          </cell>
          <cell r="RH8" t="str">
            <v>kBl</v>
          </cell>
          <cell r="RI8" t="str">
            <v>kBl</v>
          </cell>
          <cell r="RJ8" t="str">
            <v>kBl</v>
          </cell>
          <cell r="RK8" t="str">
            <v>kBl</v>
          </cell>
          <cell r="RL8" t="str">
            <v>kBl</v>
          </cell>
          <cell r="RM8" t="str">
            <v>kBl</v>
          </cell>
          <cell r="RN8" t="str">
            <v>kBl</v>
          </cell>
        </row>
        <row r="9">
          <cell r="A9">
            <v>7</v>
          </cell>
          <cell r="D9">
            <v>5301.2118649999984</v>
          </cell>
          <cell r="E9">
            <v>5928.3806819999991</v>
          </cell>
          <cell r="F9">
            <v>5237.4081189999997</v>
          </cell>
          <cell r="G9">
            <v>6697.8372169999993</v>
          </cell>
          <cell r="H9">
            <v>5638.4789348000022</v>
          </cell>
          <cell r="I9">
            <v>6166.2518731999971</v>
          </cell>
          <cell r="J9">
            <v>5592.0206429999998</v>
          </cell>
          <cell r="K9">
            <v>5753.7723285491902</v>
          </cell>
          <cell r="L9">
            <v>6401.3431380000002</v>
          </cell>
          <cell r="M9">
            <v>6120.3695629999993</v>
          </cell>
          <cell r="N9">
            <v>6089.1314928273041</v>
          </cell>
          <cell r="O9">
            <v>6516.7864328101432</v>
          </cell>
          <cell r="P9">
            <v>6692.0178347370702</v>
          </cell>
          <cell r="Q9">
            <v>6236.5600817889954</v>
          </cell>
          <cell r="R9"/>
          <cell r="S9"/>
          <cell r="T9">
            <v>3144.1851047744349</v>
          </cell>
          <cell r="U9">
            <v>1967.1710275059665</v>
          </cell>
          <cell r="V9">
            <v>3550.9539934059708</v>
          </cell>
          <cell r="W9">
            <v>3224.0313699077442</v>
          </cell>
          <cell r="X9">
            <v>3094.9436945452462</v>
          </cell>
          <cell r="Y9">
            <v>2908.3079016783031</v>
          </cell>
          <cell r="Z9">
            <v>3779.4657874078675</v>
          </cell>
          <cell r="AA9">
            <v>3256.3632377474587</v>
          </cell>
          <cell r="AB9">
            <v>3162.5794365100137</v>
          </cell>
          <cell r="AC9">
            <v>3636.6705513049842</v>
          </cell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>
            <v>438824.30794326053</v>
          </cell>
          <cell r="AV9">
            <v>454504.33205326076</v>
          </cell>
          <cell r="AW9">
            <v>463472.06982326077</v>
          </cell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>
            <v>10408.988572883725</v>
          </cell>
          <cell r="BQ9">
            <v>9690.6287611822663</v>
          </cell>
          <cell r="BR9">
            <v>9750.9253380991722</v>
          </cell>
          <cell r="BS9">
            <v>9510.5068369271903</v>
          </cell>
          <cell r="BT9">
            <v>9148.9692406700069</v>
          </cell>
          <cell r="BU9">
            <v>8954.1036034239423</v>
          </cell>
          <cell r="BV9">
            <v>8737.1656337426739</v>
          </cell>
          <cell r="BW9">
            <v>8542.702910676142</v>
          </cell>
          <cell r="BX9">
            <v>8252.2607624742996</v>
          </cell>
          <cell r="BY9">
            <v>7972.5327631792152</v>
          </cell>
          <cell r="BZ9">
            <v>7595.7039999999997</v>
          </cell>
          <cell r="CA9">
            <v>6999.4788662783321</v>
          </cell>
          <cell r="CB9">
            <v>6974.9432781525611</v>
          </cell>
          <cell r="CC9">
            <v>6469.2392895675121</v>
          </cell>
          <cell r="CD9"/>
          <cell r="CE9"/>
          <cell r="CF9">
            <v>114524.24095031261</v>
          </cell>
          <cell r="CG9">
            <v>130675.32898039113</v>
          </cell>
          <cell r="CH9">
            <v>111255.60377346129</v>
          </cell>
          <cell r="CI9">
            <v>105318.49239392501</v>
          </cell>
          <cell r="CJ9">
            <v>103971.82631282807</v>
          </cell>
          <cell r="CK9">
            <v>103353.74189727017</v>
          </cell>
          <cell r="CL9">
            <v>92674.710073270107</v>
          </cell>
          <cell r="CM9">
            <v>90595.148089946597</v>
          </cell>
          <cell r="CN9">
            <v>69948.523099606333</v>
          </cell>
          <cell r="CO9">
            <v>78548.014933584782</v>
          </cell>
          <cell r="CP9"/>
          <cell r="CQ9"/>
          <cell r="CR9"/>
          <cell r="CS9"/>
          <cell r="CT9"/>
          <cell r="CU9"/>
          <cell r="CV9">
            <v>2669.0876355534974</v>
          </cell>
          <cell r="CW9">
            <v>2028.5621062167152</v>
          </cell>
          <cell r="CX9">
            <v>3688.029635048249</v>
          </cell>
          <cell r="CY9">
            <v>3662.0460041825659</v>
          </cell>
          <cell r="CZ9">
            <v>4954.1457210551125</v>
          </cell>
          <cell r="DA9">
            <v>4309.0051791086225</v>
          </cell>
          <cell r="DB9">
            <v>4895.4854718441202</v>
          </cell>
          <cell r="DC9">
            <v>4135.7193771185948</v>
          </cell>
          <cell r="DD9">
            <v>6488.3504384458547</v>
          </cell>
          <cell r="DE9">
            <v>327.36099999999999</v>
          </cell>
          <cell r="DF9">
            <v>427.26600000000008</v>
          </cell>
          <cell r="DG9">
            <v>467.20999999999987</v>
          </cell>
          <cell r="DH9">
            <v>477.66110909825323</v>
          </cell>
          <cell r="DI9">
            <v>489.13980977537733</v>
          </cell>
          <cell r="DJ9"/>
          <cell r="DK9"/>
          <cell r="DL9"/>
          <cell r="DM9"/>
          <cell r="DN9"/>
          <cell r="DO9"/>
          <cell r="DP9"/>
          <cell r="DQ9"/>
          <cell r="DR9"/>
          <cell r="DS9"/>
          <cell r="DT9"/>
          <cell r="DU9"/>
          <cell r="DV9"/>
          <cell r="DW9"/>
          <cell r="DX9"/>
          <cell r="DY9"/>
          <cell r="DZ9"/>
          <cell r="EA9"/>
          <cell r="EB9">
            <v>20.212572925883478</v>
          </cell>
          <cell r="EC9">
            <v>-71.450285147649765</v>
          </cell>
          <cell r="ED9">
            <v>53.386685338671441</v>
          </cell>
          <cell r="EE9">
            <v>-72.421860406672295</v>
          </cell>
          <cell r="EF9">
            <v>-5.0475328816266938</v>
          </cell>
          <cell r="EG9">
            <v>-88.872648090045914</v>
          </cell>
          <cell r="EH9">
            <v>-39.63900231019079</v>
          </cell>
          <cell r="EI9">
            <v>-68.23185371428599</v>
          </cell>
          <cell r="EJ9">
            <v>-75.528032761904797</v>
          </cell>
          <cell r="EK9">
            <v>-75.559481809524186</v>
          </cell>
          <cell r="EL9">
            <v>-27.21073666666689</v>
          </cell>
          <cell r="EM9"/>
          <cell r="EN9"/>
          <cell r="EO9"/>
          <cell r="EP9"/>
          <cell r="EQ9"/>
          <cell r="ER9">
            <v>0</v>
          </cell>
          <cell r="ES9">
            <v>0</v>
          </cell>
          <cell r="ET9">
            <v>0.66038993698941795</v>
          </cell>
          <cell r="EU9">
            <v>4.737181002565876</v>
          </cell>
          <cell r="EV9">
            <v>9.7752189408138292</v>
          </cell>
          <cell r="EW9">
            <v>-29.454989355627731</v>
          </cell>
          <cell r="EX9">
            <v>27.136121573927539</v>
          </cell>
          <cell r="EY9">
            <v>-3.8321962999993957</v>
          </cell>
          <cell r="EZ9">
            <v>10.3592716666667</v>
          </cell>
          <cell r="FA9">
            <v>76.66848782857187</v>
          </cell>
          <cell r="FB9">
            <v>-35.274539999999433</v>
          </cell>
          <cell r="FC9"/>
          <cell r="FD9"/>
          <cell r="FE9"/>
          <cell r="FF9"/>
          <cell r="FG9"/>
          <cell r="FH9">
            <v>118.839</v>
          </cell>
          <cell r="FI9">
            <v>11.09</v>
          </cell>
          <cell r="FJ9">
            <v>59.904999999999994</v>
          </cell>
          <cell r="FK9">
            <v>46.79</v>
          </cell>
          <cell r="FL9">
            <v>18.807000000000002</v>
          </cell>
          <cell r="FM9">
            <v>25.764999999999997</v>
          </cell>
          <cell r="FN9">
            <v>27.395000000000003</v>
          </cell>
          <cell r="FO9">
            <v>36.772999999999996</v>
          </cell>
          <cell r="FP9">
            <v>20.269999999999996</v>
          </cell>
          <cell r="FQ9">
            <v>5.8249999999999993</v>
          </cell>
          <cell r="FR9">
            <v>9.6959999999999997</v>
          </cell>
          <cell r="FS9">
            <v>10.843999999999998</v>
          </cell>
          <cell r="FT9">
            <v>1.843</v>
          </cell>
          <cell r="FU9">
            <v>1.8666417407878684</v>
          </cell>
          <cell r="FV9"/>
          <cell r="FW9"/>
          <cell r="FX9">
            <v>350.69699999999989</v>
          </cell>
          <cell r="FY9">
            <v>68.427999999999884</v>
          </cell>
          <cell r="FZ9">
            <v>326.904</v>
          </cell>
          <cell r="GA9">
            <v>1293.3429999999998</v>
          </cell>
          <cell r="GB9">
            <v>792.61800000000017</v>
          </cell>
          <cell r="GC9">
            <v>833.91700000000014</v>
          </cell>
          <cell r="GD9">
            <v>564.81699999999978</v>
          </cell>
          <cell r="GE9">
            <v>721.2</v>
          </cell>
          <cell r="GF9">
            <v>642.68399999999974</v>
          </cell>
          <cell r="GG9">
            <v>99.527000000000001</v>
          </cell>
          <cell r="GH9">
            <v>44.687999999999995</v>
          </cell>
          <cell r="GI9">
            <v>62.76100000000001</v>
          </cell>
          <cell r="GJ9">
            <v>39.661361195053679</v>
          </cell>
          <cell r="GK9">
            <v>40.375284558610126</v>
          </cell>
          <cell r="GL9"/>
          <cell r="GM9"/>
          <cell r="GN9">
            <v>36077.244558359322</v>
          </cell>
          <cell r="GO9">
            <v>38436.785319777882</v>
          </cell>
          <cell r="GP9">
            <v>37631.545796896025</v>
          </cell>
          <cell r="GQ9">
            <v>38780.944121132452</v>
          </cell>
          <cell r="GR9">
            <v>40028.933140151225</v>
          </cell>
          <cell r="GS9">
            <v>44163.871776733838</v>
          </cell>
          <cell r="GT9">
            <v>45878.000873370227</v>
          </cell>
          <cell r="GU9">
            <v>47380.261726759716</v>
          </cell>
          <cell r="GV9">
            <v>49219.756015404564</v>
          </cell>
          <cell r="GW9">
            <v>30031.9317089172</v>
          </cell>
          <cell r="GX9">
            <v>51425.36815697619</v>
          </cell>
          <cell r="GY9"/>
          <cell r="GZ9"/>
          <cell r="HA9"/>
          <cell r="HB9"/>
          <cell r="HC9"/>
          <cell r="HD9">
            <v>40233.650742417623</v>
          </cell>
          <cell r="HE9">
            <v>41546.067137902464</v>
          </cell>
          <cell r="HF9">
            <v>45661.843868274525</v>
          </cell>
          <cell r="HG9">
            <v>46776.499532010872</v>
          </cell>
          <cell r="HH9">
            <v>48352.312549122886</v>
          </cell>
          <cell r="HI9">
            <v>49372.389628184144</v>
          </cell>
          <cell r="HJ9">
            <v>51523.862832807747</v>
          </cell>
          <cell r="HK9">
            <v>53673.541614331618</v>
          </cell>
          <cell r="HL9">
            <v>55698.764106761912</v>
          </cell>
          <cell r="HM9">
            <v>56970.179608516592</v>
          </cell>
          <cell r="HN9">
            <v>57239.247922371396</v>
          </cell>
          <cell r="HO9">
            <v>59014.994406848651</v>
          </cell>
          <cell r="HP9">
            <v>58775.157939277298</v>
          </cell>
          <cell r="HQ9">
            <v>63994.362217280002</v>
          </cell>
          <cell r="HR9"/>
          <cell r="HS9"/>
          <cell r="HT9">
            <v>3001.0824380000008</v>
          </cell>
          <cell r="HU9">
            <v>3020.0785870000009</v>
          </cell>
          <cell r="HV9">
            <v>3029.8524829999997</v>
          </cell>
          <cell r="HW9">
            <v>3209.3489109999991</v>
          </cell>
          <cell r="HX9">
            <v>3662.007133000001</v>
          </cell>
          <cell r="HY9">
            <v>3345.4422509999995</v>
          </cell>
          <cell r="HZ9">
            <v>3376.6794869999994</v>
          </cell>
          <cell r="IA9">
            <v>3161.1592950000004</v>
          </cell>
          <cell r="IB9">
            <v>3833.0320259999999</v>
          </cell>
          <cell r="IC9">
            <v>3795.2145010000004</v>
          </cell>
          <cell r="ID9">
            <v>3739.4267682200616</v>
          </cell>
          <cell r="IE9">
            <v>3740.7186308207201</v>
          </cell>
          <cell r="IF9">
            <v>3989.576641853183</v>
          </cell>
          <cell r="IG9">
            <v>4701.6484005285738</v>
          </cell>
          <cell r="IH9"/>
          <cell r="II9"/>
          <cell r="IJ9">
            <v>634.86476190475878</v>
          </cell>
          <cell r="IK9">
            <v>9724.7614766666611</v>
          </cell>
          <cell r="IL9">
            <v>7862.9465347619062</v>
          </cell>
          <cell r="IM9">
            <v>749.28731295237958</v>
          </cell>
          <cell r="IN9">
            <v>1605.2547733333304</v>
          </cell>
          <cell r="IO9">
            <v>1738.9193771428618</v>
          </cell>
          <cell r="IP9">
            <v>7825.4175776190496</v>
          </cell>
          <cell r="IQ9">
            <v>15723.995014780045</v>
          </cell>
          <cell r="IR9">
            <v>778.4628067470403</v>
          </cell>
          <cell r="IS9">
            <v>5390.3168272768144</v>
          </cell>
          <cell r="IT9">
            <v>7897.8375780354072</v>
          </cell>
          <cell r="IU9"/>
          <cell r="IV9"/>
          <cell r="IW9"/>
          <cell r="IX9"/>
          <cell r="IY9"/>
          <cell r="IZ9"/>
          <cell r="JA9"/>
          <cell r="JB9"/>
          <cell r="JC9"/>
          <cell r="JD9"/>
          <cell r="JE9"/>
          <cell r="JF9"/>
          <cell r="JG9"/>
          <cell r="JH9"/>
          <cell r="JI9"/>
          <cell r="JJ9"/>
          <cell r="JK9"/>
          <cell r="JL9"/>
          <cell r="JM9"/>
          <cell r="JN9"/>
          <cell r="JO9"/>
          <cell r="JP9">
            <v>9187.1913643325606</v>
          </cell>
          <cell r="JQ9">
            <v>11085.378662994608</v>
          </cell>
          <cell r="JR9">
            <v>11091.625891839616</v>
          </cell>
          <cell r="JS9">
            <v>7708.262845582798</v>
          </cell>
          <cell r="JT9">
            <v>7094.095735445705</v>
          </cell>
          <cell r="JU9">
            <v>6934.3560605356724</v>
          </cell>
          <cell r="JV9">
            <v>6664.9110543248162</v>
          </cell>
          <cell r="JW9">
            <v>6527.4782196653032</v>
          </cell>
          <cell r="JX9">
            <v>6563.3203033907976</v>
          </cell>
          <cell r="JY9">
            <v>8394.0621747259629</v>
          </cell>
          <cell r="JZ9">
            <v>8870.0784843385263</v>
          </cell>
          <cell r="KA9">
            <v>10440.685158238488</v>
          </cell>
          <cell r="KB9"/>
          <cell r="KC9">
            <v>8299.8517157560764</v>
          </cell>
          <cell r="KD9"/>
          <cell r="KE9"/>
          <cell r="KF9">
            <v>33149.181836251162</v>
          </cell>
          <cell r="KG9">
            <v>31946.754122288963</v>
          </cell>
          <cell r="KH9">
            <v>30953.671607092008</v>
          </cell>
          <cell r="KI9">
            <v>29363.242961456905</v>
          </cell>
          <cell r="KJ9">
            <v>31180.169743207462</v>
          </cell>
          <cell r="KK9">
            <v>32046.75616441403</v>
          </cell>
          <cell r="KL9">
            <v>33312.237105187247</v>
          </cell>
          <cell r="KM9">
            <v>34684.417430769798</v>
          </cell>
          <cell r="KN9">
            <v>36932.741306976975</v>
          </cell>
          <cell r="KO9">
            <v>36389.020596808004</v>
          </cell>
          <cell r="KP9">
            <v>39231.368655060644</v>
          </cell>
          <cell r="KQ9"/>
          <cell r="KR9"/>
          <cell r="KS9"/>
          <cell r="KT9"/>
          <cell r="KU9"/>
          <cell r="KV9">
            <v>6563.7950000000001</v>
          </cell>
          <cell r="KW9">
            <v>5996.0188100000005</v>
          </cell>
          <cell r="KX9">
            <v>7916.3190800000002</v>
          </cell>
          <cell r="KY9">
            <v>8547.1622199999983</v>
          </cell>
          <cell r="KZ9">
            <v>8712.9328495238096</v>
          </cell>
          <cell r="LA9">
            <v>9268.8274000000001</v>
          </cell>
          <cell r="LB9">
            <v>9468.1479804761893</v>
          </cell>
          <cell r="LC9">
            <v>9816.251743255516</v>
          </cell>
          <cell r="LD9">
            <v>9364.0878717995365</v>
          </cell>
          <cell r="LE9">
            <v>7898.9536007454326</v>
          </cell>
          <cell r="LF9">
            <v>10045.081117595759</v>
          </cell>
          <cell r="LG9"/>
          <cell r="LH9"/>
          <cell r="LI9"/>
          <cell r="LJ9"/>
          <cell r="LL9"/>
          <cell r="LM9"/>
          <cell r="LN9"/>
          <cell r="LO9"/>
          <cell r="LP9"/>
          <cell r="LQ9"/>
          <cell r="LR9"/>
          <cell r="LS9"/>
          <cell r="LT9"/>
          <cell r="LU9"/>
          <cell r="LV9"/>
          <cell r="LW9"/>
          <cell r="LX9"/>
          <cell r="LY9"/>
          <cell r="LZ9"/>
          <cell r="MB9"/>
          <cell r="MC9"/>
          <cell r="MD9"/>
          <cell r="ME9"/>
          <cell r="MF9"/>
          <cell r="MG9"/>
          <cell r="MH9"/>
          <cell r="MI9"/>
          <cell r="MJ9"/>
          <cell r="MK9"/>
          <cell r="ML9"/>
          <cell r="MM9"/>
          <cell r="MN9"/>
          <cell r="MO9"/>
          <cell r="MP9"/>
          <cell r="MR9"/>
          <cell r="MS9"/>
          <cell r="MT9"/>
          <cell r="MU9"/>
          <cell r="MV9"/>
          <cell r="MW9"/>
          <cell r="MX9"/>
          <cell r="MY9"/>
          <cell r="MZ9"/>
          <cell r="NA9"/>
          <cell r="NB9"/>
          <cell r="NC9"/>
          <cell r="ND9"/>
          <cell r="NE9"/>
          <cell r="NF9"/>
          <cell r="NH9"/>
          <cell r="NI9"/>
          <cell r="NJ9"/>
          <cell r="NK9"/>
          <cell r="NL9"/>
          <cell r="NM9"/>
          <cell r="NN9"/>
          <cell r="NO9"/>
          <cell r="NP9"/>
          <cell r="NQ9"/>
          <cell r="NR9"/>
          <cell r="NS9"/>
          <cell r="NT9"/>
          <cell r="NU9"/>
          <cell r="NV9"/>
          <cell r="NX9"/>
          <cell r="NY9"/>
          <cell r="NZ9"/>
          <cell r="OA9"/>
          <cell r="OB9"/>
          <cell r="OC9"/>
          <cell r="OD9"/>
          <cell r="OE9"/>
          <cell r="OF9"/>
          <cell r="OG9"/>
          <cell r="OH9"/>
          <cell r="OI9"/>
          <cell r="OJ9"/>
          <cell r="OK9"/>
          <cell r="OL9"/>
          <cell r="ON9"/>
          <cell r="OO9"/>
          <cell r="OP9"/>
          <cell r="OQ9"/>
          <cell r="OR9"/>
          <cell r="OS9"/>
          <cell r="OT9"/>
          <cell r="OU9"/>
          <cell r="OV9"/>
          <cell r="OW9"/>
          <cell r="OX9"/>
          <cell r="OY9"/>
          <cell r="OZ9"/>
          <cell r="PA9"/>
          <cell r="PB9"/>
          <cell r="PD9"/>
          <cell r="PE9"/>
          <cell r="PF9"/>
          <cell r="PG9"/>
          <cell r="PH9"/>
          <cell r="PI9"/>
          <cell r="PJ9"/>
          <cell r="PK9"/>
          <cell r="PL9"/>
          <cell r="PM9"/>
          <cell r="PN9"/>
          <cell r="PO9"/>
          <cell r="PP9"/>
          <cell r="PQ9"/>
          <cell r="PR9"/>
          <cell r="PT9"/>
          <cell r="PU9"/>
          <cell r="PV9"/>
          <cell r="PW9"/>
          <cell r="PX9"/>
          <cell r="PY9"/>
          <cell r="PZ9"/>
          <cell r="QA9"/>
          <cell r="QB9"/>
          <cell r="QC9"/>
          <cell r="QD9"/>
          <cell r="QE9"/>
          <cell r="QF9"/>
          <cell r="QG9"/>
          <cell r="QH9"/>
          <cell r="QJ9"/>
          <cell r="QK9"/>
          <cell r="QL9"/>
          <cell r="QM9"/>
          <cell r="QN9"/>
          <cell r="QO9"/>
          <cell r="QP9"/>
          <cell r="QQ9"/>
          <cell r="QR9"/>
          <cell r="QS9"/>
          <cell r="QT9"/>
          <cell r="QU9"/>
          <cell r="QV9"/>
          <cell r="QW9"/>
          <cell r="QX9"/>
          <cell r="QZ9"/>
          <cell r="RA9"/>
          <cell r="RB9"/>
          <cell r="RC9"/>
          <cell r="RD9"/>
          <cell r="RE9"/>
          <cell r="RF9"/>
          <cell r="RG9"/>
          <cell r="RH9"/>
          <cell r="RI9"/>
          <cell r="RJ9"/>
          <cell r="RK9"/>
          <cell r="RL9"/>
          <cell r="RM9"/>
          <cell r="RN9"/>
        </row>
        <row r="10">
          <cell r="A10">
            <v>8</v>
          </cell>
          <cell r="D10">
            <v>5301.2118649999984</v>
          </cell>
          <cell r="E10">
            <v>5928.3806819999991</v>
          </cell>
          <cell r="F10">
            <v>5237.4081189999997</v>
          </cell>
          <cell r="G10">
            <v>6697.8372169999993</v>
          </cell>
          <cell r="H10">
            <v>5638.4789348000022</v>
          </cell>
          <cell r="I10">
            <v>6166.2518731999971</v>
          </cell>
          <cell r="J10">
            <v>5592.0206429999998</v>
          </cell>
          <cell r="K10">
            <v>5753.7723285491902</v>
          </cell>
          <cell r="L10">
            <v>6401.3431380000002</v>
          </cell>
          <cell r="M10">
            <v>6120.3695630000002</v>
          </cell>
          <cell r="N10">
            <v>6089.1314928273041</v>
          </cell>
          <cell r="O10">
            <v>6516.7864328101432</v>
          </cell>
          <cell r="P10">
            <v>6692.0178347370702</v>
          </cell>
          <cell r="Q10">
            <v>6236.5600817889954</v>
          </cell>
          <cell r="R10"/>
          <cell r="S10"/>
          <cell r="T10">
            <v>66191.87</v>
          </cell>
          <cell r="U10">
            <v>69902.209999999992</v>
          </cell>
          <cell r="V10">
            <v>73502.09</v>
          </cell>
          <cell r="W10">
            <v>72807.409999999989</v>
          </cell>
          <cell r="X10">
            <v>74350.13</v>
          </cell>
          <cell r="Y10">
            <v>85803.23</v>
          </cell>
          <cell r="Z10">
            <v>89024.33</v>
          </cell>
          <cell r="AA10">
            <v>85496.06</v>
          </cell>
          <cell r="AB10">
            <v>88577.97</v>
          </cell>
          <cell r="AC10">
            <v>85547.51</v>
          </cell>
          <cell r="AD10">
            <v>90511.989289999998</v>
          </cell>
          <cell r="AE10">
            <v>90549.046090000003</v>
          </cell>
          <cell r="AF10">
            <v>84283.891730000003</v>
          </cell>
          <cell r="AG10">
            <v>84342.785868489998</v>
          </cell>
          <cell r="AH10"/>
          <cell r="AI10"/>
          <cell r="AJ10">
            <v>1378351.683</v>
          </cell>
          <cell r="AK10">
            <v>1223972.655</v>
          </cell>
          <cell r="AL10">
            <v>1382617.392</v>
          </cell>
          <cell r="AM10">
            <v>1919375.69</v>
          </cell>
          <cell r="AN10">
            <v>1143015.128</v>
          </cell>
          <cell r="AO10">
            <v>1102311.233</v>
          </cell>
          <cell r="AP10">
            <v>1086464.459</v>
          </cell>
          <cell r="AQ10">
            <v>1043846.8342199997</v>
          </cell>
          <cell r="AR10">
            <v>957386.58711999946</v>
          </cell>
          <cell r="AS10">
            <v>899596.60716999997</v>
          </cell>
          <cell r="AT10">
            <v>904145.00991999998</v>
          </cell>
          <cell r="AU10">
            <v>856362.03084999998</v>
          </cell>
          <cell r="AV10">
            <v>821943.29565000022</v>
          </cell>
          <cell r="AW10">
            <v>786669.17665000015</v>
          </cell>
          <cell r="AX10"/>
          <cell r="AY10"/>
          <cell r="AZ10">
            <v>51124.255249214606</v>
          </cell>
          <cell r="BA10">
            <v>49147.060760461798</v>
          </cell>
          <cell r="BB10">
            <v>57389.381483489247</v>
          </cell>
          <cell r="BC10">
            <v>43139.019518117864</v>
          </cell>
          <cell r="BD10">
            <v>52304.558343602548</v>
          </cell>
          <cell r="BE10">
            <v>73698.62923048262</v>
          </cell>
          <cell r="BF10">
            <v>56446.72834457898</v>
          </cell>
          <cell r="BG10">
            <v>49619.15511897461</v>
          </cell>
          <cell r="BH10">
            <v>50317.127459719522</v>
          </cell>
          <cell r="BI10">
            <v>48015.237616021943</v>
          </cell>
          <cell r="BJ10">
            <v>53117.993311816499</v>
          </cell>
          <cell r="BK10">
            <v>63415.185727211807</v>
          </cell>
          <cell r="BL10">
            <v>66281.036243660041</v>
          </cell>
          <cell r="BM10">
            <v>55665.251289392239</v>
          </cell>
          <cell r="BN10"/>
          <cell r="BO10"/>
          <cell r="BP10">
            <v>10408.988572883725</v>
          </cell>
          <cell r="BQ10">
            <v>9690.6287611822663</v>
          </cell>
          <cell r="BR10">
            <v>9750.9253380991722</v>
          </cell>
          <cell r="BS10">
            <v>9510.5068369271903</v>
          </cell>
          <cell r="BT10">
            <v>9148.9692406700069</v>
          </cell>
          <cell r="BU10">
            <v>8954.1036034239423</v>
          </cell>
          <cell r="BV10">
            <v>8737.1656337426739</v>
          </cell>
          <cell r="BW10">
            <v>8542.702910676142</v>
          </cell>
          <cell r="BX10">
            <v>8252.2607624742996</v>
          </cell>
          <cell r="BY10">
            <v>7972.5327631792152</v>
          </cell>
          <cell r="BZ10">
            <v>7595.7039999999997</v>
          </cell>
          <cell r="CA10">
            <v>6999.4788662783321</v>
          </cell>
          <cell r="CB10">
            <v>6974.9432781525611</v>
          </cell>
          <cell r="CC10">
            <v>6469.2392895675121</v>
          </cell>
          <cell r="CD10"/>
          <cell r="CE10"/>
          <cell r="CF10">
            <v>192504.185</v>
          </cell>
          <cell r="CG10">
            <v>193849.28200000001</v>
          </cell>
          <cell r="CH10">
            <v>215082.927</v>
          </cell>
          <cell r="CI10">
            <v>244770.18100000001</v>
          </cell>
          <cell r="CJ10">
            <v>286840.57900000003</v>
          </cell>
          <cell r="CK10">
            <v>334071.62099999998</v>
          </cell>
          <cell r="CL10">
            <v>345547.63699999999</v>
          </cell>
          <cell r="CM10">
            <v>368603.16896939999</v>
          </cell>
          <cell r="CN10">
            <v>361488.35366368719</v>
          </cell>
          <cell r="CO10">
            <v>367034.66900000005</v>
          </cell>
          <cell r="CP10">
            <v>324238.82668</v>
          </cell>
          <cell r="CQ10">
            <v>311724.58163799997</v>
          </cell>
          <cell r="CR10">
            <v>315900.55884990905</v>
          </cell>
          <cell r="CS10">
            <v>323327.84988700005</v>
          </cell>
          <cell r="CT10"/>
          <cell r="CU10"/>
          <cell r="CV10">
            <v>2669.0876355534974</v>
          </cell>
          <cell r="CW10">
            <v>2028.5621062167152</v>
          </cell>
          <cell r="CX10">
            <v>3688.029635048249</v>
          </cell>
          <cell r="CY10">
            <v>3662.0460041825659</v>
          </cell>
          <cell r="CZ10">
            <v>4954.1457210551125</v>
          </cell>
          <cell r="DA10">
            <v>4309.0051791086225</v>
          </cell>
          <cell r="DB10">
            <v>4895.4854718441202</v>
          </cell>
          <cell r="DC10">
            <v>4135.7193771185948</v>
          </cell>
          <cell r="DD10">
            <v>6488.3504384458547</v>
          </cell>
          <cell r="DE10">
            <v>327.36099999999999</v>
          </cell>
          <cell r="DF10">
            <v>427.26600000000008</v>
          </cell>
          <cell r="DG10">
            <v>467.20999999999987</v>
          </cell>
          <cell r="DH10">
            <v>477.66110909825323</v>
          </cell>
          <cell r="DI10">
            <v>489.13980977537733</v>
          </cell>
          <cell r="DJ10"/>
          <cell r="DK10"/>
          <cell r="DL10">
            <v>1424.7398175534754</v>
          </cell>
          <cell r="DM10">
            <v>1442.857114875867</v>
          </cell>
          <cell r="DN10">
            <v>1604.199171247308</v>
          </cell>
          <cell r="DO10">
            <v>3456.6044951905824</v>
          </cell>
          <cell r="DP10">
            <v>5088.3269320209638</v>
          </cell>
          <cell r="DQ10">
            <v>6450.9340963375143</v>
          </cell>
          <cell r="DR10">
            <v>7089.7725782117541</v>
          </cell>
          <cell r="DS10">
            <v>7335.4739579531215</v>
          </cell>
          <cell r="DT10">
            <v>7629.6316675308044</v>
          </cell>
          <cell r="DU10">
            <v>7783.1559430003235</v>
          </cell>
          <cell r="DV10">
            <v>7556.3128463802959</v>
          </cell>
          <cell r="DW10">
            <v>6891.1539718815256</v>
          </cell>
          <cell r="DX10">
            <v>8626.6237946224373</v>
          </cell>
          <cell r="DY10">
            <v>7868.7305868064286</v>
          </cell>
          <cell r="DZ10"/>
          <cell r="EA10"/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/>
          <cell r="EN10"/>
          <cell r="EO10"/>
          <cell r="EP10"/>
          <cell r="EQ10"/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/>
          <cell r="FD10"/>
          <cell r="FE10"/>
          <cell r="FF10"/>
          <cell r="FG10"/>
          <cell r="FH10"/>
          <cell r="FI10"/>
          <cell r="FJ10"/>
          <cell r="FK10"/>
          <cell r="FL10"/>
          <cell r="FM10"/>
          <cell r="FN10"/>
          <cell r="FO10"/>
          <cell r="FP10"/>
          <cell r="FQ10"/>
          <cell r="FR10"/>
          <cell r="FS10"/>
          <cell r="FT10"/>
          <cell r="FU10"/>
          <cell r="FV10"/>
          <cell r="FW10"/>
          <cell r="FX10"/>
          <cell r="FY10"/>
          <cell r="FZ10"/>
          <cell r="GA10"/>
          <cell r="GB10"/>
          <cell r="GC10"/>
          <cell r="GD10"/>
          <cell r="GE10"/>
          <cell r="GF10"/>
          <cell r="GG10"/>
          <cell r="GH10"/>
          <cell r="GI10"/>
          <cell r="GJ10"/>
          <cell r="GK10"/>
          <cell r="GL10"/>
          <cell r="GM10"/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/>
          <cell r="GY10"/>
          <cell r="GZ10"/>
          <cell r="HA10"/>
          <cell r="HB10"/>
          <cell r="HC10"/>
          <cell r="HD10"/>
          <cell r="HE10"/>
          <cell r="HF10"/>
          <cell r="HG10"/>
          <cell r="HH10"/>
          <cell r="HI10"/>
          <cell r="HJ10"/>
          <cell r="HK10"/>
          <cell r="HL10"/>
          <cell r="HM10"/>
          <cell r="HN10"/>
          <cell r="HO10"/>
          <cell r="HP10"/>
          <cell r="HQ10"/>
          <cell r="HR10"/>
          <cell r="HS10"/>
          <cell r="HT10"/>
          <cell r="HU10"/>
          <cell r="HV10"/>
          <cell r="HW10"/>
          <cell r="HX10"/>
          <cell r="HY10"/>
          <cell r="HZ10"/>
          <cell r="IA10"/>
          <cell r="IB10"/>
          <cell r="IC10"/>
          <cell r="ID10"/>
          <cell r="IE10"/>
          <cell r="IF10"/>
          <cell r="IG10"/>
          <cell r="IH10"/>
          <cell r="II10"/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/>
          <cell r="IV10"/>
          <cell r="IW10"/>
          <cell r="IX10"/>
          <cell r="IY10"/>
          <cell r="IZ10"/>
          <cell r="JA10"/>
          <cell r="JB10"/>
          <cell r="JC10"/>
          <cell r="JD10"/>
          <cell r="JE10"/>
          <cell r="JF10"/>
          <cell r="JG10"/>
          <cell r="JH10"/>
          <cell r="JI10"/>
          <cell r="JJ10"/>
          <cell r="JK10"/>
          <cell r="JL10"/>
          <cell r="JM10"/>
          <cell r="JN10"/>
          <cell r="JO10"/>
          <cell r="JP10"/>
          <cell r="JQ10"/>
          <cell r="JR10"/>
          <cell r="JS10"/>
          <cell r="JT10"/>
          <cell r="JU10"/>
          <cell r="JV10"/>
          <cell r="JW10"/>
          <cell r="JX10"/>
          <cell r="JY10"/>
          <cell r="JZ10"/>
          <cell r="KA10"/>
          <cell r="KB10"/>
          <cell r="KC10"/>
          <cell r="KD10"/>
          <cell r="KE10"/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/>
          <cell r="KQ10"/>
          <cell r="KR10"/>
          <cell r="KS10"/>
          <cell r="KT10"/>
          <cell r="KU10"/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0</v>
          </cell>
          <cell r="LA10">
            <v>0</v>
          </cell>
          <cell r="LB10">
            <v>0</v>
          </cell>
          <cell r="LC10">
            <v>0</v>
          </cell>
          <cell r="LD10">
            <v>0</v>
          </cell>
          <cell r="LE10">
            <v>0</v>
          </cell>
          <cell r="LF10"/>
          <cell r="LG10"/>
          <cell r="LH10"/>
          <cell r="LI10"/>
          <cell r="LJ10"/>
          <cell r="LL10"/>
          <cell r="LM10"/>
          <cell r="LN10"/>
          <cell r="LO10"/>
          <cell r="LP10"/>
          <cell r="LQ10"/>
          <cell r="LR10"/>
          <cell r="LS10"/>
          <cell r="LT10"/>
          <cell r="LU10"/>
          <cell r="LV10"/>
          <cell r="LW10"/>
          <cell r="LX10"/>
          <cell r="LY10"/>
          <cell r="LZ10"/>
          <cell r="MA10"/>
          <cell r="MB10"/>
          <cell r="MC10"/>
          <cell r="MD10"/>
          <cell r="ME10"/>
          <cell r="MF10"/>
          <cell r="MG10"/>
          <cell r="MH10"/>
          <cell r="MI10"/>
          <cell r="MJ10"/>
          <cell r="MK10"/>
          <cell r="ML10"/>
          <cell r="MM10"/>
          <cell r="MN10"/>
          <cell r="MO10"/>
          <cell r="MP10"/>
          <cell r="MQ10"/>
          <cell r="MR10"/>
          <cell r="MS10"/>
          <cell r="MT10"/>
          <cell r="MU10"/>
          <cell r="MV10"/>
          <cell r="MW10"/>
          <cell r="MX10"/>
          <cell r="MY10"/>
          <cell r="MZ10"/>
          <cell r="NA10"/>
          <cell r="NB10"/>
          <cell r="NC10"/>
          <cell r="ND10"/>
          <cell r="NE10"/>
          <cell r="NF10"/>
          <cell r="NG10"/>
          <cell r="NH10"/>
          <cell r="NI10"/>
          <cell r="NJ10"/>
          <cell r="NK10"/>
          <cell r="NL10"/>
          <cell r="NM10"/>
          <cell r="NN10"/>
          <cell r="NO10"/>
          <cell r="NP10"/>
          <cell r="NQ10"/>
          <cell r="NR10"/>
          <cell r="NS10"/>
          <cell r="NT10"/>
          <cell r="NU10"/>
          <cell r="NV10"/>
          <cell r="NW10"/>
          <cell r="NX10"/>
          <cell r="NY10"/>
          <cell r="NZ10"/>
          <cell r="OA10"/>
          <cell r="OB10"/>
          <cell r="OC10"/>
          <cell r="OD10"/>
          <cell r="OE10"/>
          <cell r="OF10"/>
          <cell r="OG10"/>
          <cell r="OH10"/>
          <cell r="OI10"/>
          <cell r="OJ10"/>
          <cell r="OK10"/>
          <cell r="OL10"/>
          <cell r="OM10"/>
          <cell r="ON10"/>
          <cell r="OO10"/>
          <cell r="OP10"/>
          <cell r="OQ10"/>
          <cell r="OR10"/>
          <cell r="OS10"/>
          <cell r="OT10"/>
          <cell r="OU10"/>
          <cell r="OV10"/>
          <cell r="OW10"/>
          <cell r="OX10"/>
          <cell r="OY10"/>
          <cell r="OZ10"/>
          <cell r="PA10"/>
          <cell r="PB10"/>
          <cell r="PC10"/>
          <cell r="PD10"/>
          <cell r="PE10"/>
          <cell r="PF10"/>
          <cell r="PG10"/>
          <cell r="PH10"/>
          <cell r="PI10"/>
          <cell r="PJ10"/>
          <cell r="PK10"/>
          <cell r="PL10"/>
          <cell r="PM10"/>
          <cell r="PN10"/>
          <cell r="PO10"/>
          <cell r="PP10"/>
          <cell r="PQ10"/>
          <cell r="PR10"/>
          <cell r="PS10"/>
          <cell r="PT10"/>
          <cell r="PU10"/>
          <cell r="PV10"/>
          <cell r="PW10"/>
          <cell r="PX10"/>
          <cell r="PY10"/>
          <cell r="PZ10"/>
          <cell r="QA10"/>
          <cell r="QB10"/>
          <cell r="QC10"/>
          <cell r="QD10"/>
          <cell r="QE10"/>
          <cell r="QF10"/>
          <cell r="QG10"/>
          <cell r="QH10"/>
          <cell r="QI10"/>
          <cell r="QJ10"/>
          <cell r="QK10"/>
          <cell r="QL10"/>
          <cell r="QM10"/>
          <cell r="QN10"/>
          <cell r="QO10"/>
          <cell r="QP10"/>
          <cell r="QQ10"/>
          <cell r="QR10"/>
          <cell r="QS10"/>
          <cell r="QT10"/>
          <cell r="QU10"/>
          <cell r="QV10"/>
          <cell r="QW10"/>
          <cell r="QX10"/>
          <cell r="QY10"/>
          <cell r="QZ10"/>
          <cell r="RA10"/>
          <cell r="RB10"/>
          <cell r="RC10"/>
          <cell r="RD10"/>
          <cell r="RE10"/>
          <cell r="RF10"/>
          <cell r="RG10"/>
          <cell r="RH10"/>
          <cell r="RI10"/>
          <cell r="RJ10"/>
          <cell r="RK10"/>
          <cell r="RL10"/>
          <cell r="RM10"/>
          <cell r="RN10"/>
        </row>
        <row r="11">
          <cell r="A11">
            <v>9</v>
          </cell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>
            <v>0.12589335000000001</v>
          </cell>
          <cell r="U11">
            <v>6.0031779999999993E-2</v>
          </cell>
          <cell r="V11">
            <v>4.7730410000000001E-2</v>
          </cell>
          <cell r="W11">
            <v>6.2964309999999996E-2</v>
          </cell>
          <cell r="X11">
            <v>4.0575309999999996E-2</v>
          </cell>
          <cell r="Y11">
            <v>5.7200629999999995E-2</v>
          </cell>
          <cell r="Z11">
            <v>2.5229999999999999E-2</v>
          </cell>
          <cell r="AA11">
            <v>4.9149769999999995E-2</v>
          </cell>
          <cell r="AB11">
            <v>6.565204999999999E-2</v>
          </cell>
          <cell r="AC11">
            <v>0.28137959999999995</v>
          </cell>
          <cell r="AD11">
            <v>0</v>
          </cell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>
            <v>499.68982326053094</v>
          </cell>
          <cell r="AU11">
            <v>500.689823260531</v>
          </cell>
          <cell r="AV11">
            <v>501.689823260531</v>
          </cell>
          <cell r="AW11">
            <v>502.689823260531</v>
          </cell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  <cell r="CE11"/>
          <cell r="CF11">
            <v>0</v>
          </cell>
          <cell r="CG11">
            <v>5028.5678786024328</v>
          </cell>
          <cell r="CH11">
            <v>1471.7580216342308</v>
          </cell>
          <cell r="CI11">
            <v>4.0443480946126362E-2</v>
          </cell>
          <cell r="CJ11">
            <v>5.283440745683694E-3</v>
          </cell>
          <cell r="CK11">
            <v>9.3089194090617451E-3</v>
          </cell>
          <cell r="CL11">
            <v>57.936827458876856</v>
          </cell>
          <cell r="CM11">
            <v>8.0509573267561058E-3</v>
          </cell>
          <cell r="CN11">
            <v>5.426219442025384</v>
          </cell>
          <cell r="CO11">
            <v>0.120198276964304</v>
          </cell>
          <cell r="CP11"/>
          <cell r="CQ11"/>
          <cell r="CR11"/>
          <cell r="CS11"/>
          <cell r="CT11"/>
          <cell r="CU11"/>
          <cell r="CV11"/>
          <cell r="CW11"/>
          <cell r="CX11"/>
          <cell r="CY11"/>
          <cell r="CZ11"/>
          <cell r="DA11"/>
          <cell r="DB11"/>
          <cell r="DC11"/>
          <cell r="DD11"/>
          <cell r="DE11"/>
          <cell r="DF11"/>
          <cell r="DG11"/>
          <cell r="DH11"/>
          <cell r="DI11"/>
          <cell r="DJ11"/>
          <cell r="DK11"/>
          <cell r="DL11"/>
          <cell r="DM11"/>
          <cell r="DN11"/>
          <cell r="DO11"/>
          <cell r="DP11"/>
          <cell r="DQ11"/>
          <cell r="DR11"/>
          <cell r="DS11"/>
          <cell r="DT11"/>
          <cell r="DU11"/>
          <cell r="DV11"/>
          <cell r="DW11"/>
          <cell r="DX11"/>
          <cell r="DY11"/>
          <cell r="DZ11"/>
          <cell r="EA11"/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/>
          <cell r="EN11"/>
          <cell r="EO11">
            <v>1448.6610139095426</v>
          </cell>
          <cell r="EP11"/>
          <cell r="EQ11"/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/>
          <cell r="FD11"/>
          <cell r="FE11">
            <v>194.01756959337945</v>
          </cell>
          <cell r="FF11"/>
          <cell r="FG11"/>
          <cell r="FH11"/>
          <cell r="FI11"/>
          <cell r="FJ11"/>
          <cell r="FK11"/>
          <cell r="FL11"/>
          <cell r="FM11"/>
          <cell r="FN11"/>
          <cell r="FO11"/>
          <cell r="FP11"/>
          <cell r="FQ11"/>
          <cell r="FR11"/>
          <cell r="FS11"/>
          <cell r="FT11"/>
          <cell r="FU11"/>
          <cell r="FV11"/>
          <cell r="FW11"/>
          <cell r="FX11">
            <v>4.2149370000000005E-2</v>
          </cell>
          <cell r="FY11">
            <v>2.3909440000000004E-2</v>
          </cell>
          <cell r="FZ11">
            <v>1.8253809999999999E-2</v>
          </cell>
          <cell r="GA11">
            <v>3.8660309999999996E-2</v>
          </cell>
          <cell r="GB11">
            <v>3.0793609999999999E-2</v>
          </cell>
          <cell r="GC11">
            <v>1.6305000000000001E-4</v>
          </cell>
          <cell r="GD11">
            <v>4.0299999999999998E-4</v>
          </cell>
          <cell r="GE11">
            <v>6.9649000000000002E-4</v>
          </cell>
          <cell r="GF11">
            <v>1.0408499999999999E-2</v>
          </cell>
          <cell r="GG11">
            <v>0</v>
          </cell>
          <cell r="GH11"/>
          <cell r="GI11"/>
          <cell r="GJ11"/>
          <cell r="GK11"/>
          <cell r="GL11"/>
          <cell r="GM11"/>
          <cell r="GN11">
            <v>3448.0917565064528</v>
          </cell>
          <cell r="GO11">
            <v>4375.7167608542277</v>
          </cell>
          <cell r="GP11">
            <v>10683.99066125165</v>
          </cell>
          <cell r="GQ11">
            <v>12535.690952007755</v>
          </cell>
          <cell r="GR11">
            <v>19358.777869697053</v>
          </cell>
          <cell r="GS11">
            <v>20068.635296190474</v>
          </cell>
          <cell r="GT11">
            <v>21710.877024010435</v>
          </cell>
          <cell r="GU11">
            <v>26030.695239047625</v>
          </cell>
          <cell r="GV11">
            <v>27214.844702142855</v>
          </cell>
          <cell r="GW11">
            <v>15581.12</v>
          </cell>
          <cell r="GX11">
            <v>22522.012139523809</v>
          </cell>
          <cell r="GY11">
            <v>7572.9238879472605</v>
          </cell>
          <cell r="GZ11">
            <v>4581.5192500000003</v>
          </cell>
          <cell r="HA11">
            <v>9374.3293489648713</v>
          </cell>
          <cell r="HB11"/>
          <cell r="HC11"/>
          <cell r="HD11">
            <v>28.092755249999986</v>
          </cell>
          <cell r="HE11">
            <v>39.539515109999925</v>
          </cell>
          <cell r="HF11">
            <v>25.821845619999863</v>
          </cell>
          <cell r="HG11">
            <v>20.764087659999923</v>
          </cell>
          <cell r="HH11">
            <v>9.7449705499998984</v>
          </cell>
          <cell r="HI11">
            <v>8.2184837999999729</v>
          </cell>
          <cell r="HJ11">
            <v>6.5115371499999632</v>
          </cell>
          <cell r="HK11">
            <v>28.502880719999961</v>
          </cell>
          <cell r="HL11">
            <v>46.858535769999975</v>
          </cell>
          <cell r="HM11">
            <v>45.193040969999963</v>
          </cell>
          <cell r="HN11">
            <v>377.67161443999987</v>
          </cell>
          <cell r="HO11">
            <v>78.162158989999867</v>
          </cell>
          <cell r="HP11">
            <v>121.96727263999996</v>
          </cell>
          <cell r="HQ11">
            <v>1764.8211477799994</v>
          </cell>
          <cell r="HR11"/>
          <cell r="HS11"/>
          <cell r="HT11"/>
          <cell r="HU11"/>
          <cell r="HV11"/>
          <cell r="HW11"/>
          <cell r="HX11"/>
          <cell r="HY11"/>
          <cell r="HZ11"/>
          <cell r="IA11"/>
          <cell r="IB11"/>
          <cell r="IC11"/>
          <cell r="ID11"/>
          <cell r="IE11"/>
          <cell r="IF11"/>
          <cell r="IG11"/>
          <cell r="IH11"/>
          <cell r="II11"/>
          <cell r="IJ11">
            <v>41.61</v>
          </cell>
          <cell r="IK11">
            <v>38.69</v>
          </cell>
          <cell r="IL11">
            <v>30.744</v>
          </cell>
          <cell r="IM11">
            <v>25.914999999999999</v>
          </cell>
          <cell r="IN11">
            <v>27.375</v>
          </cell>
          <cell r="IO11">
            <v>54.02</v>
          </cell>
          <cell r="IP11">
            <v>52.704000000000001</v>
          </cell>
          <cell r="IQ11">
            <v>54.75</v>
          </cell>
          <cell r="IR11">
            <v>57.305</v>
          </cell>
          <cell r="IS11">
            <v>50.005000000000003</v>
          </cell>
          <cell r="IT11">
            <v>0</v>
          </cell>
          <cell r="IU11">
            <v>57.645696031746034</v>
          </cell>
          <cell r="IV11">
            <v>10.099045647042248</v>
          </cell>
          <cell r="IW11">
            <v>3.9688703696742975E-2</v>
          </cell>
          <cell r="IX11"/>
          <cell r="IY11"/>
          <cell r="IZ11"/>
          <cell r="JA11"/>
          <cell r="JB11"/>
          <cell r="JC11"/>
          <cell r="JD11"/>
          <cell r="JE11"/>
          <cell r="JF11"/>
          <cell r="JG11"/>
          <cell r="JH11"/>
          <cell r="JI11"/>
          <cell r="JJ11"/>
          <cell r="JK11"/>
          <cell r="JL11"/>
          <cell r="JM11"/>
          <cell r="JN11"/>
          <cell r="JO11"/>
          <cell r="JP11">
            <v>3.9638649659863945</v>
          </cell>
          <cell r="JQ11">
            <v>0</v>
          </cell>
          <cell r="JR11">
            <v>0</v>
          </cell>
          <cell r="JS11">
            <v>280.24233560090704</v>
          </cell>
          <cell r="JT11">
            <v>308.1561111111111</v>
          </cell>
          <cell r="JU11">
            <v>171.31468253968254</v>
          </cell>
          <cell r="JV11">
            <v>0</v>
          </cell>
          <cell r="JW11">
            <v>0</v>
          </cell>
          <cell r="JX11">
            <v>0</v>
          </cell>
          <cell r="JY11">
            <v>12.385453514739229</v>
          </cell>
          <cell r="JZ11">
            <v>133.92233560090705</v>
          </cell>
          <cell r="KA11">
            <v>714.79862154195007</v>
          </cell>
          <cell r="KB11">
            <v>934.87001791967009</v>
          </cell>
          <cell r="KC11">
            <v>1259.6646145124716</v>
          </cell>
          <cell r="KD11"/>
          <cell r="KE11"/>
          <cell r="KF11">
            <v>547.70425238095231</v>
          </cell>
          <cell r="KG11">
            <v>460.05587683754834</v>
          </cell>
          <cell r="KH11">
            <v>414.66126131875495</v>
          </cell>
          <cell r="KI11">
            <v>463.576585170172</v>
          </cell>
          <cell r="KJ11">
            <v>635.72274343808465</v>
          </cell>
          <cell r="KK11">
            <v>2909.0556928571432</v>
          </cell>
          <cell r="KL11">
            <v>4661.2544053542069</v>
          </cell>
          <cell r="KM11">
            <v>4897.5446866666662</v>
          </cell>
          <cell r="KN11">
            <v>7068.7325714285716</v>
          </cell>
          <cell r="KO11">
            <v>6147.5352020468499</v>
          </cell>
          <cell r="KP11">
            <v>13180.593990731291</v>
          </cell>
          <cell r="KQ11">
            <v>12431.052728117511</v>
          </cell>
          <cell r="KR11">
            <v>9348.40409</v>
          </cell>
          <cell r="KS11">
            <v>9162.953539988328</v>
          </cell>
          <cell r="KT11"/>
          <cell r="KU11"/>
          <cell r="KV11">
            <v>30.66</v>
          </cell>
          <cell r="KW11">
            <v>42.34</v>
          </cell>
          <cell r="KX11">
            <v>20.861999999999998</v>
          </cell>
          <cell r="KY11">
            <v>19.71</v>
          </cell>
          <cell r="KZ11">
            <v>17.885000000000002</v>
          </cell>
          <cell r="LA11">
            <v>225.57</v>
          </cell>
          <cell r="LB11">
            <v>246.31800000000001</v>
          </cell>
          <cell r="LC11">
            <v>0</v>
          </cell>
          <cell r="LD11">
            <v>390.185</v>
          </cell>
          <cell r="LE11">
            <v>694.59500000000003</v>
          </cell>
          <cell r="LF11">
            <v>965.02407904761901</v>
          </cell>
          <cell r="LG11">
            <v>1208.8529991904763</v>
          </cell>
          <cell r="LH11">
            <v>425.31412</v>
          </cell>
          <cell r="LI11">
            <v>579.04560731465699</v>
          </cell>
          <cell r="LJ11"/>
          <cell r="LL11"/>
          <cell r="LM11"/>
          <cell r="LN11"/>
          <cell r="LO11"/>
          <cell r="LP11"/>
          <cell r="LQ11"/>
          <cell r="LR11"/>
          <cell r="LS11"/>
          <cell r="LT11"/>
          <cell r="LU11"/>
          <cell r="LV11"/>
          <cell r="LW11"/>
          <cell r="LX11"/>
          <cell r="LY11"/>
          <cell r="LZ11"/>
          <cell r="MA11"/>
          <cell r="MB11"/>
          <cell r="MC11"/>
          <cell r="MD11"/>
          <cell r="ME11"/>
          <cell r="MF11"/>
          <cell r="MG11"/>
          <cell r="MH11"/>
          <cell r="MI11"/>
          <cell r="MJ11"/>
          <cell r="MK11"/>
          <cell r="ML11"/>
          <cell r="MM11"/>
          <cell r="MN11"/>
          <cell r="MO11"/>
          <cell r="MP11"/>
          <cell r="MQ11"/>
          <cell r="MR11"/>
          <cell r="MS11"/>
          <cell r="MT11"/>
          <cell r="MU11"/>
          <cell r="MV11"/>
          <cell r="MW11"/>
          <cell r="MX11"/>
          <cell r="MY11"/>
          <cell r="MZ11"/>
          <cell r="NA11"/>
          <cell r="NB11"/>
          <cell r="NC11"/>
          <cell r="ND11"/>
          <cell r="NE11"/>
          <cell r="NF11"/>
          <cell r="NG11"/>
          <cell r="NH11"/>
          <cell r="NI11"/>
          <cell r="NJ11"/>
          <cell r="NK11"/>
          <cell r="NL11"/>
          <cell r="NM11"/>
          <cell r="NN11"/>
          <cell r="NO11"/>
          <cell r="NP11"/>
          <cell r="NQ11"/>
          <cell r="NR11"/>
          <cell r="NS11"/>
          <cell r="NT11"/>
          <cell r="NU11"/>
          <cell r="NV11"/>
          <cell r="NW11"/>
          <cell r="NX11"/>
          <cell r="NY11"/>
          <cell r="NZ11"/>
          <cell r="OA11"/>
          <cell r="OB11"/>
          <cell r="OC11"/>
          <cell r="OD11"/>
          <cell r="OE11"/>
          <cell r="OF11"/>
          <cell r="OG11"/>
          <cell r="OH11"/>
          <cell r="OI11"/>
          <cell r="OJ11"/>
          <cell r="OK11"/>
          <cell r="OL11"/>
          <cell r="OM11"/>
          <cell r="ON11"/>
          <cell r="OO11"/>
          <cell r="OP11"/>
          <cell r="OQ11"/>
          <cell r="OR11"/>
          <cell r="OS11"/>
          <cell r="OT11"/>
          <cell r="OU11"/>
          <cell r="OV11"/>
          <cell r="OW11"/>
          <cell r="OX11"/>
          <cell r="OY11"/>
          <cell r="OZ11"/>
          <cell r="PA11"/>
          <cell r="PB11"/>
          <cell r="PC11"/>
          <cell r="PD11"/>
          <cell r="PE11"/>
          <cell r="PF11"/>
          <cell r="PG11"/>
          <cell r="PH11"/>
          <cell r="PI11"/>
          <cell r="PJ11"/>
          <cell r="PK11"/>
          <cell r="PL11"/>
          <cell r="PM11"/>
          <cell r="PN11"/>
          <cell r="PO11"/>
          <cell r="PP11"/>
          <cell r="PQ11"/>
          <cell r="PR11"/>
          <cell r="PS11"/>
          <cell r="PT11"/>
          <cell r="PU11"/>
          <cell r="PV11"/>
          <cell r="PW11"/>
          <cell r="PX11"/>
          <cell r="PY11"/>
          <cell r="PZ11"/>
          <cell r="QA11"/>
          <cell r="QB11"/>
          <cell r="QC11"/>
          <cell r="QD11"/>
          <cell r="QE11"/>
          <cell r="QF11"/>
          <cell r="QG11"/>
          <cell r="QH11"/>
          <cell r="QI11"/>
          <cell r="QJ11"/>
          <cell r="QK11"/>
          <cell r="QL11"/>
          <cell r="QM11"/>
          <cell r="QN11"/>
          <cell r="QO11"/>
          <cell r="QP11"/>
          <cell r="QQ11"/>
          <cell r="QR11"/>
          <cell r="QS11"/>
          <cell r="QT11"/>
          <cell r="QU11"/>
          <cell r="QV11"/>
          <cell r="QW11"/>
          <cell r="QX11"/>
          <cell r="QY11"/>
          <cell r="QZ11"/>
          <cell r="RA11"/>
          <cell r="RB11"/>
          <cell r="RC11"/>
          <cell r="RD11"/>
          <cell r="RE11"/>
          <cell r="RF11"/>
          <cell r="RG11"/>
          <cell r="RH11"/>
          <cell r="RI11"/>
          <cell r="RJ11"/>
          <cell r="RK11"/>
          <cell r="RL11"/>
          <cell r="RM11"/>
          <cell r="RN11"/>
        </row>
        <row r="12">
          <cell r="A12">
            <v>10</v>
          </cell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  <cell r="CE12"/>
          <cell r="CF12">
            <v>2692.1272334968962</v>
          </cell>
          <cell r="CG12">
            <v>-14827.845386105419</v>
          </cell>
          <cell r="CH12">
            <v>13989.558792253005</v>
          </cell>
          <cell r="CI12">
            <v>6814.7570646464101</v>
          </cell>
          <cell r="CJ12">
            <v>7900.4084624100306</v>
          </cell>
          <cell r="CK12">
            <v>10762.92241034889</v>
          </cell>
          <cell r="CL12">
            <v>21103.462389587043</v>
          </cell>
          <cell r="CM12">
            <v>14781.663313993273</v>
          </cell>
          <cell r="CN12">
            <v>21795.280184187759</v>
          </cell>
          <cell r="CO12">
            <v>12227.422876947281</v>
          </cell>
          <cell r="CP12">
            <v>30934.354544454269</v>
          </cell>
          <cell r="CQ12">
            <v>49833.217845290303</v>
          </cell>
          <cell r="CR12">
            <v>41194.172512096397</v>
          </cell>
          <cell r="CS12">
            <v>22028.458391055781</v>
          </cell>
          <cell r="CT12"/>
          <cell r="CU12"/>
          <cell r="CV12"/>
          <cell r="CW12"/>
          <cell r="CX12"/>
          <cell r="CY12"/>
          <cell r="CZ12"/>
          <cell r="DA12"/>
          <cell r="DB12"/>
          <cell r="DC12"/>
          <cell r="DD12"/>
          <cell r="DE12"/>
          <cell r="DF12"/>
          <cell r="DG12"/>
          <cell r="DH12"/>
          <cell r="DI12"/>
          <cell r="DJ12"/>
          <cell r="DK12"/>
          <cell r="DL12"/>
          <cell r="DM12"/>
          <cell r="DN12"/>
          <cell r="DO12"/>
          <cell r="DP12"/>
          <cell r="DQ12"/>
          <cell r="DR12"/>
          <cell r="DS12"/>
          <cell r="DT12"/>
          <cell r="DU12"/>
          <cell r="DV12"/>
          <cell r="DW12"/>
          <cell r="DX12"/>
          <cell r="DY12"/>
          <cell r="DZ12"/>
          <cell r="EA12"/>
          <cell r="EB12">
            <v>-1650.8881934583931</v>
          </cell>
          <cell r="EC12">
            <v>-1780.848032719442</v>
          </cell>
          <cell r="ED12">
            <v>-1554.1908011758326</v>
          </cell>
          <cell r="EE12">
            <v>-2128.2216282928962</v>
          </cell>
          <cell r="EF12">
            <v>-1837.1840441975619</v>
          </cell>
          <cell r="EG12">
            <v>-2208.2703562857146</v>
          </cell>
          <cell r="EH12">
            <v>-2317.4614496190479</v>
          </cell>
          <cell r="EI12">
            <v>-2471.140365714286</v>
          </cell>
          <cell r="EJ12">
            <v>-2632.4488207619052</v>
          </cell>
          <cell r="EK12">
            <v>-2884.6072845714289</v>
          </cell>
          <cell r="EL12">
            <v>-2756.6257628571429</v>
          </cell>
          <cell r="EM12">
            <v>-2433.1556876190498</v>
          </cell>
          <cell r="EN12">
            <v>-3686.4115336104801</v>
          </cell>
          <cell r="EO12">
            <v>-4286.5600000000004</v>
          </cell>
          <cell r="EP12"/>
          <cell r="EQ12"/>
          <cell r="ER12">
            <v>0</v>
          </cell>
          <cell r="ES12">
            <v>0</v>
          </cell>
          <cell r="ET12">
            <v>-163.35448785627486</v>
          </cell>
          <cell r="EU12">
            <v>-1171.7921991428771</v>
          </cell>
          <cell r="EV12">
            <v>-2418.0045671791368</v>
          </cell>
          <cell r="EW12">
            <v>-3225.696128360672</v>
          </cell>
          <cell r="EX12">
            <v>-3507.7718737488635</v>
          </cell>
          <cell r="EY12">
            <v>-3634.9840736571423</v>
          </cell>
          <cell r="EZ12">
            <v>-3727.3088505476185</v>
          </cell>
          <cell r="FA12">
            <v>-3626.8174757428565</v>
          </cell>
          <cell r="FB12">
            <v>-3640.1542152380953</v>
          </cell>
          <cell r="FC12">
            <v>-3634.8678940476202</v>
          </cell>
          <cell r="FD12">
            <v>-3950.99801882357</v>
          </cell>
          <cell r="FE12">
            <v>-3844.91</v>
          </cell>
          <cell r="FF12"/>
          <cell r="FG12"/>
          <cell r="FH12"/>
          <cell r="FI12"/>
          <cell r="FJ12"/>
          <cell r="FK12"/>
          <cell r="FL12"/>
          <cell r="FM12"/>
          <cell r="FN12"/>
          <cell r="FO12"/>
          <cell r="FP12"/>
          <cell r="FQ12"/>
          <cell r="FR12"/>
          <cell r="FS12"/>
          <cell r="FT12"/>
          <cell r="FU12"/>
          <cell r="FV12"/>
          <cell r="FW12"/>
          <cell r="FX12"/>
          <cell r="FY12"/>
          <cell r="FZ12"/>
          <cell r="GA12"/>
          <cell r="GB12"/>
          <cell r="GC12"/>
          <cell r="GD12"/>
          <cell r="GE12"/>
          <cell r="GF12"/>
          <cell r="GG12"/>
          <cell r="GH12"/>
          <cell r="GI12"/>
          <cell r="GJ12"/>
          <cell r="GK12"/>
          <cell r="GL12"/>
          <cell r="GM12"/>
          <cell r="GN12">
            <v>0</v>
          </cell>
          <cell r="GO12">
            <v>0</v>
          </cell>
          <cell r="GP12">
            <v>163.35448785627486</v>
          </cell>
          <cell r="GQ12">
            <v>1171.7921991428771</v>
          </cell>
          <cell r="GR12">
            <v>2418.0045671791368</v>
          </cell>
          <cell r="GS12">
            <v>3225.696128360672</v>
          </cell>
          <cell r="GT12">
            <v>3507.7718737488635</v>
          </cell>
          <cell r="GU12">
            <v>3634.9840736571423</v>
          </cell>
          <cell r="GV12">
            <v>3727.3088505476185</v>
          </cell>
          <cell r="GW12">
            <v>3626.8174757428565</v>
          </cell>
          <cell r="GX12">
            <v>3640.1542152380998</v>
          </cell>
          <cell r="GY12">
            <v>3634.8678940476193</v>
          </cell>
          <cell r="GZ12">
            <v>3950.9980188235713</v>
          </cell>
          <cell r="HA12">
            <v>3844.9099999999971</v>
          </cell>
          <cell r="HB12"/>
          <cell r="HC12"/>
          <cell r="HD12"/>
          <cell r="HE12"/>
          <cell r="HF12"/>
          <cell r="HG12"/>
          <cell r="HH12"/>
          <cell r="HI12"/>
          <cell r="HJ12"/>
          <cell r="HK12"/>
          <cell r="HL12"/>
          <cell r="HM12"/>
          <cell r="HN12"/>
          <cell r="HO12"/>
          <cell r="HP12"/>
          <cell r="HQ12"/>
          <cell r="HR12"/>
          <cell r="HS12"/>
          <cell r="HT12"/>
          <cell r="HU12"/>
          <cell r="HV12"/>
          <cell r="HW12"/>
          <cell r="HX12"/>
          <cell r="HY12"/>
          <cell r="HZ12"/>
          <cell r="IA12"/>
          <cell r="IB12"/>
          <cell r="IC12"/>
          <cell r="ID12"/>
          <cell r="IE12"/>
          <cell r="IF12"/>
          <cell r="IG12"/>
          <cell r="IH12"/>
          <cell r="II12"/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/>
          <cell r="IU12"/>
          <cell r="IV12"/>
          <cell r="IW12"/>
          <cell r="IX12"/>
          <cell r="IY12"/>
          <cell r="IZ12"/>
          <cell r="JA12"/>
          <cell r="JB12"/>
          <cell r="JC12"/>
          <cell r="JD12"/>
          <cell r="JE12"/>
          <cell r="JF12"/>
          <cell r="JG12"/>
          <cell r="JH12"/>
          <cell r="JI12"/>
          <cell r="JJ12"/>
          <cell r="JK12"/>
          <cell r="JL12"/>
          <cell r="JM12"/>
          <cell r="JN12"/>
          <cell r="JO12"/>
          <cell r="JP12"/>
          <cell r="JQ12"/>
          <cell r="JR12"/>
          <cell r="JS12"/>
          <cell r="JT12"/>
          <cell r="JU12"/>
          <cell r="JV12"/>
          <cell r="JW12"/>
          <cell r="JX12"/>
          <cell r="JY12"/>
          <cell r="JZ12"/>
          <cell r="KA12"/>
          <cell r="KB12"/>
          <cell r="KC12"/>
          <cell r="KD12"/>
          <cell r="KE12"/>
          <cell r="KF12">
            <v>1650.8881934583931</v>
          </cell>
          <cell r="KG12">
            <v>1780.848032719442</v>
          </cell>
          <cell r="KH12">
            <v>1554.1908011758326</v>
          </cell>
          <cell r="KI12">
            <v>2128.2216282928962</v>
          </cell>
          <cell r="KJ12">
            <v>1837.1840441975619</v>
          </cell>
          <cell r="KK12">
            <v>2208.2703562857146</v>
          </cell>
          <cell r="KL12">
            <v>2317.4614496190479</v>
          </cell>
          <cell r="KM12">
            <v>2471.140365714286</v>
          </cell>
          <cell r="KN12">
            <v>2632.4488207619052</v>
          </cell>
          <cell r="KO12">
            <v>2884.6072845714289</v>
          </cell>
          <cell r="KP12">
            <v>2756.6257628571429</v>
          </cell>
          <cell r="KQ12">
            <v>2433.1556876190475</v>
          </cell>
          <cell r="KR12">
            <v>3686.411533610476</v>
          </cell>
          <cell r="KS12">
            <v>4286.5600000000004</v>
          </cell>
          <cell r="KT12"/>
          <cell r="KU12"/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/>
          <cell r="LG12"/>
          <cell r="LH12"/>
          <cell r="LI12"/>
          <cell r="LJ12"/>
          <cell r="LL12"/>
          <cell r="LM12"/>
          <cell r="LN12"/>
          <cell r="LO12"/>
          <cell r="LP12"/>
          <cell r="LQ12"/>
          <cell r="LR12"/>
          <cell r="LS12"/>
          <cell r="LT12"/>
          <cell r="LU12"/>
          <cell r="LV12"/>
          <cell r="LW12"/>
          <cell r="LX12"/>
          <cell r="LY12"/>
          <cell r="LZ12"/>
          <cell r="MA12"/>
          <cell r="MB12"/>
          <cell r="MC12"/>
          <cell r="MD12"/>
          <cell r="ME12"/>
          <cell r="MF12"/>
          <cell r="MG12"/>
          <cell r="MH12"/>
          <cell r="MI12"/>
          <cell r="MJ12"/>
          <cell r="MK12"/>
          <cell r="ML12"/>
          <cell r="MM12"/>
          <cell r="MN12"/>
          <cell r="MO12"/>
          <cell r="MP12"/>
          <cell r="MQ12"/>
          <cell r="MR12"/>
          <cell r="MS12"/>
          <cell r="MT12"/>
          <cell r="MU12"/>
          <cell r="MV12"/>
          <cell r="MW12"/>
          <cell r="MX12"/>
          <cell r="MY12"/>
          <cell r="MZ12"/>
          <cell r="NA12"/>
          <cell r="NB12"/>
          <cell r="NC12"/>
          <cell r="ND12"/>
          <cell r="NE12"/>
          <cell r="NF12"/>
          <cell r="NG12"/>
          <cell r="NH12"/>
          <cell r="NI12"/>
          <cell r="NJ12"/>
          <cell r="NK12"/>
          <cell r="NL12"/>
          <cell r="NM12"/>
          <cell r="NN12"/>
          <cell r="NO12"/>
          <cell r="NP12"/>
          <cell r="NQ12"/>
          <cell r="NR12"/>
          <cell r="NS12"/>
          <cell r="NT12"/>
          <cell r="NU12"/>
          <cell r="NV12"/>
          <cell r="NW12"/>
          <cell r="NX12"/>
          <cell r="NY12"/>
          <cell r="NZ12"/>
          <cell r="OA12"/>
          <cell r="OB12"/>
          <cell r="OC12"/>
          <cell r="OD12"/>
          <cell r="OE12"/>
          <cell r="OF12"/>
          <cell r="OG12"/>
          <cell r="OH12"/>
          <cell r="OI12"/>
          <cell r="OJ12"/>
          <cell r="OK12"/>
          <cell r="OL12"/>
          <cell r="OM12"/>
          <cell r="ON12"/>
          <cell r="OO12"/>
          <cell r="OP12"/>
          <cell r="OQ12"/>
          <cell r="OR12"/>
          <cell r="OS12"/>
          <cell r="OT12"/>
          <cell r="OU12"/>
          <cell r="OV12"/>
          <cell r="OW12"/>
          <cell r="OX12"/>
          <cell r="OY12"/>
          <cell r="OZ12"/>
          <cell r="PA12"/>
          <cell r="PB12"/>
          <cell r="PC12"/>
          <cell r="PD12"/>
          <cell r="PE12"/>
          <cell r="PF12"/>
          <cell r="PG12"/>
          <cell r="PH12"/>
          <cell r="PI12"/>
          <cell r="PJ12"/>
          <cell r="PK12"/>
          <cell r="PL12"/>
          <cell r="PM12"/>
          <cell r="PN12"/>
          <cell r="PO12"/>
          <cell r="PP12"/>
          <cell r="PQ12"/>
          <cell r="PR12"/>
          <cell r="PS12"/>
          <cell r="PT12"/>
          <cell r="PU12"/>
          <cell r="PV12"/>
          <cell r="PW12"/>
          <cell r="PX12"/>
          <cell r="PY12"/>
          <cell r="PZ12"/>
          <cell r="QA12"/>
          <cell r="QB12"/>
          <cell r="QC12"/>
          <cell r="QD12"/>
          <cell r="QE12"/>
          <cell r="QF12"/>
          <cell r="QG12"/>
          <cell r="QH12"/>
          <cell r="QI12"/>
          <cell r="QJ12"/>
          <cell r="QK12"/>
          <cell r="QL12"/>
          <cell r="QM12"/>
          <cell r="QN12"/>
          <cell r="QO12"/>
          <cell r="QP12"/>
          <cell r="QQ12"/>
          <cell r="QR12"/>
          <cell r="QS12"/>
          <cell r="QT12"/>
          <cell r="QU12"/>
          <cell r="QV12"/>
          <cell r="QW12"/>
          <cell r="QX12"/>
          <cell r="QY12"/>
          <cell r="QZ12"/>
          <cell r="RA12"/>
          <cell r="RB12"/>
          <cell r="RC12"/>
          <cell r="RD12"/>
          <cell r="RE12"/>
          <cell r="RF12"/>
          <cell r="RG12"/>
          <cell r="RH12"/>
          <cell r="RI12"/>
          <cell r="RJ12"/>
          <cell r="RK12"/>
          <cell r="RL12"/>
          <cell r="RM12"/>
          <cell r="RN12"/>
        </row>
        <row r="13">
          <cell r="A13">
            <v>11</v>
          </cell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>
            <v>59935.756101999999</v>
          </cell>
          <cell r="U13">
            <v>64082.104923350002</v>
          </cell>
          <cell r="V13">
            <v>61018.929481130006</v>
          </cell>
          <cell r="W13">
            <v>67657.325421000001</v>
          </cell>
          <cell r="X13">
            <v>70425.711874319997</v>
          </cell>
          <cell r="Y13">
            <v>79660.871820419998</v>
          </cell>
          <cell r="Z13">
            <v>75615.562511240001</v>
          </cell>
          <cell r="AA13">
            <v>74757.657751499995</v>
          </cell>
          <cell r="AB13">
            <v>87118.038662999999</v>
          </cell>
          <cell r="AC13">
            <v>72790.176268359995</v>
          </cell>
          <cell r="AD13">
            <v>83326.249361199996</v>
          </cell>
          <cell r="AE13">
            <v>102689.09150600006</v>
          </cell>
          <cell r="AF13">
            <v>83592.787049999999</v>
          </cell>
          <cell r="AG13">
            <v>74696.225999999995</v>
          </cell>
          <cell r="AH13"/>
          <cell r="AI13"/>
          <cell r="AJ13"/>
          <cell r="AK13"/>
          <cell r="AL13">
            <v>54605.093401975799</v>
          </cell>
          <cell r="AM13">
            <v>65355.317809999993</v>
          </cell>
          <cell r="AN13">
            <v>56545.846099999988</v>
          </cell>
          <cell r="AO13">
            <v>74533.967709999997</v>
          </cell>
          <cell r="AP13">
            <v>68208.846409999998</v>
          </cell>
          <cell r="AQ13">
            <v>73936.448040000003</v>
          </cell>
          <cell r="AR13">
            <v>35470.61199999995</v>
          </cell>
          <cell r="AS13">
            <v>13128.439706900001</v>
          </cell>
          <cell r="AT13">
            <v>0</v>
          </cell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>
            <v>1.34527</v>
          </cell>
          <cell r="BQ13">
            <v>0.49539458000000003</v>
          </cell>
          <cell r="BR13">
            <v>2.48735E-2</v>
          </cell>
          <cell r="BS13">
            <v>2.2986999999999999E-4</v>
          </cell>
          <cell r="BT13">
            <v>1.4304450000000002E-2</v>
          </cell>
          <cell r="BU13">
            <v>6.5437099999999998E-2</v>
          </cell>
          <cell r="BV13">
            <v>5.6230619999999995E-2</v>
          </cell>
          <cell r="BW13">
            <v>5.9565220000000002E-2</v>
          </cell>
          <cell r="BX13">
            <v>0.11449247</v>
          </cell>
          <cell r="BY13">
            <v>3.4023789999999998E-2</v>
          </cell>
          <cell r="BZ13">
            <v>0</v>
          </cell>
          <cell r="CA13">
            <v>0.129</v>
          </cell>
          <cell r="CB13"/>
          <cell r="CC13">
            <v>1.2600859000000001E-2</v>
          </cell>
          <cell r="CD13"/>
          <cell r="CE13"/>
          <cell r="CF13">
            <v>77970.534049687383</v>
          </cell>
          <cell r="CG13">
            <v>68164.052898211303</v>
          </cell>
          <cell r="CH13">
            <v>105213.48924817292</v>
          </cell>
          <cell r="CI13">
            <v>139434.45804955595</v>
          </cell>
          <cell r="CJ13">
            <v>182858.87897061271</v>
          </cell>
          <cell r="CK13">
            <v>230687.10241164925</v>
          </cell>
          <cell r="CL13">
            <v>252916.42375418873</v>
          </cell>
          <cell r="CM13">
            <v>278008.02893041074</v>
          </cell>
          <cell r="CN13">
            <v>291545.2567835229</v>
          </cell>
          <cell r="CO13">
            <v>288486.77426469221</v>
          </cell>
          <cell r="CP13">
            <v>228510.9602839734</v>
          </cell>
          <cell r="CQ13">
            <v>229861.02607287435</v>
          </cell>
          <cell r="CR13">
            <v>218061.33897333083</v>
          </cell>
          <cell r="CS13">
            <v>205345.15707946089</v>
          </cell>
          <cell r="CT13"/>
          <cell r="CU13"/>
          <cell r="CV13"/>
          <cell r="CW13"/>
          <cell r="CX13"/>
          <cell r="CY13"/>
          <cell r="CZ13"/>
          <cell r="DA13"/>
          <cell r="DB13"/>
          <cell r="DC13"/>
          <cell r="DD13"/>
          <cell r="DE13"/>
          <cell r="DF13"/>
          <cell r="DG13"/>
          <cell r="DH13"/>
          <cell r="DI13"/>
          <cell r="DJ13"/>
          <cell r="DK13"/>
          <cell r="DL13"/>
          <cell r="DM13"/>
          <cell r="DN13"/>
          <cell r="DO13"/>
          <cell r="DP13"/>
          <cell r="DQ13"/>
          <cell r="DR13"/>
          <cell r="DS13"/>
          <cell r="DT13"/>
          <cell r="DU13"/>
          <cell r="DV13"/>
          <cell r="DW13"/>
          <cell r="DX13"/>
          <cell r="DY13"/>
          <cell r="DZ13"/>
          <cell r="EA13"/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/>
          <cell r="EN13"/>
          <cell r="EO13"/>
          <cell r="EP13"/>
          <cell r="EQ13"/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/>
          <cell r="FD13"/>
          <cell r="FE13"/>
          <cell r="FF13"/>
          <cell r="FG13"/>
          <cell r="FH13">
            <v>5.0945807699999994</v>
          </cell>
          <cell r="FI13">
            <v>6.5006717699999994</v>
          </cell>
          <cell r="FJ13">
            <v>3.8136644999999998</v>
          </cell>
          <cell r="FK13">
            <v>4.5928656199999995</v>
          </cell>
          <cell r="FL13">
            <v>3.9278717300000001</v>
          </cell>
          <cell r="FM13">
            <v>3.6974936499999997</v>
          </cell>
          <cell r="FN13">
            <v>3.5988730899999997</v>
          </cell>
          <cell r="FO13">
            <v>4.0705258600000001</v>
          </cell>
          <cell r="FP13">
            <v>10.146917610000001</v>
          </cell>
          <cell r="FQ13">
            <v>14.44690763</v>
          </cell>
          <cell r="FR13">
            <v>0</v>
          </cell>
          <cell r="FS13">
            <v>9.525166190000002</v>
          </cell>
          <cell r="FT13">
            <v>11.130878390000001</v>
          </cell>
          <cell r="FU13">
            <v>10.002118300000001</v>
          </cell>
          <cell r="FV13"/>
          <cell r="FW13"/>
          <cell r="FX13">
            <v>819.50226399999997</v>
          </cell>
          <cell r="FY13">
            <v>1147.7767530000001</v>
          </cell>
          <cell r="FZ13">
            <v>2346.5984979999998</v>
          </cell>
          <cell r="GA13">
            <v>817.90138031000004</v>
          </cell>
          <cell r="GB13">
            <v>1695.0823757999999</v>
          </cell>
          <cell r="GC13">
            <v>1511.44045833</v>
          </cell>
          <cell r="GD13">
            <v>1783.8515460000001</v>
          </cell>
          <cell r="GE13">
            <v>1892.9262062</v>
          </cell>
          <cell r="GF13">
            <v>1972.1731711099997</v>
          </cell>
          <cell r="GG13">
            <v>1916.8683470500002</v>
          </cell>
          <cell r="GH13">
            <v>1772.6067895000001</v>
          </cell>
          <cell r="GI13">
            <v>2521.888328</v>
          </cell>
          <cell r="GJ13">
            <v>3098.5274561199999</v>
          </cell>
          <cell r="GK13">
            <v>3147.125</v>
          </cell>
          <cell r="GL13"/>
          <cell r="GM13"/>
          <cell r="GN13">
            <v>429.60500000000002</v>
          </cell>
          <cell r="GO13">
            <v>0</v>
          </cell>
          <cell r="GP13">
            <v>1100.1959999999999</v>
          </cell>
          <cell r="GQ13">
            <v>1961.145</v>
          </cell>
          <cell r="GR13">
            <v>4265.7550000000001</v>
          </cell>
          <cell r="GS13">
            <v>5783.4250000000002</v>
          </cell>
          <cell r="GT13">
            <v>5136.0780000000004</v>
          </cell>
          <cell r="GU13">
            <v>5114.3056230267694</v>
          </cell>
          <cell r="GV13">
            <v>0</v>
          </cell>
          <cell r="GW13">
            <v>0</v>
          </cell>
          <cell r="GX13">
            <v>5215.2161260000012</v>
          </cell>
          <cell r="GY13">
            <v>6510.0155084341222</v>
          </cell>
          <cell r="GZ13">
            <v>11802.791984013818</v>
          </cell>
          <cell r="HA13">
            <v>15743.438098679881</v>
          </cell>
          <cell r="HB13"/>
          <cell r="HC13"/>
          <cell r="HD13">
            <v>1608.6288891300001</v>
          </cell>
          <cell r="HE13">
            <v>876.60227646999988</v>
          </cell>
          <cell r="HF13">
            <v>599.32228986999985</v>
          </cell>
          <cell r="HG13">
            <v>1358.2856867600001</v>
          </cell>
          <cell r="HH13">
            <v>797.68999232999977</v>
          </cell>
          <cell r="HI13">
            <v>1543.4035924899997</v>
          </cell>
          <cell r="HJ13">
            <v>714.44593180999971</v>
          </cell>
          <cell r="HK13">
            <v>1377.3202217999997</v>
          </cell>
          <cell r="HL13">
            <v>849.03344416999948</v>
          </cell>
          <cell r="HM13">
            <v>459.8432419099999</v>
          </cell>
          <cell r="HN13">
            <v>44.722132619999911</v>
          </cell>
          <cell r="HO13">
            <v>9.2074113499999903</v>
          </cell>
          <cell r="HP13">
            <v>16.063903729999971</v>
          </cell>
          <cell r="HQ13">
            <v>5.8405895899999996</v>
          </cell>
          <cell r="HR13"/>
          <cell r="HS13"/>
          <cell r="HT13"/>
          <cell r="HU13"/>
          <cell r="HV13"/>
          <cell r="HW13"/>
          <cell r="HX13"/>
          <cell r="HY13"/>
          <cell r="HZ13"/>
          <cell r="IA13"/>
          <cell r="IB13"/>
          <cell r="IC13"/>
          <cell r="ID13"/>
          <cell r="IE13"/>
          <cell r="IF13"/>
          <cell r="IG13"/>
          <cell r="IH13"/>
          <cell r="II13"/>
          <cell r="IJ13">
            <v>23415.115000000002</v>
          </cell>
          <cell r="IK13">
            <v>15707.775</v>
          </cell>
          <cell r="IL13">
            <v>16064.472</v>
          </cell>
          <cell r="IM13">
            <v>21637.200000000001</v>
          </cell>
          <cell r="IN13">
            <v>21863.5</v>
          </cell>
          <cell r="IO13">
            <v>25406.92</v>
          </cell>
          <cell r="IP13">
            <v>18035.382000000001</v>
          </cell>
          <cell r="IQ13">
            <v>20947.100880024325</v>
          </cell>
          <cell r="IR13">
            <v>22689.111707949305</v>
          </cell>
          <cell r="IS13">
            <v>16342.908542434716</v>
          </cell>
          <cell r="IT13">
            <v>18304.804780915296</v>
          </cell>
          <cell r="IU13">
            <v>15959.184728719925</v>
          </cell>
          <cell r="IV13">
            <v>12779.311932462528</v>
          </cell>
          <cell r="IW13">
            <v>12229.374314819504</v>
          </cell>
          <cell r="IX13"/>
          <cell r="IY13"/>
          <cell r="IZ13"/>
          <cell r="JA13"/>
          <cell r="JB13"/>
          <cell r="JC13"/>
          <cell r="JD13"/>
          <cell r="JE13"/>
          <cell r="JF13"/>
          <cell r="JG13"/>
          <cell r="JH13"/>
          <cell r="JI13"/>
          <cell r="JJ13"/>
          <cell r="JK13"/>
          <cell r="JL13"/>
          <cell r="JM13"/>
          <cell r="JN13"/>
          <cell r="JO13"/>
          <cell r="JP13">
            <v>380.94608083900232</v>
          </cell>
          <cell r="JQ13">
            <v>0</v>
          </cell>
          <cell r="JR13">
            <v>0</v>
          </cell>
          <cell r="JS13">
            <v>35.62883219954648</v>
          </cell>
          <cell r="JT13">
            <v>75.302709750566891</v>
          </cell>
          <cell r="JU13">
            <v>157.96992063492061</v>
          </cell>
          <cell r="JV13">
            <v>600.62441043083902</v>
          </cell>
          <cell r="JW13">
            <v>816.93410430839003</v>
          </cell>
          <cell r="JX13">
            <v>355.47963718820864</v>
          </cell>
          <cell r="JY13">
            <v>228.60111111111112</v>
          </cell>
          <cell r="JZ13">
            <v>538.68938775510196</v>
          </cell>
          <cell r="KA13">
            <v>403.00260770975058</v>
          </cell>
          <cell r="KB13">
            <v>0</v>
          </cell>
          <cell r="KC13"/>
          <cell r="KD13"/>
          <cell r="KE13"/>
          <cell r="KF13">
            <v>5184.0950000000003</v>
          </cell>
          <cell r="KG13">
            <v>2032.6850000000002</v>
          </cell>
          <cell r="KH13">
            <v>946.476</v>
          </cell>
          <cell r="KI13">
            <v>2108.9700000000003</v>
          </cell>
          <cell r="KJ13">
            <v>3310.55</v>
          </cell>
          <cell r="KK13">
            <v>5567.71</v>
          </cell>
          <cell r="KL13">
            <v>3509.2080000000001</v>
          </cell>
          <cell r="KM13">
            <v>3457.9958717853938</v>
          </cell>
          <cell r="KN13">
            <v>20.075000000000003</v>
          </cell>
          <cell r="KO13">
            <v>0</v>
          </cell>
          <cell r="KP13"/>
          <cell r="KQ13">
            <v>5414.3462642810055</v>
          </cell>
          <cell r="KR13">
            <v>713.17891000000009</v>
          </cell>
          <cell r="KS13">
            <v>260.96937212043042</v>
          </cell>
          <cell r="KT13"/>
          <cell r="KU13"/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/>
          <cell r="LG13">
            <v>293.83190539659699</v>
          </cell>
          <cell r="LH13">
            <v>101.19047244654134</v>
          </cell>
          <cell r="LI13">
            <v>84.232933467442152</v>
          </cell>
          <cell r="LJ13"/>
          <cell r="LL13"/>
          <cell r="LM13"/>
          <cell r="LN13"/>
          <cell r="LO13"/>
          <cell r="LP13"/>
          <cell r="LQ13"/>
          <cell r="LR13"/>
          <cell r="LS13"/>
          <cell r="LT13"/>
          <cell r="LU13"/>
          <cell r="LV13"/>
          <cell r="LW13"/>
          <cell r="LX13"/>
          <cell r="LY13"/>
          <cell r="LZ13"/>
          <cell r="MA13"/>
          <cell r="MB13"/>
          <cell r="MC13"/>
          <cell r="MD13"/>
          <cell r="ME13"/>
          <cell r="MF13"/>
          <cell r="MG13"/>
          <cell r="MH13"/>
          <cell r="MI13"/>
          <cell r="MJ13"/>
          <cell r="MK13"/>
          <cell r="ML13"/>
          <cell r="MM13"/>
          <cell r="MN13"/>
          <cell r="MO13"/>
          <cell r="MP13"/>
          <cell r="MQ13"/>
          <cell r="MR13"/>
          <cell r="MS13"/>
          <cell r="MT13"/>
          <cell r="MU13"/>
          <cell r="MV13"/>
          <cell r="MW13"/>
          <cell r="MX13"/>
          <cell r="MY13"/>
          <cell r="MZ13"/>
          <cell r="NA13"/>
          <cell r="NB13"/>
          <cell r="NC13"/>
          <cell r="ND13"/>
          <cell r="NE13"/>
          <cell r="NF13"/>
          <cell r="NG13"/>
          <cell r="NH13"/>
          <cell r="NI13"/>
          <cell r="NJ13"/>
          <cell r="NK13"/>
          <cell r="NL13"/>
          <cell r="NM13"/>
          <cell r="NN13"/>
          <cell r="NO13"/>
          <cell r="NP13"/>
          <cell r="NQ13"/>
          <cell r="NR13"/>
          <cell r="NS13"/>
          <cell r="NT13"/>
          <cell r="NU13"/>
          <cell r="NV13"/>
          <cell r="NW13"/>
          <cell r="NX13"/>
          <cell r="NY13"/>
          <cell r="NZ13"/>
          <cell r="OA13"/>
          <cell r="OB13"/>
          <cell r="OC13"/>
          <cell r="OD13"/>
          <cell r="OE13"/>
          <cell r="OF13"/>
          <cell r="OG13"/>
          <cell r="OH13"/>
          <cell r="OI13"/>
          <cell r="OJ13"/>
          <cell r="OK13"/>
          <cell r="OL13"/>
          <cell r="OM13"/>
          <cell r="ON13"/>
          <cell r="OO13"/>
          <cell r="OP13"/>
          <cell r="OQ13"/>
          <cell r="OR13"/>
          <cell r="OS13"/>
          <cell r="OT13"/>
          <cell r="OU13"/>
          <cell r="OV13"/>
          <cell r="OW13"/>
          <cell r="OX13"/>
          <cell r="OY13"/>
          <cell r="OZ13"/>
          <cell r="PA13"/>
          <cell r="PB13"/>
          <cell r="PC13"/>
          <cell r="PD13"/>
          <cell r="PE13"/>
          <cell r="PF13"/>
          <cell r="PG13"/>
          <cell r="PH13"/>
          <cell r="PI13"/>
          <cell r="PJ13"/>
          <cell r="PK13"/>
          <cell r="PL13"/>
          <cell r="PM13"/>
          <cell r="PN13"/>
          <cell r="PO13"/>
          <cell r="PP13"/>
          <cell r="PQ13"/>
          <cell r="PR13"/>
          <cell r="PS13"/>
          <cell r="PT13"/>
          <cell r="PU13"/>
          <cell r="PV13"/>
          <cell r="PW13"/>
          <cell r="PX13"/>
          <cell r="PY13"/>
          <cell r="PZ13"/>
          <cell r="QA13"/>
          <cell r="QB13"/>
          <cell r="QC13"/>
          <cell r="QD13"/>
          <cell r="QE13"/>
          <cell r="QF13"/>
          <cell r="QG13"/>
          <cell r="QH13"/>
          <cell r="QI13"/>
          <cell r="QJ13"/>
          <cell r="QK13"/>
          <cell r="QL13"/>
          <cell r="QM13"/>
          <cell r="QN13"/>
          <cell r="QO13"/>
          <cell r="QP13"/>
          <cell r="QQ13"/>
          <cell r="QR13"/>
          <cell r="QS13"/>
          <cell r="QT13"/>
          <cell r="QU13"/>
          <cell r="QV13"/>
          <cell r="QW13"/>
          <cell r="QX13"/>
          <cell r="QY13"/>
          <cell r="QZ13"/>
          <cell r="RA13"/>
          <cell r="RB13"/>
          <cell r="RC13"/>
          <cell r="RD13"/>
          <cell r="RE13"/>
          <cell r="RF13"/>
          <cell r="RG13"/>
          <cell r="RH13"/>
          <cell r="RI13"/>
          <cell r="RJ13"/>
          <cell r="RK13"/>
          <cell r="RL13"/>
          <cell r="RM13"/>
          <cell r="RN13"/>
        </row>
        <row r="14">
          <cell r="A14">
            <v>12</v>
          </cell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>
            <v>265.58453770672332</v>
          </cell>
          <cell r="U14">
            <v>304.67788935957674</v>
          </cell>
          <cell r="V14">
            <v>3580.6901201263986</v>
          </cell>
          <cell r="W14">
            <v>-1207.7997063162829</v>
          </cell>
          <cell r="X14">
            <v>-3969.605543037017</v>
          </cell>
          <cell r="Y14">
            <v>-338.50084573486106</v>
          </cell>
          <cell r="Z14">
            <v>5291.47245952103</v>
          </cell>
          <cell r="AA14">
            <v>2101.5126871678349</v>
          </cell>
          <cell r="AB14">
            <v>-7322.5482195095665</v>
          </cell>
          <cell r="AC14">
            <v>3570.5552976599261</v>
          </cell>
          <cell r="AD14">
            <v>-2007.4635370778674</v>
          </cell>
          <cell r="AE14">
            <v>-19964.433185309412</v>
          </cell>
          <cell r="AF14">
            <v>-7165.0800681037363</v>
          </cell>
          <cell r="AG14">
            <v>370</v>
          </cell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>
            <v>756.70639999999912</v>
          </cell>
          <cell r="BA14">
            <v>-403.74889999999868</v>
          </cell>
          <cell r="BB14">
            <v>424.59629999999925</v>
          </cell>
          <cell r="BC14">
            <v>-2529.9634999999998</v>
          </cell>
          <cell r="BD14">
            <v>1914.7407000000003</v>
          </cell>
          <cell r="BE14">
            <v>2129.66</v>
          </cell>
          <cell r="BF14">
            <v>-2791.0362999999998</v>
          </cell>
          <cell r="BG14">
            <v>-670.54889999999978</v>
          </cell>
          <cell r="BH14">
            <v>1811.779199999999</v>
          </cell>
          <cell r="BI14">
            <v>-1319.5561999999991</v>
          </cell>
          <cell r="BJ14">
            <v>2005.5356999999985</v>
          </cell>
          <cell r="BK14">
            <v>-1463.4925000000003</v>
          </cell>
          <cell r="BL14">
            <v>1036.6543999999994</v>
          </cell>
          <cell r="BM14">
            <v>-13688.557500000001</v>
          </cell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  <cell r="CE14"/>
          <cell r="CF14"/>
          <cell r="CG14"/>
          <cell r="CH14"/>
          <cell r="CI14"/>
          <cell r="CJ14"/>
          <cell r="CK14"/>
          <cell r="CL14"/>
          <cell r="CM14"/>
          <cell r="CN14"/>
          <cell r="CO14"/>
          <cell r="CP14"/>
          <cell r="CQ14"/>
          <cell r="CR14"/>
          <cell r="CS14"/>
          <cell r="CT14"/>
          <cell r="CU14"/>
          <cell r="CV14"/>
          <cell r="CW14"/>
          <cell r="CX14"/>
          <cell r="CY14"/>
          <cell r="CZ14"/>
          <cell r="DA14"/>
          <cell r="DB14"/>
          <cell r="DC14"/>
          <cell r="DD14"/>
          <cell r="DE14"/>
          <cell r="DF14"/>
          <cell r="DG14"/>
          <cell r="DH14"/>
          <cell r="DI14"/>
          <cell r="DJ14"/>
          <cell r="DK14"/>
          <cell r="DL14"/>
          <cell r="DM14"/>
          <cell r="DN14"/>
          <cell r="DO14"/>
          <cell r="DP14"/>
          <cell r="DQ14"/>
          <cell r="DR14"/>
          <cell r="DS14"/>
          <cell r="DT14"/>
          <cell r="DU14"/>
          <cell r="DV14"/>
          <cell r="DW14"/>
          <cell r="DX14"/>
          <cell r="DY14"/>
          <cell r="DZ14"/>
          <cell r="EA14"/>
          <cell r="EB14">
            <v>20.212572925883478</v>
          </cell>
          <cell r="EC14">
            <v>-71.450285147649765</v>
          </cell>
          <cell r="ED14">
            <v>53.386685338671441</v>
          </cell>
          <cell r="EE14">
            <v>-72.421860406672295</v>
          </cell>
          <cell r="EF14">
            <v>-5.0475328816266938</v>
          </cell>
          <cell r="EG14">
            <v>-88.872648090045914</v>
          </cell>
          <cell r="EH14">
            <v>-39.63900231019079</v>
          </cell>
          <cell r="EI14">
            <v>-68.23185371428599</v>
          </cell>
          <cell r="EJ14">
            <v>-75.528032761904797</v>
          </cell>
          <cell r="EK14">
            <v>-75.559481809524186</v>
          </cell>
          <cell r="EL14">
            <v>-27.21073666666689</v>
          </cell>
          <cell r="EM14">
            <v>34.679598095235633</v>
          </cell>
          <cell r="EN14">
            <v>-311.90450712749589</v>
          </cell>
          <cell r="EO14">
            <v>-69.202799661886047</v>
          </cell>
          <cell r="EP14"/>
          <cell r="EQ14"/>
          <cell r="ER14">
            <v>0</v>
          </cell>
          <cell r="ES14">
            <v>0</v>
          </cell>
          <cell r="ET14">
            <v>0.66038993698941795</v>
          </cell>
          <cell r="EU14">
            <v>4.737181002565876</v>
          </cell>
          <cell r="EV14">
            <v>9.7752189408138292</v>
          </cell>
          <cell r="EW14">
            <v>-29.454989355627731</v>
          </cell>
          <cell r="EX14">
            <v>27.136121573927539</v>
          </cell>
          <cell r="EY14">
            <v>-3.8321962999993957</v>
          </cell>
          <cell r="EZ14">
            <v>10.3592716666667</v>
          </cell>
          <cell r="FA14">
            <v>76.66848782857187</v>
          </cell>
          <cell r="FB14">
            <v>-35.274539999999433</v>
          </cell>
          <cell r="FC14">
            <v>-309.55405023809999</v>
          </cell>
          <cell r="FD14">
            <v>14.743273680302536</v>
          </cell>
          <cell r="FE14">
            <v>45.890833640998153</v>
          </cell>
          <cell r="FF14"/>
          <cell r="FG14"/>
          <cell r="FH14"/>
          <cell r="FI14"/>
          <cell r="FJ14"/>
          <cell r="FK14"/>
          <cell r="FL14"/>
          <cell r="FM14"/>
          <cell r="FN14"/>
          <cell r="FO14"/>
          <cell r="FP14"/>
          <cell r="FQ14"/>
          <cell r="FR14"/>
          <cell r="FS14"/>
          <cell r="FT14"/>
          <cell r="FU14"/>
          <cell r="FV14"/>
          <cell r="FW14"/>
          <cell r="FX14"/>
          <cell r="FY14"/>
          <cell r="FZ14"/>
          <cell r="GA14"/>
          <cell r="GB14"/>
          <cell r="GC14"/>
          <cell r="GD14"/>
          <cell r="GE14"/>
          <cell r="GF14"/>
          <cell r="GG14"/>
          <cell r="GH14"/>
          <cell r="GI14"/>
          <cell r="GJ14"/>
          <cell r="GK14"/>
          <cell r="GL14"/>
          <cell r="GM14"/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/>
          <cell r="GZ14"/>
          <cell r="HA14"/>
          <cell r="HB14"/>
          <cell r="HC14"/>
          <cell r="HD14"/>
          <cell r="HE14"/>
          <cell r="HF14"/>
          <cell r="HG14"/>
          <cell r="HH14"/>
          <cell r="HI14"/>
          <cell r="HJ14"/>
          <cell r="HK14"/>
          <cell r="HL14"/>
          <cell r="HM14"/>
          <cell r="HN14"/>
          <cell r="HO14"/>
          <cell r="HP14"/>
          <cell r="HQ14"/>
          <cell r="HR14"/>
          <cell r="HS14"/>
          <cell r="HT14"/>
          <cell r="HU14"/>
          <cell r="HV14"/>
          <cell r="HW14"/>
          <cell r="HX14"/>
          <cell r="HY14"/>
          <cell r="HZ14"/>
          <cell r="IA14"/>
          <cell r="IB14"/>
          <cell r="IC14"/>
          <cell r="ID14"/>
          <cell r="IE14"/>
          <cell r="IF14"/>
          <cell r="IG14"/>
          <cell r="IH14"/>
          <cell r="II14"/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/>
          <cell r="IV14"/>
          <cell r="IW14"/>
          <cell r="IX14"/>
          <cell r="IY14"/>
          <cell r="IZ14"/>
          <cell r="JA14"/>
          <cell r="JB14"/>
          <cell r="JC14"/>
          <cell r="JD14"/>
          <cell r="JE14"/>
          <cell r="JF14"/>
          <cell r="JG14"/>
          <cell r="JH14"/>
          <cell r="JI14"/>
          <cell r="JJ14"/>
          <cell r="JK14"/>
          <cell r="JL14"/>
          <cell r="JM14"/>
          <cell r="JN14"/>
          <cell r="JO14"/>
          <cell r="JP14"/>
          <cell r="JQ14"/>
          <cell r="JR14"/>
          <cell r="JS14"/>
          <cell r="JT14"/>
          <cell r="JU14"/>
          <cell r="JV14"/>
          <cell r="JW14"/>
          <cell r="JX14"/>
          <cell r="JY14"/>
          <cell r="JZ14"/>
          <cell r="KA14"/>
          <cell r="KB14"/>
          <cell r="KC14"/>
          <cell r="KD14"/>
          <cell r="KE14"/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/>
          <cell r="KQ14"/>
          <cell r="KR14"/>
          <cell r="KS14"/>
          <cell r="KT14"/>
          <cell r="KU14"/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/>
          <cell r="LG14"/>
          <cell r="LH14"/>
          <cell r="LI14"/>
          <cell r="LJ14"/>
          <cell r="LL14"/>
          <cell r="LM14"/>
          <cell r="LN14"/>
          <cell r="LO14"/>
          <cell r="LP14"/>
          <cell r="LQ14"/>
          <cell r="LR14"/>
          <cell r="LS14"/>
          <cell r="LT14"/>
          <cell r="LU14"/>
          <cell r="LV14"/>
          <cell r="LW14"/>
          <cell r="LX14"/>
          <cell r="LY14"/>
          <cell r="LZ14"/>
          <cell r="MA14"/>
          <cell r="MB14"/>
          <cell r="MC14"/>
          <cell r="MD14"/>
          <cell r="ME14"/>
          <cell r="MF14"/>
          <cell r="MG14"/>
          <cell r="MH14"/>
          <cell r="MI14"/>
          <cell r="MJ14"/>
          <cell r="MK14"/>
          <cell r="ML14"/>
          <cell r="MM14"/>
          <cell r="MN14"/>
          <cell r="MO14"/>
          <cell r="MP14"/>
          <cell r="MQ14"/>
          <cell r="MR14"/>
          <cell r="MS14"/>
          <cell r="MT14"/>
          <cell r="MU14"/>
          <cell r="MV14"/>
          <cell r="MW14"/>
          <cell r="MX14"/>
          <cell r="MY14"/>
          <cell r="MZ14"/>
          <cell r="NA14"/>
          <cell r="NB14"/>
          <cell r="NC14"/>
          <cell r="ND14"/>
          <cell r="NE14"/>
          <cell r="NF14"/>
          <cell r="NG14"/>
          <cell r="NH14"/>
          <cell r="NI14"/>
          <cell r="NJ14"/>
          <cell r="NK14"/>
          <cell r="NL14"/>
          <cell r="NM14"/>
          <cell r="NN14"/>
          <cell r="NO14"/>
          <cell r="NP14"/>
          <cell r="NQ14"/>
          <cell r="NR14"/>
          <cell r="NS14"/>
          <cell r="NT14"/>
          <cell r="NU14"/>
          <cell r="NV14"/>
          <cell r="NW14"/>
          <cell r="NX14"/>
          <cell r="NY14"/>
          <cell r="NZ14"/>
          <cell r="OA14"/>
          <cell r="OB14"/>
          <cell r="OC14"/>
          <cell r="OD14"/>
          <cell r="OE14"/>
          <cell r="OF14"/>
          <cell r="OG14"/>
          <cell r="OH14"/>
          <cell r="OI14"/>
          <cell r="OJ14"/>
          <cell r="OK14"/>
          <cell r="OL14"/>
          <cell r="OM14"/>
          <cell r="ON14"/>
          <cell r="OO14"/>
          <cell r="OP14"/>
          <cell r="OQ14"/>
          <cell r="OR14"/>
          <cell r="OS14"/>
          <cell r="OT14"/>
          <cell r="OU14"/>
          <cell r="OV14"/>
          <cell r="OW14"/>
          <cell r="OX14"/>
          <cell r="OY14"/>
          <cell r="OZ14"/>
          <cell r="PA14"/>
          <cell r="PB14"/>
          <cell r="PC14"/>
          <cell r="PD14"/>
          <cell r="PE14"/>
          <cell r="PF14"/>
          <cell r="PG14"/>
          <cell r="PH14"/>
          <cell r="PI14"/>
          <cell r="PJ14"/>
          <cell r="PK14"/>
          <cell r="PL14"/>
          <cell r="PM14"/>
          <cell r="PN14"/>
          <cell r="PO14"/>
          <cell r="PP14"/>
          <cell r="PQ14"/>
          <cell r="PR14"/>
          <cell r="PS14"/>
          <cell r="PT14"/>
          <cell r="PU14"/>
          <cell r="PV14"/>
          <cell r="PW14"/>
          <cell r="PX14"/>
          <cell r="PY14"/>
          <cell r="PZ14"/>
          <cell r="QA14"/>
          <cell r="QB14"/>
          <cell r="QC14"/>
          <cell r="QD14"/>
          <cell r="QE14"/>
          <cell r="QF14"/>
          <cell r="QG14"/>
          <cell r="QH14"/>
          <cell r="QI14"/>
          <cell r="QJ14"/>
          <cell r="QK14"/>
          <cell r="QL14"/>
          <cell r="QM14"/>
          <cell r="QN14"/>
          <cell r="QO14"/>
          <cell r="QP14"/>
          <cell r="QQ14"/>
          <cell r="QR14"/>
          <cell r="QS14"/>
          <cell r="QT14"/>
          <cell r="QU14"/>
          <cell r="QV14"/>
          <cell r="QW14"/>
          <cell r="QX14"/>
          <cell r="QY14"/>
          <cell r="QZ14"/>
          <cell r="RA14"/>
          <cell r="RB14"/>
          <cell r="RC14"/>
          <cell r="RD14"/>
          <cell r="RE14"/>
          <cell r="RF14"/>
          <cell r="RG14"/>
          <cell r="RH14"/>
          <cell r="RI14"/>
          <cell r="RJ14"/>
          <cell r="RK14"/>
          <cell r="RL14"/>
          <cell r="RM14"/>
          <cell r="RN14"/>
        </row>
        <row r="15"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>
            <v>125294.11500000001</v>
          </cell>
          <cell r="AK15">
            <v>29667.84</v>
          </cell>
          <cell r="AL15">
            <v>73827.884999999995</v>
          </cell>
          <cell r="AM15">
            <v>59216.88</v>
          </cell>
          <cell r="AN15">
            <v>22362.973000000002</v>
          </cell>
          <cell r="AO15">
            <v>27731.984</v>
          </cell>
          <cell r="AP15">
            <v>27405.677</v>
          </cell>
          <cell r="AQ15">
            <v>19823.985320844065</v>
          </cell>
          <cell r="AR15">
            <v>16016.126978864278</v>
          </cell>
          <cell r="AS15">
            <v>26253.883680999999</v>
          </cell>
          <cell r="AT15">
            <v>20201.255959999999</v>
          </cell>
          <cell r="AU15">
            <v>19936.567729999995</v>
          </cell>
          <cell r="AV15">
            <v>19271.262020000006</v>
          </cell>
          <cell r="AW15">
            <v>18576.826649999988</v>
          </cell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  <cell r="CE15"/>
          <cell r="CF15"/>
          <cell r="CG15"/>
          <cell r="CH15"/>
          <cell r="CI15"/>
          <cell r="CJ15"/>
          <cell r="CK15"/>
          <cell r="CL15"/>
          <cell r="CM15"/>
          <cell r="CN15"/>
          <cell r="CO15"/>
          <cell r="CP15"/>
          <cell r="CQ15"/>
          <cell r="CR15"/>
          <cell r="CS15"/>
          <cell r="CT15"/>
          <cell r="CU15"/>
          <cell r="CV15"/>
          <cell r="CW15"/>
          <cell r="CX15"/>
          <cell r="CY15"/>
          <cell r="CZ15"/>
          <cell r="DA15"/>
          <cell r="DB15"/>
          <cell r="DC15"/>
          <cell r="DD15"/>
          <cell r="DE15"/>
          <cell r="DF15"/>
          <cell r="DG15"/>
          <cell r="DH15"/>
          <cell r="DI15"/>
          <cell r="DJ15"/>
          <cell r="DK15"/>
          <cell r="DL15"/>
          <cell r="DM15"/>
          <cell r="DN15"/>
          <cell r="DO15"/>
          <cell r="DP15"/>
          <cell r="DQ15"/>
          <cell r="DR15"/>
          <cell r="DS15"/>
          <cell r="DT15"/>
          <cell r="DU15"/>
          <cell r="DV15"/>
          <cell r="DW15"/>
          <cell r="DX15"/>
          <cell r="DY15"/>
          <cell r="DZ15"/>
          <cell r="EA15"/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/>
          <cell r="EN15"/>
          <cell r="EO15"/>
          <cell r="EP15"/>
          <cell r="EQ15"/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/>
          <cell r="FD15"/>
          <cell r="FE15"/>
          <cell r="FF15"/>
          <cell r="FG15"/>
          <cell r="FH15"/>
          <cell r="FI15"/>
          <cell r="FJ15"/>
          <cell r="FK15"/>
          <cell r="FL15"/>
          <cell r="FM15"/>
          <cell r="FN15"/>
          <cell r="FO15"/>
          <cell r="FP15"/>
          <cell r="FQ15"/>
          <cell r="FR15"/>
          <cell r="FS15"/>
          <cell r="FT15"/>
          <cell r="FU15"/>
          <cell r="FV15"/>
          <cell r="FW15"/>
          <cell r="FX15"/>
          <cell r="FY15"/>
          <cell r="FZ15"/>
          <cell r="GA15"/>
          <cell r="GB15"/>
          <cell r="GC15"/>
          <cell r="GD15"/>
          <cell r="GE15"/>
          <cell r="GF15"/>
          <cell r="GG15"/>
          <cell r="GH15"/>
          <cell r="GI15"/>
          <cell r="GJ15"/>
          <cell r="GK15"/>
          <cell r="GL15"/>
          <cell r="GM15"/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/>
          <cell r="GZ15"/>
          <cell r="HA15"/>
          <cell r="HB15"/>
          <cell r="HC15"/>
          <cell r="HD15"/>
          <cell r="HE15"/>
          <cell r="HF15"/>
          <cell r="HG15"/>
          <cell r="HH15"/>
          <cell r="HI15"/>
          <cell r="HJ15"/>
          <cell r="HK15"/>
          <cell r="HL15"/>
          <cell r="HM15"/>
          <cell r="HN15"/>
          <cell r="HO15"/>
          <cell r="HP15"/>
          <cell r="HQ15"/>
          <cell r="HR15"/>
          <cell r="HS15"/>
          <cell r="HT15"/>
          <cell r="HU15"/>
          <cell r="HV15"/>
          <cell r="HW15"/>
          <cell r="HX15"/>
          <cell r="HY15"/>
          <cell r="HZ15"/>
          <cell r="IA15"/>
          <cell r="IB15"/>
          <cell r="IC15"/>
          <cell r="ID15"/>
          <cell r="IE15"/>
          <cell r="IF15"/>
          <cell r="IG15"/>
          <cell r="IH15"/>
          <cell r="II15"/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/>
          <cell r="IV15"/>
          <cell r="IW15"/>
          <cell r="IX15"/>
          <cell r="IY15"/>
          <cell r="IZ15"/>
          <cell r="JA15"/>
          <cell r="JB15"/>
          <cell r="JC15"/>
          <cell r="JD15"/>
          <cell r="JE15"/>
          <cell r="JF15"/>
          <cell r="JG15"/>
          <cell r="JH15"/>
          <cell r="JI15"/>
          <cell r="JJ15"/>
          <cell r="JK15"/>
          <cell r="JL15"/>
          <cell r="JM15"/>
          <cell r="JN15"/>
          <cell r="JO15"/>
          <cell r="JP15"/>
          <cell r="JQ15"/>
          <cell r="JR15"/>
          <cell r="JS15"/>
          <cell r="JT15"/>
          <cell r="JU15"/>
          <cell r="JV15"/>
          <cell r="JW15"/>
          <cell r="JX15"/>
          <cell r="JY15"/>
          <cell r="JZ15"/>
          <cell r="KA15"/>
          <cell r="KB15"/>
          <cell r="KC15"/>
          <cell r="KD15"/>
          <cell r="KE15"/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0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/>
          <cell r="KQ15"/>
          <cell r="KR15"/>
          <cell r="KS15"/>
          <cell r="KT15"/>
          <cell r="KU15"/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0</v>
          </cell>
          <cell r="LD15">
            <v>0</v>
          </cell>
          <cell r="LE15">
            <v>0</v>
          </cell>
          <cell r="LF15"/>
          <cell r="LG15"/>
          <cell r="LH15"/>
          <cell r="LI15"/>
          <cell r="LJ15"/>
          <cell r="LL15"/>
          <cell r="LM15"/>
          <cell r="LN15"/>
          <cell r="LO15"/>
          <cell r="LP15"/>
          <cell r="LQ15"/>
          <cell r="LR15"/>
          <cell r="LS15"/>
          <cell r="LT15"/>
          <cell r="LU15"/>
          <cell r="LV15"/>
          <cell r="LW15"/>
          <cell r="LX15"/>
          <cell r="LY15"/>
          <cell r="LZ15"/>
          <cell r="MA15"/>
          <cell r="MB15"/>
          <cell r="MC15"/>
          <cell r="MD15"/>
          <cell r="ME15"/>
          <cell r="MF15"/>
          <cell r="MG15"/>
          <cell r="MH15"/>
          <cell r="MI15"/>
          <cell r="MJ15"/>
          <cell r="MK15"/>
          <cell r="ML15"/>
          <cell r="MM15"/>
          <cell r="MN15"/>
          <cell r="MO15"/>
          <cell r="MP15"/>
          <cell r="MQ15"/>
          <cell r="MR15"/>
          <cell r="MS15"/>
          <cell r="MT15"/>
          <cell r="MU15"/>
          <cell r="MV15"/>
          <cell r="MW15"/>
          <cell r="MX15"/>
          <cell r="MY15"/>
          <cell r="MZ15"/>
          <cell r="NA15"/>
          <cell r="NB15"/>
          <cell r="NC15"/>
          <cell r="ND15"/>
          <cell r="NE15"/>
          <cell r="NF15"/>
          <cell r="NG15"/>
          <cell r="NH15"/>
          <cell r="NI15"/>
          <cell r="NJ15"/>
          <cell r="NK15"/>
          <cell r="NL15"/>
          <cell r="NM15"/>
          <cell r="NN15"/>
          <cell r="NO15"/>
          <cell r="NP15"/>
          <cell r="NQ15"/>
          <cell r="NR15"/>
          <cell r="NS15"/>
          <cell r="NT15"/>
          <cell r="NU15"/>
          <cell r="NV15"/>
          <cell r="NW15"/>
          <cell r="NX15"/>
          <cell r="NY15"/>
          <cell r="NZ15"/>
          <cell r="OA15"/>
          <cell r="OB15"/>
          <cell r="OC15"/>
          <cell r="OD15"/>
          <cell r="OE15"/>
          <cell r="OF15"/>
          <cell r="OG15"/>
          <cell r="OH15"/>
          <cell r="OI15"/>
          <cell r="OJ15"/>
          <cell r="OK15"/>
          <cell r="OL15"/>
          <cell r="OM15"/>
          <cell r="ON15"/>
          <cell r="OO15"/>
          <cell r="OP15"/>
          <cell r="OQ15"/>
          <cell r="OR15"/>
          <cell r="OS15"/>
          <cell r="OT15"/>
          <cell r="OU15"/>
          <cell r="OV15"/>
          <cell r="OW15"/>
          <cell r="OX15"/>
          <cell r="OY15"/>
          <cell r="OZ15"/>
          <cell r="PA15"/>
          <cell r="PB15"/>
          <cell r="PC15"/>
          <cell r="PD15"/>
          <cell r="PE15"/>
          <cell r="PF15"/>
          <cell r="PG15"/>
          <cell r="PH15"/>
          <cell r="PI15"/>
          <cell r="PJ15"/>
          <cell r="PK15"/>
          <cell r="PL15"/>
          <cell r="PM15"/>
          <cell r="PN15"/>
          <cell r="PO15"/>
          <cell r="PP15"/>
          <cell r="PQ15"/>
          <cell r="PR15"/>
          <cell r="PS15"/>
          <cell r="PT15"/>
          <cell r="PU15"/>
          <cell r="PV15"/>
          <cell r="PW15"/>
          <cell r="PX15"/>
          <cell r="PY15"/>
          <cell r="PZ15"/>
          <cell r="QA15"/>
          <cell r="QB15"/>
          <cell r="QC15"/>
          <cell r="QD15"/>
          <cell r="QE15"/>
          <cell r="QF15"/>
          <cell r="QG15"/>
          <cell r="QH15"/>
          <cell r="QI15"/>
          <cell r="QJ15"/>
          <cell r="QK15"/>
          <cell r="QL15"/>
          <cell r="QM15"/>
          <cell r="QN15"/>
          <cell r="QO15"/>
          <cell r="QP15"/>
          <cell r="QQ15"/>
          <cell r="QR15"/>
          <cell r="QS15"/>
          <cell r="QT15"/>
          <cell r="QU15"/>
          <cell r="QV15"/>
          <cell r="QW15"/>
          <cell r="QX15"/>
          <cell r="QY15"/>
          <cell r="QZ15"/>
          <cell r="RA15"/>
          <cell r="RB15"/>
          <cell r="RC15"/>
          <cell r="RD15"/>
          <cell r="RE15"/>
          <cell r="RF15"/>
          <cell r="RG15"/>
          <cell r="RH15"/>
          <cell r="RI15"/>
          <cell r="RJ15"/>
          <cell r="RK15"/>
          <cell r="RL15"/>
          <cell r="RM15"/>
          <cell r="RN15"/>
        </row>
        <row r="16">
          <cell r="A16">
            <v>14</v>
          </cell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>
            <v>-619.86800000000005</v>
          </cell>
          <cell r="AK16">
            <v>19332.974999999999</v>
          </cell>
          <cell r="AL16">
            <v>14720.759</v>
          </cell>
          <cell r="AM16">
            <v>190023.43100000001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/>
          <cell r="AU16"/>
          <cell r="AV16"/>
          <cell r="AW16">
            <v>0</v>
          </cell>
          <cell r="AX16"/>
          <cell r="AY16"/>
          <cell r="AZ16">
            <v>3029.6980903838612</v>
          </cell>
          <cell r="BA16">
            <v>1487.8126697055993</v>
          </cell>
          <cell r="BB16">
            <v>4173.4669445094814</v>
          </cell>
          <cell r="BC16">
            <v>440.63254729850013</v>
          </cell>
          <cell r="BD16">
            <v>3456.6932250026398</v>
          </cell>
          <cell r="BE16">
            <v>5910.803188086682</v>
          </cell>
          <cell r="BF16">
            <v>2434.0760593675727</v>
          </cell>
          <cell r="BG16">
            <v>150.67332378417001</v>
          </cell>
          <cell r="BH16">
            <v>773.89145646405007</v>
          </cell>
          <cell r="BI16">
            <v>883.49382638608995</v>
          </cell>
          <cell r="BJ16">
            <v>2145.9823787431801</v>
          </cell>
          <cell r="BK16">
            <v>3444.6512235118571</v>
          </cell>
          <cell r="BL16">
            <v>5311.8854444319168</v>
          </cell>
          <cell r="BM16">
            <v>1074.8480523952101</v>
          </cell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  <cell r="CE16"/>
          <cell r="CF16">
            <v>9.41</v>
          </cell>
          <cell r="CG16">
            <v>38.468000000000004</v>
          </cell>
          <cell r="CH16">
            <v>85.591999999999999</v>
          </cell>
          <cell r="CI16">
            <v>17.271000000000001</v>
          </cell>
          <cell r="CJ16">
            <v>9.8789999999999996</v>
          </cell>
          <cell r="CK16">
            <v>30.786000000000001</v>
          </cell>
          <cell r="CL16">
            <v>14.44</v>
          </cell>
          <cell r="CM16"/>
          <cell r="CN16"/>
          <cell r="CO16"/>
          <cell r="CP16"/>
          <cell r="CQ16"/>
          <cell r="CR16"/>
          <cell r="CS16"/>
          <cell r="CT16"/>
          <cell r="CU16"/>
          <cell r="CV16"/>
          <cell r="CW16"/>
          <cell r="CX16"/>
          <cell r="CY16"/>
          <cell r="CZ16"/>
          <cell r="DA16"/>
          <cell r="DB16"/>
          <cell r="DC16"/>
          <cell r="DD16"/>
          <cell r="DE16"/>
          <cell r="DF16"/>
          <cell r="DG16"/>
          <cell r="DH16"/>
          <cell r="DI16"/>
          <cell r="DJ16"/>
          <cell r="DK16"/>
          <cell r="DL16"/>
          <cell r="DM16"/>
          <cell r="DN16"/>
          <cell r="DO16"/>
          <cell r="DP16"/>
          <cell r="DQ16"/>
          <cell r="DR16"/>
          <cell r="DS16"/>
          <cell r="DT16"/>
          <cell r="DU16"/>
          <cell r="DV16"/>
          <cell r="DW16"/>
          <cell r="DX16"/>
          <cell r="DY16"/>
          <cell r="DZ16"/>
          <cell r="EA16"/>
          <cell r="EB16"/>
          <cell r="EC16"/>
          <cell r="ED16"/>
          <cell r="EE16"/>
          <cell r="EF16"/>
          <cell r="EG16"/>
          <cell r="EH16"/>
          <cell r="EI16"/>
          <cell r="EJ16"/>
          <cell r="EK16"/>
          <cell r="EL16"/>
          <cell r="EM16"/>
          <cell r="EN16"/>
          <cell r="EO16"/>
          <cell r="EP16"/>
          <cell r="EQ16"/>
          <cell r="ER16"/>
          <cell r="ES16"/>
          <cell r="ET16"/>
          <cell r="EU16"/>
          <cell r="EV16"/>
          <cell r="EW16"/>
          <cell r="EX16"/>
          <cell r="EY16"/>
          <cell r="EZ16"/>
          <cell r="FA16"/>
          <cell r="FB16"/>
          <cell r="FC16"/>
          <cell r="FD16"/>
          <cell r="FE16"/>
          <cell r="FF16"/>
          <cell r="FG16"/>
          <cell r="FH16"/>
          <cell r="FI16"/>
          <cell r="FJ16"/>
          <cell r="FK16"/>
          <cell r="FL16"/>
          <cell r="FM16"/>
          <cell r="FN16"/>
          <cell r="FO16"/>
          <cell r="FP16"/>
          <cell r="FQ16"/>
          <cell r="FR16"/>
          <cell r="FS16"/>
          <cell r="FT16"/>
          <cell r="FU16"/>
          <cell r="FV16"/>
          <cell r="FW16"/>
          <cell r="FX16"/>
          <cell r="FY16"/>
          <cell r="FZ16"/>
          <cell r="GA16"/>
          <cell r="GB16"/>
          <cell r="GC16"/>
          <cell r="GD16"/>
          <cell r="GE16"/>
          <cell r="GF16"/>
          <cell r="GG16"/>
          <cell r="GH16"/>
          <cell r="GI16"/>
          <cell r="GJ16"/>
          <cell r="GK16"/>
          <cell r="GL16"/>
          <cell r="GM16"/>
          <cell r="GN16">
            <v>120.34050000000001</v>
          </cell>
          <cell r="GO16">
            <v>71.667749999999998</v>
          </cell>
          <cell r="GP16">
            <v>49.830899999999993</v>
          </cell>
          <cell r="GQ16">
            <v>25.038999999999998</v>
          </cell>
          <cell r="GR16">
            <v>16.863</v>
          </cell>
          <cell r="GS16">
            <v>10.34775</v>
          </cell>
          <cell r="GT16">
            <v>8.9670000000000005</v>
          </cell>
          <cell r="GU16">
            <v>8.9425000000000008</v>
          </cell>
          <cell r="GV16">
            <v>8.9425000000000008</v>
          </cell>
          <cell r="GW16">
            <v>0</v>
          </cell>
          <cell r="GX16">
            <v>0</v>
          </cell>
          <cell r="GY16"/>
          <cell r="GZ16"/>
          <cell r="HA16"/>
          <cell r="HB16"/>
          <cell r="HC16"/>
          <cell r="HD16">
            <v>8917.0585407370236</v>
          </cell>
          <cell r="HE16">
            <v>9594.5471062172655</v>
          </cell>
          <cell r="HF16">
            <v>6487.6866940822147</v>
          </cell>
          <cell r="HG16">
            <v>6131.3605284833975</v>
          </cell>
          <cell r="HH16">
            <v>5996.529514538619</v>
          </cell>
          <cell r="HI16">
            <v>5906.8960252891411</v>
          </cell>
          <cell r="HJ16">
            <v>5913.1539115412452</v>
          </cell>
          <cell r="HK16">
            <v>5262.4600581036211</v>
          </cell>
          <cell r="HL16">
            <v>5849.6376084609001</v>
          </cell>
          <cell r="HM16">
            <v>7118.1095479617798</v>
          </cell>
          <cell r="HN16">
            <v>7000.0409459280345</v>
          </cell>
          <cell r="HO16">
            <v>5560.2715992270896</v>
          </cell>
          <cell r="HP16">
            <v>8155.1417980324695</v>
          </cell>
          <cell r="HQ16">
            <v>5724.0683934191766</v>
          </cell>
          <cell r="HR16"/>
          <cell r="HS16"/>
          <cell r="HT16"/>
          <cell r="HU16"/>
          <cell r="HV16"/>
          <cell r="HW16"/>
          <cell r="HX16"/>
          <cell r="HY16"/>
          <cell r="HZ16"/>
          <cell r="IA16"/>
          <cell r="IB16"/>
          <cell r="IC16"/>
          <cell r="ID16"/>
          <cell r="IE16"/>
          <cell r="IF16"/>
          <cell r="IG16"/>
          <cell r="IH16"/>
          <cell r="II16"/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/>
          <cell r="IV16"/>
          <cell r="IW16"/>
          <cell r="IX16"/>
          <cell r="IY16"/>
          <cell r="IZ16"/>
          <cell r="JA16"/>
          <cell r="JB16"/>
          <cell r="JC16"/>
          <cell r="JD16"/>
          <cell r="JE16"/>
          <cell r="JF16"/>
          <cell r="JG16"/>
          <cell r="JH16"/>
          <cell r="JI16"/>
          <cell r="JJ16"/>
          <cell r="JK16"/>
          <cell r="JL16"/>
          <cell r="JM16"/>
          <cell r="JN16"/>
          <cell r="JO16"/>
          <cell r="JP16"/>
          <cell r="JQ16"/>
          <cell r="JR16"/>
          <cell r="JS16"/>
          <cell r="JT16"/>
          <cell r="JU16"/>
          <cell r="JV16"/>
          <cell r="JW16"/>
          <cell r="JX16"/>
          <cell r="JY16"/>
          <cell r="JZ16"/>
          <cell r="KA16"/>
          <cell r="KB16"/>
          <cell r="KC16"/>
          <cell r="KD16"/>
          <cell r="KE16"/>
          <cell r="KF16">
            <v>192.54480000000004</v>
          </cell>
          <cell r="KG16">
            <v>114.66840000000001</v>
          </cell>
          <cell r="KH16">
            <v>79.729440000000011</v>
          </cell>
          <cell r="KI16">
            <v>40.062400000000004</v>
          </cell>
          <cell r="KJ16">
            <v>26.980799999999999</v>
          </cell>
          <cell r="KK16">
            <v>16.5564</v>
          </cell>
          <cell r="KL16">
            <v>14.347200000000001</v>
          </cell>
          <cell r="KM16">
            <v>14.308000000000002</v>
          </cell>
          <cell r="KN16">
            <v>14.308000000000002</v>
          </cell>
          <cell r="KO16">
            <v>0</v>
          </cell>
          <cell r="KP16"/>
          <cell r="KQ16"/>
          <cell r="KR16"/>
          <cell r="KS16"/>
          <cell r="KT16"/>
          <cell r="KU16"/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/>
          <cell r="LG16"/>
          <cell r="LH16"/>
          <cell r="LI16"/>
          <cell r="LJ16"/>
          <cell r="LL16"/>
          <cell r="LM16"/>
          <cell r="LN16"/>
          <cell r="LO16"/>
          <cell r="LP16"/>
          <cell r="LQ16"/>
          <cell r="LR16"/>
          <cell r="LS16"/>
          <cell r="LT16"/>
          <cell r="LU16"/>
          <cell r="LV16"/>
          <cell r="LW16"/>
          <cell r="LX16"/>
          <cell r="LY16"/>
          <cell r="LZ16"/>
          <cell r="MA16"/>
          <cell r="MB16"/>
          <cell r="MC16"/>
          <cell r="MD16"/>
          <cell r="ME16"/>
          <cell r="MF16"/>
          <cell r="MG16"/>
          <cell r="MH16"/>
          <cell r="MI16"/>
          <cell r="MJ16"/>
          <cell r="MK16"/>
          <cell r="ML16"/>
          <cell r="MM16"/>
          <cell r="MN16"/>
          <cell r="MO16"/>
          <cell r="MP16"/>
          <cell r="MQ16"/>
          <cell r="MR16"/>
          <cell r="MS16"/>
          <cell r="MT16"/>
          <cell r="MU16"/>
          <cell r="MV16"/>
          <cell r="MW16"/>
          <cell r="MX16"/>
          <cell r="MY16"/>
          <cell r="MZ16"/>
          <cell r="NA16"/>
          <cell r="NB16"/>
          <cell r="NC16"/>
          <cell r="ND16"/>
          <cell r="NE16"/>
          <cell r="NF16"/>
          <cell r="NG16"/>
          <cell r="NH16"/>
          <cell r="NI16"/>
          <cell r="NJ16"/>
          <cell r="NK16"/>
          <cell r="NL16"/>
          <cell r="NM16"/>
          <cell r="NN16"/>
          <cell r="NO16"/>
          <cell r="NP16"/>
          <cell r="NQ16"/>
          <cell r="NR16"/>
          <cell r="NS16"/>
          <cell r="NT16"/>
          <cell r="NU16"/>
          <cell r="NV16"/>
          <cell r="NW16"/>
          <cell r="NX16"/>
          <cell r="NY16"/>
          <cell r="NZ16"/>
          <cell r="OA16"/>
          <cell r="OB16"/>
          <cell r="OC16"/>
          <cell r="OD16"/>
          <cell r="OE16"/>
          <cell r="OF16"/>
          <cell r="OG16"/>
          <cell r="OH16"/>
          <cell r="OI16"/>
          <cell r="OJ16"/>
          <cell r="OK16"/>
          <cell r="OL16"/>
          <cell r="OM16"/>
          <cell r="ON16"/>
          <cell r="OO16"/>
          <cell r="OP16"/>
          <cell r="OQ16"/>
          <cell r="OR16"/>
          <cell r="OS16"/>
          <cell r="OT16"/>
          <cell r="OU16"/>
          <cell r="OV16"/>
          <cell r="OW16"/>
          <cell r="OX16"/>
          <cell r="OY16"/>
          <cell r="OZ16"/>
          <cell r="PA16"/>
          <cell r="PB16"/>
          <cell r="PC16"/>
          <cell r="PD16"/>
          <cell r="PE16"/>
          <cell r="PF16"/>
          <cell r="PG16"/>
          <cell r="PH16"/>
          <cell r="PI16"/>
          <cell r="PJ16"/>
          <cell r="PK16"/>
          <cell r="PL16"/>
          <cell r="PM16"/>
          <cell r="PN16"/>
          <cell r="PO16"/>
          <cell r="PP16"/>
          <cell r="PQ16"/>
          <cell r="PR16"/>
          <cell r="PS16"/>
          <cell r="PT16"/>
          <cell r="PU16"/>
          <cell r="PV16"/>
          <cell r="PW16"/>
          <cell r="PX16"/>
          <cell r="PY16"/>
          <cell r="PZ16"/>
          <cell r="QA16"/>
          <cell r="QB16"/>
          <cell r="QC16"/>
          <cell r="QD16"/>
          <cell r="QE16"/>
          <cell r="QF16"/>
          <cell r="QG16"/>
          <cell r="QH16"/>
          <cell r="QI16"/>
          <cell r="QJ16"/>
          <cell r="QK16"/>
          <cell r="QL16"/>
          <cell r="QM16"/>
          <cell r="QN16"/>
          <cell r="QO16"/>
          <cell r="QP16"/>
          <cell r="QQ16"/>
          <cell r="QR16"/>
          <cell r="QS16"/>
          <cell r="QT16"/>
          <cell r="QU16"/>
          <cell r="QV16"/>
          <cell r="QW16"/>
          <cell r="QX16"/>
          <cell r="QY16"/>
          <cell r="QZ16"/>
          <cell r="RA16"/>
          <cell r="RB16"/>
          <cell r="RC16"/>
          <cell r="RD16"/>
          <cell r="RE16"/>
          <cell r="RF16"/>
          <cell r="RG16"/>
          <cell r="RH16"/>
          <cell r="RI16"/>
          <cell r="RJ16"/>
          <cell r="RK16"/>
          <cell r="RL16"/>
          <cell r="RM16"/>
          <cell r="RN16"/>
        </row>
        <row r="17">
          <cell r="A17">
            <v>15</v>
          </cell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  <cell r="CE17"/>
          <cell r="CF17"/>
          <cell r="CG17"/>
          <cell r="CH17"/>
          <cell r="CI17"/>
          <cell r="CJ17"/>
          <cell r="CK17"/>
          <cell r="CL17"/>
          <cell r="CM17"/>
          <cell r="CN17"/>
          <cell r="CO17"/>
          <cell r="CP17"/>
          <cell r="CQ17"/>
          <cell r="CR17"/>
          <cell r="CS17"/>
          <cell r="CT17"/>
          <cell r="CU17"/>
          <cell r="CV17"/>
          <cell r="CW17"/>
          <cell r="CX17"/>
          <cell r="CY17"/>
          <cell r="CZ17"/>
          <cell r="DA17"/>
          <cell r="DB17"/>
          <cell r="DC17"/>
          <cell r="DD17"/>
          <cell r="DE17"/>
          <cell r="DF17"/>
          <cell r="DG17"/>
          <cell r="DH17"/>
          <cell r="DI17"/>
          <cell r="DJ17"/>
          <cell r="DK17"/>
          <cell r="DL17"/>
          <cell r="DM17"/>
          <cell r="DN17"/>
          <cell r="DO17"/>
          <cell r="DP17"/>
          <cell r="DQ17"/>
          <cell r="DR17"/>
          <cell r="DS17"/>
          <cell r="DT17"/>
          <cell r="DU17"/>
          <cell r="DV17"/>
          <cell r="DW17"/>
          <cell r="DX17"/>
          <cell r="DY17"/>
          <cell r="DZ17"/>
          <cell r="EA17"/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/>
          <cell r="EN17"/>
          <cell r="EO17"/>
          <cell r="EP17"/>
          <cell r="EQ17"/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/>
          <cell r="FD17"/>
          <cell r="FE17"/>
          <cell r="FF17"/>
          <cell r="FG17"/>
          <cell r="FH17"/>
          <cell r="FI17"/>
          <cell r="FJ17"/>
          <cell r="FK17"/>
          <cell r="FL17"/>
          <cell r="FM17"/>
          <cell r="FN17"/>
          <cell r="FO17"/>
          <cell r="FP17"/>
          <cell r="FQ17"/>
          <cell r="FR17"/>
          <cell r="FS17"/>
          <cell r="FT17"/>
          <cell r="FU17"/>
          <cell r="FV17"/>
          <cell r="FW17"/>
          <cell r="FX17"/>
          <cell r="FY17"/>
          <cell r="FZ17"/>
          <cell r="GA17"/>
          <cell r="GB17"/>
          <cell r="GC17"/>
          <cell r="GD17"/>
          <cell r="GE17"/>
          <cell r="GF17"/>
          <cell r="GG17"/>
          <cell r="GH17"/>
          <cell r="GI17"/>
          <cell r="GJ17"/>
          <cell r="GK17"/>
          <cell r="GL17"/>
          <cell r="GM17"/>
          <cell r="GN17">
            <v>1832.4103669905833</v>
          </cell>
          <cell r="GO17">
            <v>1899.8872610404194</v>
          </cell>
          <cell r="GP17">
            <v>1975.245778532161</v>
          </cell>
          <cell r="GQ17">
            <v>2042.3868800188231</v>
          </cell>
          <cell r="GR17">
            <v>2476.5801862746375</v>
          </cell>
          <cell r="GS17">
            <v>3003.0791320944986</v>
          </cell>
          <cell r="GT17">
            <v>3651.483808128442</v>
          </cell>
          <cell r="GU17">
            <v>4415.6591299383654</v>
          </cell>
          <cell r="GV17">
            <v>5081.7400238095233</v>
          </cell>
          <cell r="GW17">
            <v>3729.226863459477</v>
          </cell>
          <cell r="GX17">
            <v>2510.4595280794938</v>
          </cell>
          <cell r="GY17">
            <v>2961.7079104138484</v>
          </cell>
          <cell r="GZ17"/>
          <cell r="HA17"/>
          <cell r="HB17"/>
          <cell r="HC17"/>
          <cell r="HD17"/>
          <cell r="HE17"/>
          <cell r="HF17"/>
          <cell r="HG17"/>
          <cell r="HH17"/>
          <cell r="HI17"/>
          <cell r="HJ17"/>
          <cell r="HK17"/>
          <cell r="HL17"/>
          <cell r="HM17"/>
          <cell r="HN17"/>
          <cell r="HO17"/>
          <cell r="HP17"/>
          <cell r="HQ17"/>
          <cell r="HR17"/>
          <cell r="HS17"/>
          <cell r="HT17"/>
          <cell r="HU17"/>
          <cell r="HV17"/>
          <cell r="HW17"/>
          <cell r="HX17"/>
          <cell r="HY17"/>
          <cell r="HZ17"/>
          <cell r="IA17"/>
          <cell r="IB17"/>
          <cell r="IC17"/>
          <cell r="ID17"/>
          <cell r="IE17"/>
          <cell r="IF17"/>
          <cell r="IG17"/>
          <cell r="IH17"/>
          <cell r="II17"/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/>
          <cell r="IV17"/>
          <cell r="IW17"/>
          <cell r="IX17"/>
          <cell r="IY17"/>
          <cell r="IZ17"/>
          <cell r="JA17"/>
          <cell r="JB17"/>
          <cell r="JC17"/>
          <cell r="JD17"/>
          <cell r="JE17"/>
          <cell r="JF17"/>
          <cell r="JG17"/>
          <cell r="JH17"/>
          <cell r="JI17"/>
          <cell r="JJ17"/>
          <cell r="JK17"/>
          <cell r="JL17"/>
          <cell r="JM17"/>
          <cell r="JN17"/>
          <cell r="JO17"/>
          <cell r="JP17"/>
          <cell r="JQ17"/>
          <cell r="JR17"/>
          <cell r="JS17"/>
          <cell r="JT17"/>
          <cell r="JU17"/>
          <cell r="JV17"/>
          <cell r="JW17"/>
          <cell r="JX17"/>
          <cell r="JY17"/>
          <cell r="JZ17"/>
          <cell r="KA17"/>
          <cell r="KB17"/>
          <cell r="KC17"/>
          <cell r="KD17"/>
          <cell r="KE17"/>
          <cell r="KF17">
            <v>4434.2909137755669</v>
          </cell>
          <cell r="KG17">
            <v>4336.7458768452261</v>
          </cell>
          <cell r="KH17">
            <v>4252.9667524963825</v>
          </cell>
          <cell r="KI17">
            <v>4148.0459547762275</v>
          </cell>
          <cell r="KJ17">
            <v>4397.2485733883432</v>
          </cell>
          <cell r="KK17">
            <v>4661.4225654616475</v>
          </cell>
          <cell r="KL17">
            <v>4955.0056346275578</v>
          </cell>
          <cell r="KM17">
            <v>5238.3364530413555</v>
          </cell>
          <cell r="KN17">
            <v>5518.6603571428559</v>
          </cell>
          <cell r="KO17">
            <v>5766.1085323667285</v>
          </cell>
          <cell r="KP17">
            <v>6056.601122484356</v>
          </cell>
          <cell r="KQ17">
            <v>5951.7200850174322</v>
          </cell>
          <cell r="KR17"/>
          <cell r="KS17"/>
          <cell r="KT17"/>
          <cell r="KU17"/>
          <cell r="KV17">
            <v>0</v>
          </cell>
          <cell r="KW17">
            <v>0</v>
          </cell>
          <cell r="KX17">
            <v>0</v>
          </cell>
          <cell r="KY17">
            <v>0</v>
          </cell>
          <cell r="KZ17">
            <v>0</v>
          </cell>
          <cell r="LA17">
            <v>0</v>
          </cell>
          <cell r="LB17">
            <v>0</v>
          </cell>
          <cell r="LC17">
            <v>0</v>
          </cell>
          <cell r="LD17">
            <v>0</v>
          </cell>
          <cell r="LE17">
            <v>0</v>
          </cell>
          <cell r="LF17"/>
          <cell r="LG17"/>
          <cell r="LH17"/>
          <cell r="LI17"/>
          <cell r="LJ17"/>
          <cell r="LL17"/>
          <cell r="LM17"/>
          <cell r="LN17"/>
          <cell r="LO17"/>
          <cell r="LP17"/>
          <cell r="LQ17"/>
          <cell r="LR17"/>
          <cell r="LS17"/>
          <cell r="LT17"/>
          <cell r="LU17"/>
          <cell r="LV17"/>
          <cell r="LW17"/>
          <cell r="LX17"/>
          <cell r="LY17"/>
          <cell r="LZ17"/>
          <cell r="MA17"/>
          <cell r="MB17"/>
          <cell r="MC17"/>
          <cell r="MD17"/>
          <cell r="ME17"/>
          <cell r="MF17"/>
          <cell r="MG17"/>
          <cell r="MH17"/>
          <cell r="MI17"/>
          <cell r="MJ17"/>
          <cell r="MK17"/>
          <cell r="ML17"/>
          <cell r="MM17"/>
          <cell r="MN17"/>
          <cell r="MO17"/>
          <cell r="MP17"/>
          <cell r="MQ17"/>
          <cell r="MR17"/>
          <cell r="MS17"/>
          <cell r="MT17"/>
          <cell r="MU17"/>
          <cell r="MV17"/>
          <cell r="MW17"/>
          <cell r="MX17"/>
          <cell r="MY17"/>
          <cell r="MZ17"/>
          <cell r="NA17"/>
          <cell r="NB17"/>
          <cell r="NC17"/>
          <cell r="ND17"/>
          <cell r="NE17"/>
          <cell r="NF17"/>
          <cell r="NG17"/>
          <cell r="NH17"/>
          <cell r="NI17"/>
          <cell r="NJ17"/>
          <cell r="NK17"/>
          <cell r="NL17"/>
          <cell r="NM17"/>
          <cell r="NN17"/>
          <cell r="NO17"/>
          <cell r="NP17"/>
          <cell r="NQ17"/>
          <cell r="NR17"/>
          <cell r="NS17"/>
          <cell r="NT17"/>
          <cell r="NU17"/>
          <cell r="NV17"/>
          <cell r="NW17"/>
          <cell r="NX17"/>
          <cell r="NY17"/>
          <cell r="NZ17"/>
          <cell r="OA17"/>
          <cell r="OB17"/>
          <cell r="OC17"/>
          <cell r="OD17"/>
          <cell r="OE17"/>
          <cell r="OF17"/>
          <cell r="OG17"/>
          <cell r="OH17"/>
          <cell r="OI17"/>
          <cell r="OJ17"/>
          <cell r="OK17"/>
          <cell r="OL17"/>
          <cell r="OM17"/>
          <cell r="ON17"/>
          <cell r="OO17"/>
          <cell r="OP17"/>
          <cell r="OQ17"/>
          <cell r="OR17"/>
          <cell r="OS17"/>
          <cell r="OT17"/>
          <cell r="OU17"/>
          <cell r="OV17"/>
          <cell r="OW17"/>
          <cell r="OX17"/>
          <cell r="OY17"/>
          <cell r="OZ17"/>
          <cell r="PA17"/>
          <cell r="PB17"/>
          <cell r="PC17"/>
          <cell r="PD17"/>
          <cell r="PE17"/>
          <cell r="PF17"/>
          <cell r="PG17"/>
          <cell r="PH17"/>
          <cell r="PI17"/>
          <cell r="PJ17"/>
          <cell r="PK17"/>
          <cell r="PL17"/>
          <cell r="PM17"/>
          <cell r="PN17"/>
          <cell r="PO17"/>
          <cell r="PP17"/>
          <cell r="PQ17"/>
          <cell r="PR17"/>
          <cell r="PS17"/>
          <cell r="PT17"/>
          <cell r="PU17"/>
          <cell r="PV17"/>
          <cell r="PW17"/>
          <cell r="PX17"/>
          <cell r="PY17"/>
          <cell r="PZ17"/>
          <cell r="QA17"/>
          <cell r="QB17"/>
          <cell r="QC17"/>
          <cell r="QD17"/>
          <cell r="QE17"/>
          <cell r="QF17"/>
          <cell r="QG17"/>
          <cell r="QH17"/>
          <cell r="QI17"/>
          <cell r="QJ17"/>
          <cell r="QK17"/>
          <cell r="QL17"/>
          <cell r="QM17"/>
          <cell r="QN17"/>
          <cell r="QO17"/>
          <cell r="QP17"/>
          <cell r="QQ17"/>
          <cell r="QR17"/>
          <cell r="QS17"/>
          <cell r="QT17"/>
          <cell r="QU17"/>
          <cell r="QV17"/>
          <cell r="QW17"/>
          <cell r="QX17"/>
          <cell r="QY17"/>
          <cell r="QZ17"/>
          <cell r="RA17"/>
          <cell r="RB17"/>
          <cell r="RC17"/>
          <cell r="RD17"/>
          <cell r="RE17"/>
          <cell r="RF17"/>
          <cell r="RG17"/>
          <cell r="RH17"/>
          <cell r="RI17"/>
          <cell r="RJ17"/>
          <cell r="RK17"/>
          <cell r="RL17"/>
          <cell r="RM17"/>
          <cell r="RN17"/>
        </row>
        <row r="18">
          <cell r="A18">
            <v>16</v>
          </cell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>
            <v>938210.69099999999</v>
          </cell>
          <cell r="AK18">
            <v>851705.68</v>
          </cell>
          <cell r="AL18">
            <v>790205.58299999998</v>
          </cell>
          <cell r="AM18">
            <v>1085197.3189999999</v>
          </cell>
          <cell r="AN18">
            <v>669043.49799999991</v>
          </cell>
          <cell r="AO18">
            <v>631783.19299999997</v>
          </cell>
          <cell r="AP18">
            <v>577590.10000000009</v>
          </cell>
          <cell r="AQ18">
            <v>509027.25292003324</v>
          </cell>
          <cell r="AR18">
            <v>440532.61250883871</v>
          </cell>
          <cell r="AS18">
            <v>395050.96899999998</v>
          </cell>
          <cell r="AT18">
            <v>443603.76099999994</v>
          </cell>
          <cell r="AU18">
            <v>398101.84499999997</v>
          </cell>
          <cell r="AV18">
            <v>348669.39139999996</v>
          </cell>
          <cell r="AW18">
            <v>305122.96999999997</v>
          </cell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  <cell r="CE18"/>
          <cell r="CF18"/>
          <cell r="CG18"/>
          <cell r="CH18"/>
          <cell r="CI18"/>
          <cell r="CJ18"/>
          <cell r="CK18"/>
          <cell r="CL18"/>
          <cell r="CM18"/>
          <cell r="CN18"/>
          <cell r="CO18"/>
          <cell r="CP18"/>
          <cell r="CQ18"/>
          <cell r="CR18"/>
          <cell r="CS18"/>
          <cell r="CT18"/>
          <cell r="CU18"/>
          <cell r="CV18"/>
          <cell r="CW18"/>
          <cell r="CX18"/>
          <cell r="CY18"/>
          <cell r="CZ18"/>
          <cell r="DA18"/>
          <cell r="DB18"/>
          <cell r="DC18"/>
          <cell r="DD18"/>
          <cell r="DE18"/>
          <cell r="DF18"/>
          <cell r="DG18"/>
          <cell r="DH18"/>
          <cell r="DI18"/>
          <cell r="DJ18"/>
          <cell r="DK18"/>
          <cell r="DL18"/>
          <cell r="DM18"/>
          <cell r="DN18"/>
          <cell r="DO18"/>
          <cell r="DP18"/>
          <cell r="DQ18"/>
          <cell r="DR18"/>
          <cell r="DS18"/>
          <cell r="DT18"/>
          <cell r="DU18"/>
          <cell r="DV18"/>
          <cell r="DW18"/>
          <cell r="DX18"/>
          <cell r="DY18"/>
          <cell r="DZ18"/>
          <cell r="EA18"/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/>
          <cell r="EN18"/>
          <cell r="EO18"/>
          <cell r="EP18"/>
          <cell r="EQ18"/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/>
          <cell r="FD18"/>
          <cell r="FE18"/>
          <cell r="FF18"/>
          <cell r="FG18"/>
          <cell r="FH18"/>
          <cell r="FI18"/>
          <cell r="FJ18"/>
          <cell r="FK18"/>
          <cell r="FL18"/>
          <cell r="FM18"/>
          <cell r="FN18"/>
          <cell r="FO18"/>
          <cell r="FP18"/>
          <cell r="FQ18"/>
          <cell r="FR18"/>
          <cell r="FS18"/>
          <cell r="FT18"/>
          <cell r="FU18"/>
          <cell r="FV18"/>
          <cell r="FW18"/>
          <cell r="FX18"/>
          <cell r="FY18"/>
          <cell r="FZ18"/>
          <cell r="GA18"/>
          <cell r="GB18"/>
          <cell r="GC18"/>
          <cell r="GD18"/>
          <cell r="GE18"/>
          <cell r="GF18"/>
          <cell r="GG18"/>
          <cell r="GH18"/>
          <cell r="GI18"/>
          <cell r="GJ18"/>
          <cell r="GK18"/>
          <cell r="GL18"/>
          <cell r="GM18"/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/>
          <cell r="GZ18"/>
          <cell r="HA18"/>
          <cell r="HB18"/>
          <cell r="HC18"/>
          <cell r="HD18"/>
          <cell r="HE18"/>
          <cell r="HF18"/>
          <cell r="HG18"/>
          <cell r="HH18"/>
          <cell r="HI18"/>
          <cell r="HJ18"/>
          <cell r="HK18"/>
          <cell r="HL18"/>
          <cell r="HM18"/>
          <cell r="HN18"/>
          <cell r="HO18"/>
          <cell r="HP18"/>
          <cell r="HQ18"/>
          <cell r="HR18"/>
          <cell r="HS18"/>
          <cell r="HT18"/>
          <cell r="HU18"/>
          <cell r="HV18"/>
          <cell r="HW18"/>
          <cell r="HX18"/>
          <cell r="HY18"/>
          <cell r="HZ18"/>
          <cell r="IA18"/>
          <cell r="IB18"/>
          <cell r="IC18"/>
          <cell r="ID18"/>
          <cell r="IE18"/>
          <cell r="IF18"/>
          <cell r="IG18"/>
          <cell r="IH18"/>
          <cell r="II18"/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/>
          <cell r="IV18"/>
          <cell r="IW18"/>
          <cell r="IX18"/>
          <cell r="IY18"/>
          <cell r="IZ18"/>
          <cell r="JA18"/>
          <cell r="JB18"/>
          <cell r="JC18"/>
          <cell r="JD18"/>
          <cell r="JE18"/>
          <cell r="JF18"/>
          <cell r="JG18"/>
          <cell r="JH18"/>
          <cell r="JI18"/>
          <cell r="JJ18"/>
          <cell r="JK18"/>
          <cell r="JL18"/>
          <cell r="JM18"/>
          <cell r="JN18"/>
          <cell r="JO18"/>
          <cell r="JP18"/>
          <cell r="JQ18"/>
          <cell r="JR18"/>
          <cell r="JS18"/>
          <cell r="JT18"/>
          <cell r="JU18"/>
          <cell r="JV18"/>
          <cell r="JW18"/>
          <cell r="JX18"/>
          <cell r="JY18"/>
          <cell r="JZ18"/>
          <cell r="KA18"/>
          <cell r="KB18"/>
          <cell r="KC18"/>
          <cell r="KD18"/>
          <cell r="KE18"/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/>
          <cell r="KQ18"/>
          <cell r="KR18"/>
          <cell r="KS18"/>
          <cell r="KT18"/>
          <cell r="KU18"/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/>
          <cell r="LG18"/>
          <cell r="LH18"/>
          <cell r="LI18"/>
          <cell r="LJ18"/>
          <cell r="LL18"/>
          <cell r="LM18"/>
          <cell r="LN18"/>
          <cell r="LO18"/>
          <cell r="LP18"/>
          <cell r="LQ18"/>
          <cell r="LR18"/>
          <cell r="LS18"/>
          <cell r="LT18"/>
          <cell r="LU18"/>
          <cell r="LV18"/>
          <cell r="LW18"/>
          <cell r="LX18"/>
          <cell r="LY18"/>
          <cell r="LZ18"/>
          <cell r="MA18"/>
          <cell r="MB18"/>
          <cell r="MC18"/>
          <cell r="MD18"/>
          <cell r="ME18"/>
          <cell r="MF18"/>
          <cell r="MG18"/>
          <cell r="MH18"/>
          <cell r="MI18"/>
          <cell r="MJ18"/>
          <cell r="MK18"/>
          <cell r="ML18"/>
          <cell r="MM18"/>
          <cell r="MN18"/>
          <cell r="MO18"/>
          <cell r="MP18"/>
          <cell r="MQ18"/>
          <cell r="MR18"/>
          <cell r="MS18"/>
          <cell r="MT18"/>
          <cell r="MU18"/>
          <cell r="MV18"/>
          <cell r="MW18"/>
          <cell r="MX18"/>
          <cell r="MY18"/>
          <cell r="MZ18"/>
          <cell r="NA18"/>
          <cell r="NB18"/>
          <cell r="NC18"/>
          <cell r="ND18"/>
          <cell r="NE18"/>
          <cell r="NF18"/>
          <cell r="NG18"/>
          <cell r="NH18"/>
          <cell r="NI18"/>
          <cell r="NJ18"/>
          <cell r="NK18"/>
          <cell r="NL18"/>
          <cell r="NM18"/>
          <cell r="NN18"/>
          <cell r="NO18"/>
          <cell r="NP18"/>
          <cell r="NQ18"/>
          <cell r="NR18"/>
          <cell r="NS18"/>
          <cell r="NT18"/>
          <cell r="NU18"/>
          <cell r="NV18"/>
          <cell r="NW18"/>
          <cell r="NX18"/>
          <cell r="NY18"/>
          <cell r="NZ18"/>
          <cell r="OA18"/>
          <cell r="OB18"/>
          <cell r="OC18"/>
          <cell r="OD18"/>
          <cell r="OE18"/>
          <cell r="OF18"/>
          <cell r="OG18"/>
          <cell r="OH18"/>
          <cell r="OI18"/>
          <cell r="OJ18"/>
          <cell r="OK18"/>
          <cell r="OL18"/>
          <cell r="OM18"/>
          <cell r="ON18"/>
          <cell r="OO18"/>
          <cell r="OP18"/>
          <cell r="OQ18"/>
          <cell r="OR18"/>
          <cell r="OS18"/>
          <cell r="OT18"/>
          <cell r="OU18"/>
          <cell r="OV18"/>
          <cell r="OW18"/>
          <cell r="OX18"/>
          <cell r="OY18"/>
          <cell r="OZ18"/>
          <cell r="PA18"/>
          <cell r="PB18"/>
          <cell r="PC18"/>
          <cell r="PD18"/>
          <cell r="PE18"/>
          <cell r="PF18"/>
          <cell r="PG18"/>
          <cell r="PH18"/>
          <cell r="PI18"/>
          <cell r="PJ18"/>
          <cell r="PK18"/>
          <cell r="PL18"/>
          <cell r="PM18"/>
          <cell r="PN18"/>
          <cell r="PO18"/>
          <cell r="PP18"/>
          <cell r="PQ18"/>
          <cell r="PR18"/>
          <cell r="PS18"/>
          <cell r="PT18"/>
          <cell r="PU18"/>
          <cell r="PV18"/>
          <cell r="PW18"/>
          <cell r="PX18"/>
          <cell r="PY18"/>
          <cell r="PZ18"/>
          <cell r="QA18"/>
          <cell r="QB18"/>
          <cell r="QC18"/>
          <cell r="QD18"/>
          <cell r="QE18"/>
          <cell r="QF18"/>
          <cell r="QG18"/>
          <cell r="QH18"/>
          <cell r="QI18"/>
          <cell r="QJ18"/>
          <cell r="QK18"/>
          <cell r="QL18"/>
          <cell r="QM18"/>
          <cell r="QN18"/>
          <cell r="QO18"/>
          <cell r="QP18"/>
          <cell r="QQ18"/>
          <cell r="QR18"/>
          <cell r="QS18"/>
          <cell r="QT18"/>
          <cell r="QU18"/>
          <cell r="QV18"/>
          <cell r="QW18"/>
          <cell r="QX18"/>
          <cell r="QY18"/>
          <cell r="QZ18"/>
          <cell r="RA18"/>
          <cell r="RB18"/>
          <cell r="RC18"/>
          <cell r="RD18"/>
          <cell r="RE18"/>
          <cell r="RF18"/>
          <cell r="RG18"/>
          <cell r="RH18"/>
          <cell r="RI18"/>
          <cell r="RJ18"/>
          <cell r="RK18"/>
          <cell r="RL18"/>
          <cell r="RM18"/>
          <cell r="RN18"/>
        </row>
        <row r="19">
          <cell r="A19">
            <v>17</v>
          </cell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/>
          <cell r="EN19"/>
          <cell r="EO19"/>
          <cell r="EP19"/>
          <cell r="EQ19"/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>
            <v>0</v>
          </cell>
          <cell r="KG19">
            <v>0</v>
          </cell>
          <cell r="KH19">
            <v>0</v>
          </cell>
          <cell r="KI19">
            <v>0</v>
          </cell>
          <cell r="KJ19">
            <v>0</v>
          </cell>
          <cell r="KK19">
            <v>0</v>
          </cell>
          <cell r="KL19">
            <v>0</v>
          </cell>
          <cell r="KM19">
            <v>0</v>
          </cell>
          <cell r="KN19">
            <v>0</v>
          </cell>
          <cell r="KO19">
            <v>0</v>
          </cell>
          <cell r="KP19"/>
          <cell r="KQ19"/>
          <cell r="KR19"/>
          <cell r="KS19"/>
          <cell r="KT19"/>
          <cell r="KU19"/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0</v>
          </cell>
          <cell r="LC19">
            <v>0</v>
          </cell>
          <cell r="LD19">
            <v>0</v>
          </cell>
          <cell r="LE19">
            <v>0</v>
          </cell>
          <cell r="LF19"/>
          <cell r="LG19"/>
          <cell r="LH19"/>
          <cell r="LI19"/>
          <cell r="LJ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/>
          <cell r="Q20"/>
          <cell r="R20"/>
          <cell r="S20"/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/>
          <cell r="AE20"/>
          <cell r="AF20"/>
          <cell r="AG20"/>
          <cell r="AH20"/>
          <cell r="AI20"/>
          <cell r="AJ20">
            <v>91859.688874651096</v>
          </cell>
          <cell r="AK20">
            <v>91783.710898021614</v>
          </cell>
          <cell r="AL20">
            <v>55042.262999999999</v>
          </cell>
          <cell r="AM20">
            <v>105052.05171853869</v>
          </cell>
          <cell r="AN20">
            <v>69143.912914420071</v>
          </cell>
          <cell r="AO20">
            <v>68369.314721850678</v>
          </cell>
          <cell r="AP20">
            <v>70492.352301720719</v>
          </cell>
          <cell r="AQ20">
            <v>65191.153956936796</v>
          </cell>
          <cell r="AR20">
            <v>60744.302769857692</v>
          </cell>
          <cell r="AS20">
            <v>58897.607409406148</v>
          </cell>
          <cell r="AT20">
            <v>153410.01010465814</v>
          </cell>
          <cell r="AU20">
            <v>165735.12981068724</v>
          </cell>
          <cell r="AV20">
            <v>61812.962220701083</v>
          </cell>
          <cell r="AW20">
            <v>64706.034001551161</v>
          </cell>
          <cell r="AX20"/>
          <cell r="AY20"/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/>
          <cell r="BL20"/>
          <cell r="BM20"/>
          <cell r="BN20"/>
          <cell r="BO20"/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3.3000000000000002E-2</v>
          </cell>
          <cell r="CB20"/>
          <cell r="CC20"/>
          <cell r="CD20"/>
          <cell r="CE20"/>
          <cell r="CF20">
            <v>1703.578</v>
          </cell>
          <cell r="CG20">
            <v>1264.664</v>
          </cell>
          <cell r="CH20">
            <v>1205.952</v>
          </cell>
          <cell r="CI20">
            <v>1720.575</v>
          </cell>
          <cell r="CJ20">
            <v>2205.944</v>
          </cell>
          <cell r="CK20">
            <v>2165.145</v>
          </cell>
          <cell r="CL20">
            <v>2200.1790000000001</v>
          </cell>
          <cell r="CM20">
            <v>1599.9759620351108</v>
          </cell>
          <cell r="CN20">
            <v>1636.1560537940923</v>
          </cell>
          <cell r="CO20">
            <v>1651.4745490566759</v>
          </cell>
          <cell r="CP20">
            <v>1791.5001339660519</v>
          </cell>
          <cell r="CQ20">
            <v>1904.9420195432299</v>
          </cell>
          <cell r="CR20">
            <v>1931.6480852699999</v>
          </cell>
          <cell r="CS20">
            <v>2065.89702616978</v>
          </cell>
          <cell r="CT20"/>
          <cell r="CU20"/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/>
          <cell r="DH20"/>
          <cell r="DI20"/>
          <cell r="DJ20"/>
          <cell r="DK20"/>
          <cell r="DL20"/>
          <cell r="DM20"/>
          <cell r="DN20"/>
          <cell r="DO20"/>
          <cell r="DP20"/>
          <cell r="DQ20"/>
          <cell r="DR20"/>
          <cell r="DS20"/>
          <cell r="DT20"/>
          <cell r="DU20"/>
          <cell r="DV20"/>
          <cell r="DW20"/>
          <cell r="DX20"/>
          <cell r="DY20"/>
          <cell r="DZ20"/>
          <cell r="EA20"/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/>
          <cell r="EN20"/>
          <cell r="EO20"/>
          <cell r="EP20"/>
          <cell r="EQ20"/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/>
          <cell r="FD20"/>
          <cell r="FE20"/>
          <cell r="FF20"/>
          <cell r="FG20"/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1.21E-2</v>
          </cell>
          <cell r="FT20"/>
          <cell r="FU20"/>
          <cell r="FV20"/>
          <cell r="FW20"/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/>
          <cell r="GI20"/>
          <cell r="GJ20"/>
          <cell r="GK20"/>
          <cell r="GL20"/>
          <cell r="GM20"/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/>
          <cell r="GZ20"/>
          <cell r="HA20"/>
          <cell r="HB20"/>
          <cell r="HC20"/>
          <cell r="HD20">
            <v>1608.8029087853213</v>
          </cell>
          <cell r="HE20">
            <v>1648.3300827903784</v>
          </cell>
          <cell r="HF20">
            <v>1671.9669494832913</v>
          </cell>
          <cell r="HG20">
            <v>1720.2441431256768</v>
          </cell>
          <cell r="HH20">
            <v>1748.5126319084993</v>
          </cell>
          <cell r="HI20">
            <v>1801.7157882068338</v>
          </cell>
          <cell r="HJ20">
            <v>1843.9083400110605</v>
          </cell>
          <cell r="HK20">
            <v>1911.7684059846417</v>
          </cell>
          <cell r="HL20">
            <v>1977.2782673071188</v>
          </cell>
          <cell r="HM20">
            <v>2045.5345736214265</v>
          </cell>
          <cell r="HN20">
            <v>2026.6150347704145</v>
          </cell>
          <cell r="HO20">
            <v>2045.6415042540227</v>
          </cell>
          <cell r="HP20">
            <v>2118.8100898699131</v>
          </cell>
          <cell r="HQ20">
            <v>2155.1483710907551</v>
          </cell>
          <cell r="HR20"/>
          <cell r="HS20"/>
          <cell r="HT20">
            <v>3724.783755874309</v>
          </cell>
          <cell r="HU20">
            <v>3874.2163367210151</v>
          </cell>
          <cell r="HV20">
            <v>3948.789993433752</v>
          </cell>
          <cell r="HW20">
            <v>4008.0374163308406</v>
          </cell>
          <cell r="HX20">
            <v>4115.5310959870694</v>
          </cell>
          <cell r="HY20">
            <v>4192.9038067613919</v>
          </cell>
          <cell r="HZ20">
            <v>4348.5491117542169</v>
          </cell>
          <cell r="IA20">
            <v>4463.3423479999992</v>
          </cell>
          <cell r="IB20">
            <v>4586.7133996044804</v>
          </cell>
          <cell r="IC20">
            <v>4679.1035590859283</v>
          </cell>
          <cell r="ID20">
            <v>4771.4937185673725</v>
          </cell>
          <cell r="IE20">
            <v>5100.4262777402946</v>
          </cell>
          <cell r="IF20">
            <v>5332.3914618692334</v>
          </cell>
          <cell r="IG20">
            <v>5574.910234108339</v>
          </cell>
          <cell r="IH20"/>
          <cell r="II20"/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/>
          <cell r="IV20"/>
          <cell r="IW20"/>
          <cell r="IX20"/>
          <cell r="IY20"/>
          <cell r="IZ20"/>
          <cell r="JA20"/>
          <cell r="JB20"/>
          <cell r="JC20"/>
          <cell r="JD20"/>
          <cell r="JE20"/>
          <cell r="JF20"/>
          <cell r="JG20"/>
          <cell r="JH20"/>
          <cell r="JI20"/>
          <cell r="JJ20"/>
          <cell r="JK20"/>
          <cell r="JL20"/>
          <cell r="JM20"/>
          <cell r="JN20"/>
          <cell r="JO20"/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/>
          <cell r="KB20"/>
          <cell r="KC20"/>
          <cell r="KD20"/>
          <cell r="KE20"/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0</v>
          </cell>
          <cell r="KL20">
            <v>0</v>
          </cell>
          <cell r="KM20">
            <v>0</v>
          </cell>
          <cell r="KN20">
            <v>0</v>
          </cell>
          <cell r="KO20">
            <v>0</v>
          </cell>
          <cell r="KP20"/>
          <cell r="KQ20"/>
          <cell r="KR20"/>
          <cell r="KS20"/>
          <cell r="KT20"/>
          <cell r="KU20"/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/>
          <cell r="LG20"/>
          <cell r="LH20"/>
          <cell r="LI20"/>
          <cell r="LJ20"/>
          <cell r="LL20">
            <v>0</v>
          </cell>
          <cell r="LM20">
            <v>0</v>
          </cell>
          <cell r="LN20">
            <v>0</v>
          </cell>
          <cell r="LO20">
            <v>0</v>
          </cell>
          <cell r="LP20">
            <v>0</v>
          </cell>
          <cell r="LQ20">
            <v>0</v>
          </cell>
          <cell r="LR20">
            <v>0</v>
          </cell>
          <cell r="LS20">
            <v>0</v>
          </cell>
          <cell r="LT20">
            <v>0</v>
          </cell>
          <cell r="LU20">
            <v>0</v>
          </cell>
          <cell r="LV20">
            <v>0</v>
          </cell>
          <cell r="LW20"/>
          <cell r="LX20"/>
          <cell r="LY20"/>
          <cell r="LZ20"/>
          <cell r="MA20"/>
          <cell r="MB20">
            <v>0</v>
          </cell>
          <cell r="MC20">
            <v>0</v>
          </cell>
          <cell r="MD20">
            <v>0</v>
          </cell>
          <cell r="ME20">
            <v>0</v>
          </cell>
          <cell r="MF20">
            <v>0</v>
          </cell>
          <cell r="MG20">
            <v>0</v>
          </cell>
          <cell r="MH20">
            <v>0</v>
          </cell>
          <cell r="MI20">
            <v>0</v>
          </cell>
          <cell r="MJ20">
            <v>0</v>
          </cell>
          <cell r="MK20">
            <v>0</v>
          </cell>
          <cell r="ML20">
            <v>0</v>
          </cell>
          <cell r="MM20">
            <v>0</v>
          </cell>
          <cell r="MN20"/>
          <cell r="MO20"/>
          <cell r="MP20"/>
          <cell r="MQ20"/>
          <cell r="MR20">
            <v>-18544.623652280199</v>
          </cell>
          <cell r="MS20">
            <v>-17905.144851455967</v>
          </cell>
          <cell r="MT20">
            <v>-17795.38243178037</v>
          </cell>
          <cell r="MU20">
            <v>-17637.974316158266</v>
          </cell>
          <cell r="MV20">
            <v>-18000.314621487225</v>
          </cell>
          <cell r="MW20">
            <v>-18997.57596388504</v>
          </cell>
          <cell r="MX20">
            <v>-18408.963757127509</v>
          </cell>
          <cell r="MY20">
            <v>-19546.864933505032</v>
          </cell>
          <cell r="MZ20">
            <v>-20016.701973360759</v>
          </cell>
          <cell r="NA20">
            <v>-19435.198561924906</v>
          </cell>
          <cell r="NB20">
            <v>-20294.619433928201</v>
          </cell>
          <cell r="NC20">
            <v>-23295.730453647728</v>
          </cell>
          <cell r="ND20">
            <v>-22899.560083856391</v>
          </cell>
          <cell r="NE20">
            <v>-23343.846217513619</v>
          </cell>
          <cell r="NF20"/>
          <cell r="NG20"/>
          <cell r="NH20"/>
          <cell r="NI20"/>
          <cell r="NJ20"/>
          <cell r="NK20"/>
          <cell r="NL20"/>
          <cell r="NM20"/>
          <cell r="NN20"/>
          <cell r="NO20"/>
          <cell r="NP20"/>
          <cell r="NQ20"/>
          <cell r="NR20"/>
          <cell r="NS20"/>
          <cell r="NT20"/>
          <cell r="NU20"/>
          <cell r="NV20"/>
          <cell r="NW20"/>
          <cell r="NX20">
            <v>-1703.578</v>
          </cell>
          <cell r="NY20">
            <v>-1264.664</v>
          </cell>
          <cell r="NZ20">
            <v>-1205.952</v>
          </cell>
          <cell r="OA20">
            <v>-1720.575</v>
          </cell>
          <cell r="OB20">
            <v>-2205.944</v>
          </cell>
          <cell r="OC20">
            <v>-2165.145</v>
          </cell>
          <cell r="OD20">
            <v>-2200.1790000000001</v>
          </cell>
          <cell r="OE20">
            <v>-1599.9759620351108</v>
          </cell>
          <cell r="OF20">
            <v>-1636.1560537940923</v>
          </cell>
          <cell r="OG20">
            <v>-1651.4745490566759</v>
          </cell>
          <cell r="OH20">
            <v>-1791.5001339660519</v>
          </cell>
          <cell r="OI20">
            <v>-1904.9420195432299</v>
          </cell>
          <cell r="OJ20">
            <v>-1931.6480852700031</v>
          </cell>
          <cell r="OK20">
            <v>-2065.8970261697818</v>
          </cell>
          <cell r="OL20"/>
          <cell r="OM20"/>
          <cell r="ON20"/>
          <cell r="OO20"/>
          <cell r="OP20"/>
          <cell r="OQ20"/>
          <cell r="OR20"/>
          <cell r="OS20"/>
          <cell r="OT20"/>
          <cell r="OU20"/>
          <cell r="OV20"/>
          <cell r="OW20"/>
          <cell r="OX20"/>
          <cell r="OY20"/>
          <cell r="OZ20"/>
          <cell r="PA20"/>
          <cell r="PB20"/>
          <cell r="PC20"/>
          <cell r="PD20">
            <v>0</v>
          </cell>
          <cell r="PE20">
            <v>0</v>
          </cell>
          <cell r="PF20">
            <v>0</v>
          </cell>
          <cell r="PG20">
            <v>0</v>
          </cell>
          <cell r="PH20">
            <v>0</v>
          </cell>
          <cell r="PI20">
            <v>0</v>
          </cell>
          <cell r="PJ20">
            <v>0</v>
          </cell>
          <cell r="PK20">
            <v>0</v>
          </cell>
          <cell r="PL20">
            <v>0</v>
          </cell>
          <cell r="PM20">
            <v>0</v>
          </cell>
          <cell r="PN20">
            <v>0</v>
          </cell>
          <cell r="PO20"/>
          <cell r="PP20"/>
          <cell r="PQ20"/>
          <cell r="PR20"/>
          <cell r="PS20"/>
          <cell r="PT20">
            <v>0</v>
          </cell>
          <cell r="PU20">
            <v>0</v>
          </cell>
          <cell r="PV20">
            <v>0</v>
          </cell>
          <cell r="PW20">
            <v>0</v>
          </cell>
          <cell r="PX20">
            <v>0</v>
          </cell>
          <cell r="PY20">
            <v>0</v>
          </cell>
          <cell r="PZ20">
            <v>0</v>
          </cell>
          <cell r="QA20">
            <v>0</v>
          </cell>
          <cell r="QB20">
            <v>0</v>
          </cell>
          <cell r="QC20">
            <v>0</v>
          </cell>
          <cell r="QD20"/>
          <cell r="QE20"/>
          <cell r="QF20"/>
          <cell r="QG20"/>
          <cell r="QH20"/>
          <cell r="QI20"/>
          <cell r="QJ20">
            <v>0</v>
          </cell>
          <cell r="QK20">
            <v>0</v>
          </cell>
          <cell r="QL20">
            <v>0</v>
          </cell>
          <cell r="QM20">
            <v>0</v>
          </cell>
          <cell r="QN20">
            <v>0</v>
          </cell>
          <cell r="QO20">
            <v>0</v>
          </cell>
          <cell r="QP20">
            <v>0</v>
          </cell>
          <cell r="QQ20">
            <v>0</v>
          </cell>
          <cell r="QR20">
            <v>0</v>
          </cell>
          <cell r="QS20">
            <v>0</v>
          </cell>
          <cell r="QT20"/>
          <cell r="QU20"/>
          <cell r="QV20"/>
          <cell r="QW20"/>
          <cell r="QX20"/>
          <cell r="QY20"/>
          <cell r="QZ20">
            <v>0</v>
          </cell>
          <cell r="RA20">
            <v>0</v>
          </cell>
          <cell r="RB20">
            <v>0</v>
          </cell>
          <cell r="RC20">
            <v>0</v>
          </cell>
          <cell r="RD20">
            <v>0</v>
          </cell>
          <cell r="RE20">
            <v>0</v>
          </cell>
          <cell r="RF20">
            <v>0</v>
          </cell>
          <cell r="RG20">
            <v>0</v>
          </cell>
          <cell r="RH20">
            <v>0</v>
          </cell>
          <cell r="RI20">
            <v>0</v>
          </cell>
          <cell r="RJ20"/>
          <cell r="RK20"/>
          <cell r="RL20"/>
          <cell r="RM20"/>
          <cell r="RN20"/>
        </row>
        <row r="21">
          <cell r="A21">
            <v>19</v>
          </cell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  <cell r="CE21"/>
          <cell r="CF21"/>
          <cell r="CG21"/>
          <cell r="CH21"/>
          <cell r="CI21"/>
          <cell r="CJ21"/>
          <cell r="CK21"/>
          <cell r="CL21"/>
          <cell r="CM21"/>
          <cell r="CN21"/>
          <cell r="CO21"/>
          <cell r="CP21"/>
          <cell r="CQ21"/>
          <cell r="CR21"/>
          <cell r="CS21"/>
          <cell r="CT21"/>
          <cell r="CU21"/>
          <cell r="CV21"/>
          <cell r="CW21"/>
          <cell r="CX21"/>
          <cell r="CY21"/>
          <cell r="CZ21"/>
          <cell r="DA21"/>
          <cell r="DB21"/>
          <cell r="DC21"/>
          <cell r="DD21"/>
          <cell r="DE21"/>
          <cell r="DF21"/>
          <cell r="DG21"/>
          <cell r="DH21"/>
          <cell r="DI21"/>
          <cell r="DJ21"/>
          <cell r="DK21"/>
          <cell r="DL21"/>
          <cell r="DM21"/>
          <cell r="DN21"/>
          <cell r="DO21"/>
          <cell r="DP21"/>
          <cell r="DQ21"/>
          <cell r="DR21"/>
          <cell r="DS21"/>
          <cell r="DT21"/>
          <cell r="DU21"/>
          <cell r="DV21"/>
          <cell r="DW21"/>
          <cell r="DX21"/>
          <cell r="DY21"/>
          <cell r="DZ21"/>
          <cell r="EA21"/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/>
          <cell r="EN21"/>
          <cell r="EO21"/>
          <cell r="EP21"/>
          <cell r="EQ21"/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/>
          <cell r="FD21"/>
          <cell r="FE21"/>
          <cell r="FF21"/>
          <cell r="FG21"/>
          <cell r="FH21"/>
          <cell r="FI21"/>
          <cell r="FJ21"/>
          <cell r="FK21"/>
          <cell r="FL21"/>
          <cell r="FM21"/>
          <cell r="FN21"/>
          <cell r="FO21"/>
          <cell r="FP21"/>
          <cell r="FQ21"/>
          <cell r="FR21"/>
          <cell r="FS21"/>
          <cell r="FT21"/>
          <cell r="FU21"/>
          <cell r="FV21"/>
          <cell r="FW21"/>
          <cell r="FX21"/>
          <cell r="FY21"/>
          <cell r="FZ21"/>
          <cell r="GA21"/>
          <cell r="GB21"/>
          <cell r="GC21"/>
          <cell r="GD21"/>
          <cell r="GE21"/>
          <cell r="GF21"/>
          <cell r="GG21"/>
          <cell r="GH21"/>
          <cell r="GI21"/>
          <cell r="GJ21"/>
          <cell r="GK21"/>
          <cell r="GL21"/>
          <cell r="GM21"/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/>
          <cell r="GZ21"/>
          <cell r="HA21"/>
          <cell r="HB21"/>
          <cell r="HC21"/>
          <cell r="HD21">
            <v>1608.8029087853213</v>
          </cell>
          <cell r="HE21">
            <v>1648.3300827903784</v>
          </cell>
          <cell r="HF21">
            <v>1671.9669494832913</v>
          </cell>
          <cell r="HG21">
            <v>1720.2441431256768</v>
          </cell>
          <cell r="HH21">
            <v>1748.5126319084993</v>
          </cell>
          <cell r="HI21">
            <v>1801.7157882068338</v>
          </cell>
          <cell r="HJ21">
            <v>1843.9083400110605</v>
          </cell>
          <cell r="HK21">
            <v>1911.7684059846417</v>
          </cell>
          <cell r="HL21">
            <v>1977.2782673071188</v>
          </cell>
          <cell r="HM21">
            <v>2045.5345736214265</v>
          </cell>
          <cell r="HN21">
            <v>2026.6150347704145</v>
          </cell>
          <cell r="HO21">
            <v>2045.6415042540227</v>
          </cell>
          <cell r="HP21">
            <v>2118.8100898699131</v>
          </cell>
          <cell r="HQ21">
            <v>2155.1483710907551</v>
          </cell>
          <cell r="HR21"/>
          <cell r="HS21"/>
          <cell r="HT21"/>
          <cell r="HU21"/>
          <cell r="HV21"/>
          <cell r="HW21"/>
          <cell r="HX21"/>
          <cell r="HY21"/>
          <cell r="HZ21"/>
          <cell r="IA21"/>
          <cell r="IB21"/>
          <cell r="IC21"/>
          <cell r="ID21"/>
          <cell r="IE21"/>
          <cell r="IF21"/>
          <cell r="IG21"/>
          <cell r="IH21"/>
          <cell r="II21"/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/>
          <cell r="IV21"/>
          <cell r="IW21"/>
          <cell r="IX21"/>
          <cell r="IY21"/>
          <cell r="IZ21"/>
          <cell r="JA21"/>
          <cell r="JB21"/>
          <cell r="JC21"/>
          <cell r="JD21"/>
          <cell r="JE21"/>
          <cell r="JF21"/>
          <cell r="JG21"/>
          <cell r="JH21"/>
          <cell r="JI21"/>
          <cell r="JJ21"/>
          <cell r="JK21"/>
          <cell r="JL21"/>
          <cell r="JM21"/>
          <cell r="JN21"/>
          <cell r="JO21"/>
          <cell r="JP21"/>
          <cell r="JQ21"/>
          <cell r="JR21"/>
          <cell r="JS21"/>
          <cell r="JT21"/>
          <cell r="JU21"/>
          <cell r="JV21"/>
          <cell r="JW21"/>
          <cell r="JX21"/>
          <cell r="JY21"/>
          <cell r="JZ21"/>
          <cell r="KA21"/>
          <cell r="KB21"/>
          <cell r="KC21"/>
          <cell r="KD21"/>
          <cell r="KE21"/>
          <cell r="KF21">
            <v>0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/>
          <cell r="KQ21"/>
          <cell r="KR21"/>
          <cell r="KS21"/>
          <cell r="KT21"/>
          <cell r="KU21"/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/>
          <cell r="LG21"/>
          <cell r="LH21"/>
          <cell r="LI21"/>
          <cell r="LJ21"/>
          <cell r="LL21"/>
          <cell r="LM21"/>
          <cell r="LN21"/>
          <cell r="LO21"/>
          <cell r="LP21"/>
          <cell r="LQ21"/>
          <cell r="LR21"/>
          <cell r="LS21"/>
          <cell r="LT21"/>
          <cell r="LU21"/>
          <cell r="LV21"/>
          <cell r="LW21"/>
          <cell r="LX21"/>
          <cell r="LY21"/>
          <cell r="LZ21"/>
          <cell r="MA21"/>
          <cell r="MB21"/>
          <cell r="MC21"/>
          <cell r="MD21"/>
          <cell r="ME21"/>
          <cell r="MF21"/>
          <cell r="MG21"/>
          <cell r="MH21"/>
          <cell r="MI21"/>
          <cell r="MJ21"/>
          <cell r="MK21"/>
          <cell r="ML21"/>
          <cell r="MM21"/>
          <cell r="MN21"/>
          <cell r="MO21"/>
          <cell r="MP21"/>
          <cell r="MQ21"/>
          <cell r="MR21"/>
          <cell r="MS21"/>
          <cell r="MT21"/>
          <cell r="MU21"/>
          <cell r="MV21"/>
          <cell r="MW21"/>
          <cell r="MX21"/>
          <cell r="MY21"/>
          <cell r="MZ21"/>
          <cell r="NA21"/>
          <cell r="NB21"/>
          <cell r="NC21"/>
          <cell r="ND21"/>
          <cell r="NE21"/>
          <cell r="NF21"/>
          <cell r="NG21"/>
          <cell r="NH21"/>
          <cell r="NI21"/>
          <cell r="NJ21"/>
          <cell r="NK21"/>
          <cell r="NL21"/>
          <cell r="NM21"/>
          <cell r="NN21"/>
          <cell r="NO21"/>
          <cell r="NP21"/>
          <cell r="NQ21"/>
          <cell r="NR21"/>
          <cell r="NS21"/>
          <cell r="NT21"/>
          <cell r="NU21"/>
          <cell r="NV21"/>
          <cell r="NW21"/>
          <cell r="NX21"/>
          <cell r="NY21"/>
          <cell r="NZ21"/>
          <cell r="OA21"/>
          <cell r="OB21"/>
          <cell r="OC21"/>
          <cell r="OD21"/>
          <cell r="OE21"/>
          <cell r="OF21"/>
          <cell r="OG21"/>
          <cell r="OH21"/>
          <cell r="OI21"/>
          <cell r="OJ21"/>
          <cell r="OK21"/>
          <cell r="OL21"/>
          <cell r="OM21"/>
          <cell r="ON21"/>
          <cell r="OO21"/>
          <cell r="OP21"/>
          <cell r="OQ21"/>
          <cell r="OR21"/>
          <cell r="OS21"/>
          <cell r="OT21"/>
          <cell r="OU21"/>
          <cell r="OV21"/>
          <cell r="OW21"/>
          <cell r="OX21"/>
          <cell r="OY21"/>
          <cell r="OZ21"/>
          <cell r="PA21"/>
          <cell r="PB21"/>
          <cell r="PC21"/>
          <cell r="PD21"/>
          <cell r="PE21"/>
          <cell r="PF21"/>
          <cell r="PG21"/>
          <cell r="PH21"/>
          <cell r="PI21"/>
          <cell r="PJ21"/>
          <cell r="PK21"/>
          <cell r="PL21"/>
          <cell r="PM21"/>
          <cell r="PN21"/>
          <cell r="PO21"/>
          <cell r="PP21"/>
          <cell r="PQ21"/>
          <cell r="PR21"/>
          <cell r="PS21"/>
          <cell r="PT21"/>
          <cell r="PU21"/>
          <cell r="PV21"/>
          <cell r="PW21"/>
          <cell r="PX21"/>
          <cell r="PY21"/>
          <cell r="PZ21"/>
          <cell r="QA21"/>
          <cell r="QB21"/>
          <cell r="QC21"/>
          <cell r="QD21"/>
          <cell r="QE21"/>
          <cell r="QF21"/>
          <cell r="QG21"/>
          <cell r="QH21"/>
          <cell r="QI21"/>
          <cell r="QJ21"/>
          <cell r="QK21"/>
          <cell r="QL21"/>
          <cell r="QM21"/>
          <cell r="QN21"/>
          <cell r="QO21"/>
          <cell r="QP21"/>
          <cell r="QQ21"/>
          <cell r="QR21"/>
          <cell r="QS21"/>
          <cell r="QT21"/>
          <cell r="QU21"/>
          <cell r="QV21"/>
          <cell r="QW21"/>
          <cell r="QX21"/>
          <cell r="QY21"/>
          <cell r="QZ21"/>
          <cell r="RA21"/>
          <cell r="RB21"/>
          <cell r="RC21"/>
          <cell r="RD21"/>
          <cell r="RE21"/>
          <cell r="RF21"/>
          <cell r="RG21"/>
          <cell r="RH21"/>
          <cell r="RI21"/>
          <cell r="RJ21"/>
          <cell r="RK21"/>
          <cell r="RL21"/>
          <cell r="RM21"/>
          <cell r="RN21"/>
        </row>
        <row r="22">
          <cell r="A22">
            <v>20</v>
          </cell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>
            <v>91859.688874651096</v>
          </cell>
          <cell r="AK22">
            <v>91783.710898021614</v>
          </cell>
          <cell r="AL22">
            <v>55042.262999999999</v>
          </cell>
          <cell r="AM22">
            <v>97531.165873451318</v>
          </cell>
          <cell r="AN22">
            <v>61938.292071681419</v>
          </cell>
          <cell r="AO22">
            <v>61101.006381415922</v>
          </cell>
          <cell r="AP22">
            <v>63248.762618584071</v>
          </cell>
          <cell r="AQ22">
            <v>56826.042308071359</v>
          </cell>
          <cell r="AR22">
            <v>52452.928749766201</v>
          </cell>
          <cell r="AS22">
            <v>50755.536024300367</v>
          </cell>
          <cell r="AT22">
            <v>55047.735793384942</v>
          </cell>
          <cell r="AU22">
            <v>53777.45550693274</v>
          </cell>
          <cell r="AV22">
            <v>52877.293618161129</v>
          </cell>
          <cell r="AW22">
            <v>55961.882202508488</v>
          </cell>
          <cell r="AX22"/>
          <cell r="AY22"/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  <cell r="CE22"/>
          <cell r="CF22">
            <v>1703.578</v>
          </cell>
          <cell r="CG22">
            <v>1264.664</v>
          </cell>
          <cell r="CH22">
            <v>1205.952</v>
          </cell>
          <cell r="CI22">
            <v>1720.575</v>
          </cell>
          <cell r="CJ22">
            <v>2205.944</v>
          </cell>
          <cell r="CK22">
            <v>2165.145</v>
          </cell>
          <cell r="CL22">
            <v>2200.1790000000001</v>
          </cell>
          <cell r="CM22">
            <v>1599.9759620351108</v>
          </cell>
          <cell r="CN22">
            <v>1636.1560537940923</v>
          </cell>
          <cell r="CO22">
            <v>1651.4745490566759</v>
          </cell>
          <cell r="CP22">
            <v>1791.5001339660519</v>
          </cell>
          <cell r="CQ22">
            <v>1904.9420195432299</v>
          </cell>
          <cell r="CR22">
            <v>1931.6480852699999</v>
          </cell>
          <cell r="CS22">
            <v>2065.89702616978</v>
          </cell>
          <cell r="CT22"/>
          <cell r="CU22"/>
          <cell r="CV22"/>
          <cell r="CW22"/>
          <cell r="CX22"/>
          <cell r="CY22"/>
          <cell r="CZ22"/>
          <cell r="DA22"/>
          <cell r="DB22"/>
          <cell r="DC22"/>
          <cell r="DD22"/>
          <cell r="DE22"/>
          <cell r="DF22"/>
          <cell r="DG22"/>
          <cell r="DH22"/>
          <cell r="DI22"/>
          <cell r="DJ22"/>
          <cell r="DK22"/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/>
          <cell r="DY22"/>
          <cell r="DZ22"/>
          <cell r="EA22"/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/>
          <cell r="EN22"/>
          <cell r="EO22"/>
          <cell r="EP22"/>
          <cell r="EQ22"/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/>
          <cell r="FD22"/>
          <cell r="FE22"/>
          <cell r="FF22"/>
          <cell r="FG22"/>
          <cell r="FH22"/>
          <cell r="FI22"/>
          <cell r="FJ22"/>
          <cell r="FK22"/>
          <cell r="FL22"/>
          <cell r="FM22"/>
          <cell r="FN22"/>
          <cell r="FO22"/>
          <cell r="FP22"/>
          <cell r="FQ22"/>
          <cell r="FR22"/>
          <cell r="FS22"/>
          <cell r="FT22"/>
          <cell r="FU22"/>
          <cell r="FV22"/>
          <cell r="FW22"/>
          <cell r="FX22"/>
          <cell r="FY22"/>
          <cell r="FZ22"/>
          <cell r="GA22"/>
          <cell r="GB22"/>
          <cell r="GC22"/>
          <cell r="GD22"/>
          <cell r="GE22"/>
          <cell r="GF22"/>
          <cell r="GG22"/>
          <cell r="GH22"/>
          <cell r="GI22"/>
          <cell r="GJ22"/>
          <cell r="GK22"/>
          <cell r="GL22"/>
          <cell r="GM22"/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/>
          <cell r="GZ22"/>
          <cell r="HA22"/>
          <cell r="HB22"/>
          <cell r="HC22"/>
          <cell r="HD22"/>
          <cell r="HE22"/>
          <cell r="HF22"/>
          <cell r="HG22"/>
          <cell r="HH22"/>
          <cell r="HI22"/>
          <cell r="HJ22"/>
          <cell r="HK22"/>
          <cell r="HL22"/>
          <cell r="HM22"/>
          <cell r="HN22"/>
          <cell r="HO22"/>
          <cell r="HP22"/>
          <cell r="HQ22"/>
          <cell r="HR22"/>
          <cell r="HS22"/>
          <cell r="HT22">
            <v>3724.783755874309</v>
          </cell>
          <cell r="HU22">
            <v>3874.2163367210151</v>
          </cell>
          <cell r="HV22">
            <v>3948.789993433752</v>
          </cell>
          <cell r="HW22">
            <v>4008.0374163308406</v>
          </cell>
          <cell r="HX22">
            <v>4115.5310959870694</v>
          </cell>
          <cell r="HY22">
            <v>4192.9038067613919</v>
          </cell>
          <cell r="HZ22">
            <v>4348.5491117542169</v>
          </cell>
          <cell r="IA22">
            <v>4463.3423479999992</v>
          </cell>
          <cell r="IB22">
            <v>4586.7133996044804</v>
          </cell>
          <cell r="IC22">
            <v>4679.1035590859283</v>
          </cell>
          <cell r="ID22">
            <v>4771.4937185673725</v>
          </cell>
          <cell r="IE22">
            <v>5100.4262777402946</v>
          </cell>
          <cell r="IF22">
            <v>5332.3914618692334</v>
          </cell>
          <cell r="IG22">
            <v>5574.910234108339</v>
          </cell>
          <cell r="IH22"/>
          <cell r="II22"/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/>
          <cell r="IV22"/>
          <cell r="IW22"/>
          <cell r="IX22"/>
          <cell r="IY22"/>
          <cell r="IZ22"/>
          <cell r="JA22"/>
          <cell r="JB22"/>
          <cell r="JC22"/>
          <cell r="JD22"/>
          <cell r="JE22"/>
          <cell r="JF22"/>
          <cell r="JG22"/>
          <cell r="JH22"/>
          <cell r="JI22"/>
          <cell r="JJ22"/>
          <cell r="JK22"/>
          <cell r="JL22"/>
          <cell r="JM22"/>
          <cell r="JN22"/>
          <cell r="JO22"/>
          <cell r="JP22"/>
          <cell r="JQ22"/>
          <cell r="JR22"/>
          <cell r="JS22"/>
          <cell r="JT22"/>
          <cell r="JU22"/>
          <cell r="JV22"/>
          <cell r="JW22"/>
          <cell r="JX22"/>
          <cell r="JY22"/>
          <cell r="JZ22"/>
          <cell r="KA22"/>
          <cell r="KB22"/>
          <cell r="KC22"/>
          <cell r="KD22"/>
          <cell r="KE22"/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/>
          <cell r="KQ22"/>
          <cell r="KR22"/>
          <cell r="KS22"/>
          <cell r="KT22"/>
          <cell r="KU22"/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/>
          <cell r="LG22"/>
          <cell r="LH22"/>
          <cell r="LI22"/>
          <cell r="LJ22"/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/>
          <cell r="LX22"/>
          <cell r="LY22"/>
          <cell r="LZ22"/>
          <cell r="MA22"/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/>
          <cell r="MO22"/>
          <cell r="MP22"/>
          <cell r="MQ22"/>
          <cell r="MR22">
            <v>-18544.623652280199</v>
          </cell>
          <cell r="MS22">
            <v>-17905.144851455967</v>
          </cell>
          <cell r="MT22">
            <v>-17795.38243178037</v>
          </cell>
          <cell r="MU22">
            <v>-17637.974316158266</v>
          </cell>
          <cell r="MV22">
            <v>-18000.314621487225</v>
          </cell>
          <cell r="MW22">
            <v>-18997.57596388504</v>
          </cell>
          <cell r="MX22">
            <v>-18408.963757127509</v>
          </cell>
          <cell r="MY22">
            <v>-19546.864933505032</v>
          </cell>
          <cell r="MZ22">
            <v>-20016.701973360759</v>
          </cell>
          <cell r="NA22">
            <v>-19435.198561924906</v>
          </cell>
          <cell r="NB22">
            <v>-20294.619433928201</v>
          </cell>
          <cell r="NC22">
            <v>-23295.730453647728</v>
          </cell>
          <cell r="ND22">
            <v>-22899.560083856391</v>
          </cell>
          <cell r="NE22">
            <v>-23343.846217513619</v>
          </cell>
          <cell r="NF22"/>
          <cell r="NG22"/>
          <cell r="NH22"/>
          <cell r="NI22"/>
          <cell r="NJ22"/>
          <cell r="NK22"/>
          <cell r="NL22"/>
          <cell r="NM22"/>
          <cell r="NN22"/>
          <cell r="NO22"/>
          <cell r="NP22"/>
          <cell r="NQ22"/>
          <cell r="NR22"/>
          <cell r="NS22"/>
          <cell r="NT22"/>
          <cell r="NU22"/>
          <cell r="NV22"/>
          <cell r="NW22"/>
          <cell r="NX22">
            <v>-1703.578</v>
          </cell>
          <cell r="NY22">
            <v>-1264.664</v>
          </cell>
          <cell r="NZ22">
            <v>-1205.952</v>
          </cell>
          <cell r="OA22">
            <v>-1720.575</v>
          </cell>
          <cell r="OB22">
            <v>-2205.944</v>
          </cell>
          <cell r="OC22">
            <v>-2165.145</v>
          </cell>
          <cell r="OD22">
            <v>-2200.1790000000001</v>
          </cell>
          <cell r="OE22">
            <v>-1599.9759620351108</v>
          </cell>
          <cell r="OF22">
            <v>-1636.1560537940923</v>
          </cell>
          <cell r="OG22">
            <v>-1651.4745490566759</v>
          </cell>
          <cell r="OH22">
            <v>-1791.5001339660519</v>
          </cell>
          <cell r="OI22">
            <v>-1904.9420195432299</v>
          </cell>
          <cell r="OJ22">
            <v>-1931.6480852700031</v>
          </cell>
          <cell r="OK22">
            <v>-2065.8970261697818</v>
          </cell>
          <cell r="OL22"/>
          <cell r="OM22"/>
          <cell r="ON22"/>
          <cell r="OO22"/>
          <cell r="OP22"/>
          <cell r="OQ22"/>
          <cell r="OR22"/>
          <cell r="OS22"/>
          <cell r="OT22"/>
          <cell r="OU22"/>
          <cell r="OV22"/>
          <cell r="OW22"/>
          <cell r="OX22"/>
          <cell r="OY22"/>
          <cell r="OZ22"/>
          <cell r="PA22"/>
          <cell r="PB22"/>
          <cell r="PC22"/>
          <cell r="PD22"/>
          <cell r="PE22"/>
          <cell r="PF22"/>
          <cell r="PG22"/>
          <cell r="PH22"/>
          <cell r="PI22"/>
          <cell r="PJ22"/>
          <cell r="PK22"/>
          <cell r="PL22"/>
          <cell r="PM22"/>
          <cell r="PN22"/>
          <cell r="PO22"/>
          <cell r="PP22"/>
          <cell r="PQ22"/>
          <cell r="PR22"/>
          <cell r="PS22"/>
          <cell r="PT22"/>
          <cell r="PU22"/>
          <cell r="PV22"/>
          <cell r="PW22"/>
          <cell r="PX22"/>
          <cell r="PY22"/>
          <cell r="PZ22"/>
          <cell r="QA22"/>
          <cell r="QB22"/>
          <cell r="QC22"/>
          <cell r="QD22"/>
          <cell r="QE22"/>
          <cell r="QF22"/>
          <cell r="QG22"/>
          <cell r="QH22"/>
          <cell r="QI22"/>
          <cell r="QJ22"/>
          <cell r="QK22"/>
          <cell r="QL22"/>
          <cell r="QM22"/>
          <cell r="QN22"/>
          <cell r="QO22"/>
          <cell r="QP22"/>
          <cell r="QQ22"/>
          <cell r="QR22"/>
          <cell r="QS22"/>
          <cell r="QT22"/>
          <cell r="QU22"/>
          <cell r="QV22"/>
          <cell r="QW22"/>
          <cell r="QX22"/>
          <cell r="QY22"/>
          <cell r="QZ22"/>
          <cell r="RA22"/>
          <cell r="RB22"/>
          <cell r="RC22"/>
          <cell r="RD22"/>
          <cell r="RE22"/>
          <cell r="RF22"/>
          <cell r="RG22"/>
          <cell r="RH22"/>
          <cell r="RI22"/>
          <cell r="RJ22"/>
          <cell r="RK22"/>
          <cell r="RL22"/>
          <cell r="RM22"/>
          <cell r="RN22"/>
        </row>
        <row r="23">
          <cell r="A23">
            <v>21</v>
          </cell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>
            <v>0</v>
          </cell>
          <cell r="AK23">
            <v>0</v>
          </cell>
          <cell r="AL23">
            <v>0</v>
          </cell>
          <cell r="AM23">
            <v>7520.8858450873722</v>
          </cell>
          <cell r="AN23">
            <v>7205.6208427386482</v>
          </cell>
          <cell r="AO23">
            <v>7268.3083404347626</v>
          </cell>
          <cell r="AP23">
            <v>7243.5896831366508</v>
          </cell>
          <cell r="AQ23">
            <v>8365.111648865437</v>
          </cell>
          <cell r="AR23">
            <v>8291.3740200914945</v>
          </cell>
          <cell r="AS23">
            <v>8142.071385105779</v>
          </cell>
          <cell r="AT23">
            <v>8345.7027012732051</v>
          </cell>
          <cell r="AU23">
            <v>8488.9213037545251</v>
          </cell>
          <cell r="AV23">
            <v>8935.668602539954</v>
          </cell>
          <cell r="AW23">
            <v>8744.1517990426764</v>
          </cell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  <cell r="CE23"/>
          <cell r="CF23"/>
          <cell r="CG23"/>
          <cell r="CH23"/>
          <cell r="CI23"/>
          <cell r="CJ23"/>
          <cell r="CK23"/>
          <cell r="CL23"/>
          <cell r="CM23"/>
          <cell r="CN23"/>
          <cell r="CO23"/>
          <cell r="CP23"/>
          <cell r="CQ23"/>
          <cell r="CR23"/>
          <cell r="CS23"/>
          <cell r="CT23"/>
          <cell r="CU23"/>
          <cell r="CV23"/>
          <cell r="CW23"/>
          <cell r="CX23"/>
          <cell r="CY23"/>
          <cell r="CZ23"/>
          <cell r="DA23"/>
          <cell r="DB23"/>
          <cell r="DC23"/>
          <cell r="DD23"/>
          <cell r="DE23"/>
          <cell r="DF23"/>
          <cell r="DG23"/>
          <cell r="DH23"/>
          <cell r="DI23"/>
          <cell r="DJ23"/>
          <cell r="DK23"/>
          <cell r="DL23"/>
          <cell r="DM23"/>
          <cell r="DN23"/>
          <cell r="DO23"/>
          <cell r="DP23"/>
          <cell r="DQ23"/>
          <cell r="DR23"/>
          <cell r="DS23"/>
          <cell r="DT23"/>
          <cell r="DU23"/>
          <cell r="DV23"/>
          <cell r="DW23"/>
          <cell r="DX23"/>
          <cell r="DY23"/>
          <cell r="DZ23"/>
          <cell r="EA23"/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/>
          <cell r="EN23"/>
          <cell r="EO23"/>
          <cell r="EP23"/>
          <cell r="EQ23"/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/>
          <cell r="FD23"/>
          <cell r="FE23"/>
          <cell r="FF23"/>
          <cell r="FG23"/>
          <cell r="FH23"/>
          <cell r="FI23"/>
          <cell r="FJ23"/>
          <cell r="FK23"/>
          <cell r="FL23"/>
          <cell r="FM23"/>
          <cell r="FN23"/>
          <cell r="FO23"/>
          <cell r="FP23"/>
          <cell r="FQ23"/>
          <cell r="FR23"/>
          <cell r="FS23"/>
          <cell r="FT23"/>
          <cell r="FU23"/>
          <cell r="FV23"/>
          <cell r="FW23"/>
          <cell r="FX23"/>
          <cell r="FY23"/>
          <cell r="FZ23"/>
          <cell r="GA23"/>
          <cell r="GB23"/>
          <cell r="GC23"/>
          <cell r="GD23"/>
          <cell r="GE23"/>
          <cell r="GF23"/>
          <cell r="GG23"/>
          <cell r="GH23"/>
          <cell r="GI23"/>
          <cell r="GJ23"/>
          <cell r="GK23"/>
          <cell r="GL23"/>
          <cell r="GM23"/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/>
          <cell r="GZ23"/>
          <cell r="HA23"/>
          <cell r="HB23"/>
          <cell r="HC23"/>
          <cell r="HD23"/>
          <cell r="HE23"/>
          <cell r="HF23"/>
          <cell r="HG23"/>
          <cell r="HH23"/>
          <cell r="HI23"/>
          <cell r="HJ23"/>
          <cell r="HK23"/>
          <cell r="HL23"/>
          <cell r="HM23"/>
          <cell r="HN23"/>
          <cell r="HO23"/>
          <cell r="HP23"/>
          <cell r="HQ23"/>
          <cell r="HR23"/>
          <cell r="HS23"/>
          <cell r="HT23"/>
          <cell r="HU23"/>
          <cell r="HV23"/>
          <cell r="HW23"/>
          <cell r="HX23"/>
          <cell r="HY23"/>
          <cell r="HZ23"/>
          <cell r="IA23"/>
          <cell r="IB23"/>
          <cell r="IC23"/>
          <cell r="ID23"/>
          <cell r="IE23"/>
          <cell r="IF23"/>
          <cell r="IG23"/>
          <cell r="IH23"/>
          <cell r="II23"/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/>
          <cell r="IV23"/>
          <cell r="IW23"/>
          <cell r="IX23"/>
          <cell r="IY23"/>
          <cell r="IZ23"/>
          <cell r="JA23"/>
          <cell r="JB23"/>
          <cell r="JC23"/>
          <cell r="JD23"/>
          <cell r="JE23"/>
          <cell r="JF23"/>
          <cell r="JG23"/>
          <cell r="JH23"/>
          <cell r="JI23"/>
          <cell r="JJ23"/>
          <cell r="JK23"/>
          <cell r="JL23"/>
          <cell r="JM23"/>
          <cell r="JN23"/>
          <cell r="JO23"/>
          <cell r="JP23"/>
          <cell r="JQ23"/>
          <cell r="JR23"/>
          <cell r="JS23"/>
          <cell r="JT23"/>
          <cell r="JU23"/>
          <cell r="JV23"/>
          <cell r="JW23"/>
          <cell r="JX23"/>
          <cell r="JY23"/>
          <cell r="JZ23"/>
          <cell r="KA23"/>
          <cell r="KB23"/>
          <cell r="KC23"/>
          <cell r="KD23"/>
          <cell r="KE23"/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0</v>
          </cell>
          <cell r="KN23">
            <v>0</v>
          </cell>
          <cell r="KO23">
            <v>0</v>
          </cell>
          <cell r="KP23"/>
          <cell r="KQ23"/>
          <cell r="KR23"/>
          <cell r="KS23"/>
          <cell r="KT23"/>
          <cell r="KU23"/>
          <cell r="KV23">
            <v>0</v>
          </cell>
          <cell r="KW23">
            <v>0</v>
          </cell>
          <cell r="KX23">
            <v>0</v>
          </cell>
          <cell r="KY23">
            <v>0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/>
          <cell r="LG23"/>
          <cell r="LH23"/>
          <cell r="LI23"/>
          <cell r="LJ23"/>
          <cell r="LL23"/>
          <cell r="LM23"/>
          <cell r="LN23"/>
          <cell r="LO23"/>
          <cell r="LP23"/>
          <cell r="LQ23"/>
          <cell r="LR23"/>
          <cell r="LS23"/>
          <cell r="LT23"/>
          <cell r="LU23"/>
          <cell r="LV23"/>
          <cell r="LW23"/>
          <cell r="LX23"/>
          <cell r="LY23"/>
          <cell r="LZ23"/>
          <cell r="MA23"/>
          <cell r="MB23"/>
          <cell r="MC23"/>
          <cell r="MD23"/>
          <cell r="ME23"/>
          <cell r="MF23"/>
          <cell r="MG23"/>
          <cell r="MH23"/>
          <cell r="MI23"/>
          <cell r="MJ23"/>
          <cell r="MK23"/>
          <cell r="ML23"/>
          <cell r="MM23"/>
          <cell r="MN23"/>
          <cell r="MO23"/>
          <cell r="MP23"/>
          <cell r="MQ23"/>
          <cell r="MR23"/>
          <cell r="MS23"/>
          <cell r="MT23"/>
          <cell r="MU23"/>
          <cell r="MV23"/>
          <cell r="MW23"/>
          <cell r="MX23"/>
          <cell r="MY23"/>
          <cell r="MZ23"/>
          <cell r="NA23"/>
          <cell r="NB23"/>
          <cell r="NC23"/>
          <cell r="ND23"/>
          <cell r="NE23"/>
          <cell r="NF23"/>
          <cell r="NG23"/>
          <cell r="NH23"/>
          <cell r="NI23"/>
          <cell r="NJ23"/>
          <cell r="NK23"/>
          <cell r="NL23"/>
          <cell r="NM23"/>
          <cell r="NN23"/>
          <cell r="NO23"/>
          <cell r="NP23"/>
          <cell r="NQ23"/>
          <cell r="NR23"/>
          <cell r="NS23"/>
          <cell r="NT23"/>
          <cell r="NU23"/>
          <cell r="NV23"/>
          <cell r="NW23"/>
          <cell r="NX23"/>
          <cell r="NY23"/>
          <cell r="NZ23"/>
          <cell r="OA23"/>
          <cell r="OB23"/>
          <cell r="OC23"/>
          <cell r="OD23"/>
          <cell r="OE23"/>
          <cell r="OF23"/>
          <cell r="OG23"/>
          <cell r="OH23"/>
          <cell r="OI23"/>
          <cell r="OJ23"/>
          <cell r="OK23"/>
          <cell r="OL23"/>
          <cell r="OM23"/>
          <cell r="ON23"/>
          <cell r="OO23"/>
          <cell r="OP23"/>
          <cell r="OQ23"/>
          <cell r="OR23"/>
          <cell r="OS23"/>
          <cell r="OT23"/>
          <cell r="OU23"/>
          <cell r="OV23"/>
          <cell r="OW23"/>
          <cell r="OX23"/>
          <cell r="OY23"/>
          <cell r="OZ23"/>
          <cell r="PA23"/>
          <cell r="PB23"/>
          <cell r="PC23"/>
          <cell r="PD23"/>
          <cell r="PE23"/>
          <cell r="PF23"/>
          <cell r="PG23"/>
          <cell r="PH23"/>
          <cell r="PI23"/>
          <cell r="PJ23"/>
          <cell r="PK23"/>
          <cell r="PL23"/>
          <cell r="PM23"/>
          <cell r="PN23"/>
          <cell r="PO23"/>
          <cell r="PP23"/>
          <cell r="PQ23"/>
          <cell r="PR23"/>
          <cell r="PS23"/>
          <cell r="PT23"/>
          <cell r="PU23"/>
          <cell r="PV23"/>
          <cell r="PW23"/>
          <cell r="PX23"/>
          <cell r="PY23"/>
          <cell r="PZ23"/>
          <cell r="QA23"/>
          <cell r="QB23"/>
          <cell r="QC23"/>
          <cell r="QD23"/>
          <cell r="QE23"/>
          <cell r="QF23"/>
          <cell r="QG23"/>
          <cell r="QH23"/>
          <cell r="QI23"/>
          <cell r="QJ23"/>
          <cell r="QK23"/>
          <cell r="QL23"/>
          <cell r="QM23"/>
          <cell r="QN23"/>
          <cell r="QO23"/>
          <cell r="QP23"/>
          <cell r="QQ23"/>
          <cell r="QR23"/>
          <cell r="QS23"/>
          <cell r="QT23"/>
          <cell r="QU23"/>
          <cell r="QV23"/>
          <cell r="QW23"/>
          <cell r="QX23"/>
          <cell r="QY23"/>
          <cell r="QZ23"/>
          <cell r="RA23"/>
          <cell r="RB23"/>
          <cell r="RC23"/>
          <cell r="RD23"/>
          <cell r="RE23"/>
          <cell r="RF23"/>
          <cell r="RG23"/>
          <cell r="RH23"/>
          <cell r="RI23"/>
          <cell r="RJ23"/>
          <cell r="RK23"/>
          <cell r="RL23"/>
          <cell r="RM23"/>
          <cell r="RN23"/>
        </row>
        <row r="24">
          <cell r="A24">
            <v>22</v>
          </cell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  <cell r="CE24"/>
          <cell r="CF24"/>
          <cell r="CG24"/>
          <cell r="CH24"/>
          <cell r="CI24"/>
          <cell r="CJ24"/>
          <cell r="CK24"/>
          <cell r="CL24"/>
          <cell r="CM24"/>
          <cell r="CN24"/>
          <cell r="CO24"/>
          <cell r="CP24"/>
          <cell r="CQ24"/>
          <cell r="CR24"/>
          <cell r="CS24"/>
          <cell r="CT24"/>
          <cell r="CU24"/>
          <cell r="CV24"/>
          <cell r="CW24"/>
          <cell r="CX24"/>
          <cell r="CY24"/>
          <cell r="CZ24"/>
          <cell r="DA24"/>
          <cell r="DB24"/>
          <cell r="DC24"/>
          <cell r="DD24"/>
          <cell r="DE24"/>
          <cell r="DF24"/>
          <cell r="DG24"/>
          <cell r="DH24"/>
          <cell r="DI24"/>
          <cell r="DJ24"/>
          <cell r="DK24"/>
          <cell r="DL24"/>
          <cell r="DM24"/>
          <cell r="DN24"/>
          <cell r="DO24"/>
          <cell r="DP24"/>
          <cell r="DQ24"/>
          <cell r="DR24"/>
          <cell r="DS24"/>
          <cell r="DT24"/>
          <cell r="DU24"/>
          <cell r="DV24"/>
          <cell r="DW24"/>
          <cell r="DX24"/>
          <cell r="DY24"/>
          <cell r="DZ24"/>
          <cell r="EA24"/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/>
          <cell r="EN24"/>
          <cell r="EO24"/>
          <cell r="EP24"/>
          <cell r="EQ24"/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/>
          <cell r="FD24"/>
          <cell r="FE24"/>
          <cell r="FF24"/>
          <cell r="FG24"/>
          <cell r="FH24"/>
          <cell r="FI24"/>
          <cell r="FJ24"/>
          <cell r="FK24"/>
          <cell r="FL24"/>
          <cell r="FM24"/>
          <cell r="FN24"/>
          <cell r="FO24"/>
          <cell r="FP24"/>
          <cell r="FQ24"/>
          <cell r="FR24"/>
          <cell r="FS24"/>
          <cell r="FT24"/>
          <cell r="FU24"/>
          <cell r="FV24"/>
          <cell r="FW24"/>
          <cell r="FX24"/>
          <cell r="FY24"/>
          <cell r="FZ24"/>
          <cell r="GA24"/>
          <cell r="GB24"/>
          <cell r="GC24"/>
          <cell r="GD24"/>
          <cell r="GE24"/>
          <cell r="GF24"/>
          <cell r="GG24"/>
          <cell r="GH24"/>
          <cell r="GI24"/>
          <cell r="GJ24"/>
          <cell r="GK24"/>
          <cell r="GL24"/>
          <cell r="GM24"/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/>
          <cell r="GZ24"/>
          <cell r="HA24"/>
          <cell r="HB24"/>
          <cell r="HC24"/>
          <cell r="HD24"/>
          <cell r="HE24"/>
          <cell r="HF24"/>
          <cell r="HG24"/>
          <cell r="HH24"/>
          <cell r="HI24"/>
          <cell r="HJ24"/>
          <cell r="HK24"/>
          <cell r="HL24"/>
          <cell r="HM24"/>
          <cell r="HN24"/>
          <cell r="HO24"/>
          <cell r="HP24"/>
          <cell r="HQ24"/>
          <cell r="HR24"/>
          <cell r="HS24"/>
          <cell r="HT24"/>
          <cell r="HU24"/>
          <cell r="HV24"/>
          <cell r="HW24"/>
          <cell r="HX24"/>
          <cell r="HY24"/>
          <cell r="HZ24"/>
          <cell r="IA24"/>
          <cell r="IB24"/>
          <cell r="IC24"/>
          <cell r="ID24"/>
          <cell r="IE24"/>
          <cell r="IF24"/>
          <cell r="IG24"/>
          <cell r="IH24"/>
          <cell r="II24"/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/>
          <cell r="IV24"/>
          <cell r="IW24"/>
          <cell r="IX24"/>
          <cell r="IY24"/>
          <cell r="IZ24"/>
          <cell r="JA24"/>
          <cell r="JB24"/>
          <cell r="JC24"/>
          <cell r="JD24"/>
          <cell r="JE24"/>
          <cell r="JF24"/>
          <cell r="JG24"/>
          <cell r="JH24"/>
          <cell r="JI24"/>
          <cell r="JJ24"/>
          <cell r="JK24"/>
          <cell r="JL24"/>
          <cell r="JM24"/>
          <cell r="JN24"/>
          <cell r="JO24"/>
          <cell r="JP24"/>
          <cell r="JQ24"/>
          <cell r="JR24"/>
          <cell r="JS24"/>
          <cell r="JT24"/>
          <cell r="JU24"/>
          <cell r="JV24"/>
          <cell r="JW24"/>
          <cell r="JX24"/>
          <cell r="JY24"/>
          <cell r="JZ24"/>
          <cell r="KA24"/>
          <cell r="KB24"/>
          <cell r="KC24"/>
          <cell r="KD24"/>
          <cell r="KE24"/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/>
          <cell r="KQ24"/>
          <cell r="KR24"/>
          <cell r="KS24"/>
          <cell r="KT24"/>
          <cell r="KU24"/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/>
          <cell r="LG24"/>
          <cell r="LH24"/>
          <cell r="LI24"/>
          <cell r="LJ24"/>
          <cell r="LL24"/>
          <cell r="LM24"/>
          <cell r="LN24"/>
          <cell r="LO24"/>
          <cell r="LP24"/>
          <cell r="LQ24"/>
          <cell r="LR24"/>
          <cell r="LS24"/>
          <cell r="LT24"/>
          <cell r="LU24"/>
          <cell r="LV24"/>
          <cell r="LW24"/>
          <cell r="LX24"/>
          <cell r="LY24"/>
          <cell r="LZ24"/>
          <cell r="MA24"/>
          <cell r="MB24"/>
          <cell r="MC24"/>
          <cell r="MD24"/>
          <cell r="ME24"/>
          <cell r="MF24"/>
          <cell r="MG24"/>
          <cell r="MH24"/>
          <cell r="MI24"/>
          <cell r="MJ24"/>
          <cell r="MK24"/>
          <cell r="ML24"/>
          <cell r="MM24"/>
          <cell r="MN24"/>
          <cell r="MO24"/>
          <cell r="MP24"/>
          <cell r="MQ24"/>
          <cell r="MR24"/>
          <cell r="MS24"/>
          <cell r="MT24"/>
          <cell r="MU24"/>
          <cell r="MV24"/>
          <cell r="MW24"/>
          <cell r="MX24"/>
          <cell r="MY24"/>
          <cell r="MZ24"/>
          <cell r="NA24"/>
          <cell r="NB24"/>
          <cell r="NC24"/>
          <cell r="ND24"/>
          <cell r="NE24"/>
          <cell r="NF24"/>
          <cell r="NG24"/>
          <cell r="NH24"/>
          <cell r="NI24"/>
          <cell r="NJ24"/>
          <cell r="NK24"/>
          <cell r="NL24"/>
          <cell r="NM24"/>
          <cell r="NN24"/>
          <cell r="NO24"/>
          <cell r="NP24"/>
          <cell r="NQ24"/>
          <cell r="NR24"/>
          <cell r="NS24"/>
          <cell r="NT24"/>
          <cell r="NU24"/>
          <cell r="NV24"/>
          <cell r="NW24"/>
          <cell r="NX24"/>
          <cell r="NY24"/>
          <cell r="NZ24"/>
          <cell r="OA24"/>
          <cell r="OB24"/>
          <cell r="OC24"/>
          <cell r="OD24"/>
          <cell r="OE24"/>
          <cell r="OF24"/>
          <cell r="OG24"/>
          <cell r="OH24"/>
          <cell r="OI24"/>
          <cell r="OJ24"/>
          <cell r="OK24"/>
          <cell r="OL24"/>
          <cell r="OM24"/>
          <cell r="ON24"/>
          <cell r="OO24"/>
          <cell r="OP24"/>
          <cell r="OQ24"/>
          <cell r="OR24"/>
          <cell r="OS24"/>
          <cell r="OT24"/>
          <cell r="OU24"/>
          <cell r="OV24"/>
          <cell r="OW24"/>
          <cell r="OX24"/>
          <cell r="OY24"/>
          <cell r="OZ24"/>
          <cell r="PA24"/>
          <cell r="PB24"/>
          <cell r="PC24"/>
          <cell r="PD24"/>
          <cell r="PE24"/>
          <cell r="PF24"/>
          <cell r="PG24"/>
          <cell r="PH24"/>
          <cell r="PI24"/>
          <cell r="PJ24"/>
          <cell r="PK24"/>
          <cell r="PL24"/>
          <cell r="PM24"/>
          <cell r="PN24"/>
          <cell r="PO24"/>
          <cell r="PP24"/>
          <cell r="PQ24"/>
          <cell r="PR24"/>
          <cell r="PS24"/>
          <cell r="PT24"/>
          <cell r="PU24"/>
          <cell r="PV24"/>
          <cell r="PW24"/>
          <cell r="PX24"/>
          <cell r="PY24"/>
          <cell r="PZ24"/>
          <cell r="QA24"/>
          <cell r="QB24"/>
          <cell r="QC24"/>
          <cell r="QD24"/>
          <cell r="QE24"/>
          <cell r="QF24"/>
          <cell r="QG24"/>
          <cell r="QH24"/>
          <cell r="QI24"/>
          <cell r="QJ24"/>
          <cell r="QK24"/>
          <cell r="QL24"/>
          <cell r="QM24"/>
          <cell r="QN24"/>
          <cell r="QO24"/>
          <cell r="QP24"/>
          <cell r="QQ24"/>
          <cell r="QR24"/>
          <cell r="QS24"/>
          <cell r="QT24"/>
          <cell r="QU24"/>
          <cell r="QV24"/>
          <cell r="QW24"/>
          <cell r="QX24"/>
          <cell r="QY24"/>
          <cell r="QZ24"/>
          <cell r="RA24"/>
          <cell r="RB24"/>
          <cell r="RC24"/>
          <cell r="RD24"/>
          <cell r="RE24"/>
          <cell r="RF24"/>
          <cell r="RG24"/>
          <cell r="RH24"/>
          <cell r="RI24"/>
          <cell r="RJ24"/>
          <cell r="RK24"/>
          <cell r="RL24"/>
          <cell r="RM24"/>
          <cell r="RN24"/>
        </row>
        <row r="25">
          <cell r="A25">
            <v>23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>
            <v>-619.6679038499999</v>
          </cell>
          <cell r="BQ25">
            <v>-87.953358850000001</v>
          </cell>
          <cell r="BR25">
            <v>-318.5933225</v>
          </cell>
          <cell r="BS25">
            <v>-256.91432809999998</v>
          </cell>
          <cell r="BT25">
            <v>-113.67435865000002</v>
          </cell>
          <cell r="BU25">
            <v>-147.31246824999997</v>
          </cell>
          <cell r="BV25">
            <v>-154.96936545</v>
          </cell>
          <cell r="BW25">
            <v>-204.2176293</v>
          </cell>
          <cell r="BX25">
            <v>-152.08458804999998</v>
          </cell>
          <cell r="BY25">
            <v>-159.01581574553151</v>
          </cell>
          <cell r="BZ25">
            <v>-48.48</v>
          </cell>
          <cell r="CA25">
            <v>-101.84583095000001</v>
          </cell>
          <cell r="CB25">
            <v>-64.869391950000008</v>
          </cell>
          <cell r="CC25">
            <v>-59.343800203939345</v>
          </cell>
          <cell r="CD25"/>
          <cell r="CE25"/>
          <cell r="CF25">
            <v>-114928.07415999999</v>
          </cell>
          <cell r="CG25">
            <v>-114288.70037999999</v>
          </cell>
          <cell r="CH25">
            <v>-123752.15128000001</v>
          </cell>
          <cell r="CI25">
            <v>-110163.21303</v>
          </cell>
          <cell r="CJ25">
            <v>-109373.15268</v>
          </cell>
          <cell r="CK25">
            <v>-111661.70876000001</v>
          </cell>
          <cell r="CL25">
            <v>-111387.88632000001</v>
          </cell>
          <cell r="CM25">
            <v>-103673.91918</v>
          </cell>
          <cell r="CN25">
            <v>-90026.101729999995</v>
          </cell>
          <cell r="CO25">
            <v>-89053.699160000004</v>
          </cell>
          <cell r="CP25"/>
          <cell r="CQ25"/>
          <cell r="CR25"/>
          <cell r="CS25"/>
          <cell r="CT25"/>
          <cell r="CU25"/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/>
          <cell r="DH25"/>
          <cell r="DI25"/>
          <cell r="DJ25"/>
          <cell r="DK25"/>
          <cell r="DL25"/>
          <cell r="DM25"/>
          <cell r="DN25"/>
          <cell r="DO25"/>
          <cell r="DP25"/>
          <cell r="DQ25"/>
          <cell r="DR25"/>
          <cell r="DS25"/>
          <cell r="DT25"/>
          <cell r="DU25"/>
          <cell r="DV25"/>
          <cell r="DW25"/>
          <cell r="DX25"/>
          <cell r="DY25"/>
          <cell r="DZ25"/>
          <cell r="EA25"/>
          <cell r="EB25">
            <v>1671.1007663842765</v>
          </cell>
          <cell r="EC25">
            <v>1709.3977475717923</v>
          </cell>
          <cell r="ED25">
            <v>1607.577486514504</v>
          </cell>
          <cell r="EE25">
            <v>2055.7997678862239</v>
          </cell>
          <cell r="EF25">
            <v>1832.1365113159352</v>
          </cell>
          <cell r="EG25">
            <v>2119.3977081956687</v>
          </cell>
          <cell r="EH25">
            <v>2277.8224473088571</v>
          </cell>
          <cell r="EI25">
            <v>2402.908512</v>
          </cell>
          <cell r="EJ25">
            <v>2556.9207880000004</v>
          </cell>
          <cell r="EK25">
            <v>2809.0478027619047</v>
          </cell>
          <cell r="EL25">
            <v>2729.4150261904761</v>
          </cell>
          <cell r="EM25"/>
          <cell r="EN25"/>
          <cell r="EO25"/>
          <cell r="EP25"/>
          <cell r="EQ25"/>
          <cell r="ER25">
            <v>0</v>
          </cell>
          <cell r="ES25">
            <v>0</v>
          </cell>
          <cell r="ET25">
            <v>164.01487779326428</v>
          </cell>
          <cell r="EU25">
            <v>1176.5293801454429</v>
          </cell>
          <cell r="EV25">
            <v>2427.7797861199506</v>
          </cell>
          <cell r="EW25">
            <v>3196.2411390050443</v>
          </cell>
          <cell r="EX25">
            <v>3534.9079953227911</v>
          </cell>
          <cell r="EY25">
            <v>3631.1518773571429</v>
          </cell>
          <cell r="EZ25">
            <v>3737.6681222142852</v>
          </cell>
          <cell r="FA25">
            <v>3703.4859635714283</v>
          </cell>
          <cell r="FB25">
            <v>3604.8796752380958</v>
          </cell>
          <cell r="FC25"/>
          <cell r="FD25"/>
          <cell r="FE25"/>
          <cell r="FF25"/>
          <cell r="FG25"/>
          <cell r="FH25">
            <v>123.93358076999999</v>
          </cell>
          <cell r="FI25">
            <v>17.59067177</v>
          </cell>
          <cell r="FJ25">
            <v>63.718664499999996</v>
          </cell>
          <cell r="FK25">
            <v>51.382865619999997</v>
          </cell>
          <cell r="FL25">
            <v>22.734871730000002</v>
          </cell>
          <cell r="FM25">
            <v>29.462493649999995</v>
          </cell>
          <cell r="FN25">
            <v>30.993873090000001</v>
          </cell>
          <cell r="FO25">
            <v>40.84352586</v>
          </cell>
          <cell r="FP25">
            <v>30.416917609999999</v>
          </cell>
          <cell r="FQ25">
            <v>20.271907630000001</v>
          </cell>
          <cell r="FR25">
            <v>9.6959999999999997</v>
          </cell>
          <cell r="FS25">
            <v>20.369166190000001</v>
          </cell>
          <cell r="FT25">
            <v>12.973878390000001</v>
          </cell>
          <cell r="FU25">
            <v>11.868760040787869</v>
          </cell>
          <cell r="FV25"/>
          <cell r="FW25"/>
          <cell r="FX25">
            <v>1170.1571146299998</v>
          </cell>
          <cell r="FY25">
            <v>1216.1808435600001</v>
          </cell>
          <cell r="FZ25">
            <v>2673.48424419</v>
          </cell>
          <cell r="GA25">
            <v>2111.2057199999999</v>
          </cell>
          <cell r="GB25">
            <v>2487.6695821900003</v>
          </cell>
          <cell r="GC25">
            <v>2345.35729528</v>
          </cell>
          <cell r="GD25">
            <v>2348.6681429999999</v>
          </cell>
          <cell r="GE25">
            <v>2614.1255097100002</v>
          </cell>
          <cell r="GF25">
            <v>2614.8467626099996</v>
          </cell>
          <cell r="GG25">
            <v>2016.3953470500003</v>
          </cell>
          <cell r="GH25">
            <v>1817.2947895000002</v>
          </cell>
          <cell r="GI25">
            <v>2584.649328</v>
          </cell>
          <cell r="GJ25">
            <v>3163.0737961628988</v>
          </cell>
          <cell r="GK25">
            <v>3187.50028455861</v>
          </cell>
          <cell r="GL25"/>
          <cell r="GM25"/>
          <cell r="GN25">
            <v>31346.68793486229</v>
          </cell>
          <cell r="GO25">
            <v>32232.849047883235</v>
          </cell>
          <cell r="GP25">
            <v>26122.336257112216</v>
          </cell>
          <cell r="GQ25">
            <v>26189.050289105868</v>
          </cell>
          <cell r="GR25">
            <v>22476.193084179529</v>
          </cell>
          <cell r="GS25">
            <v>26885.930098448865</v>
          </cell>
          <cell r="GT25">
            <v>25660.685041231354</v>
          </cell>
          <cell r="GU25">
            <v>22057.155480800491</v>
          </cell>
          <cell r="GV25">
            <v>16932.113789452182</v>
          </cell>
          <cell r="GW25">
            <v>14450.811708917165</v>
          </cell>
          <cell r="GX25">
            <v>34118.57214345238</v>
          </cell>
          <cell r="GY25"/>
          <cell r="GZ25"/>
          <cell r="HA25"/>
          <cell r="HB25"/>
          <cell r="HC25"/>
          <cell r="HD25">
            <v>52340.048325819967</v>
          </cell>
          <cell r="HE25">
            <v>53626.007088270111</v>
          </cell>
          <cell r="HF25">
            <v>54394.997956090032</v>
          </cell>
          <cell r="HG25">
            <v>55965.625802719944</v>
          </cell>
          <cell r="HH25">
            <v>56885.299717350004</v>
          </cell>
          <cell r="HI25">
            <v>58616.186550370119</v>
          </cell>
          <cell r="HJ25">
            <v>59988.859479020051</v>
          </cell>
          <cell r="HK25">
            <v>62196.587419499883</v>
          </cell>
          <cell r="HL25">
            <v>64327.854890929928</v>
          </cell>
          <cell r="HM25">
            <v>66548.4739310398</v>
          </cell>
          <cell r="HN25">
            <v>65932.954421249844</v>
          </cell>
          <cell r="HO25">
            <v>66551.952762689762</v>
          </cell>
          <cell r="HP25">
            <v>68943.206458269677</v>
          </cell>
          <cell r="HQ25">
            <v>70114.598423599949</v>
          </cell>
          <cell r="HR25"/>
          <cell r="HS25"/>
          <cell r="HT25">
            <v>6725.8661938743098</v>
          </cell>
          <cell r="HU25">
            <v>6894.2949237210159</v>
          </cell>
          <cell r="HV25">
            <v>6978.6424764337517</v>
          </cell>
          <cell r="HW25">
            <v>7217.3863273308398</v>
          </cell>
          <cell r="HX25">
            <v>7777.5382289870704</v>
          </cell>
          <cell r="HY25">
            <v>7538.3460577613914</v>
          </cell>
          <cell r="HZ25">
            <v>7725.2285987542164</v>
          </cell>
          <cell r="IA25">
            <v>7624.5016429999996</v>
          </cell>
          <cell r="IB25">
            <v>8419.7454256044803</v>
          </cell>
          <cell r="IC25">
            <v>8474.3180600859287</v>
          </cell>
          <cell r="ID25">
            <v>8510.9204867874341</v>
          </cell>
          <cell r="IE25">
            <v>8419.8966260919879</v>
          </cell>
          <cell r="IF25">
            <v>9321.9681037224163</v>
          </cell>
          <cell r="IG25">
            <v>10276.558634636913</v>
          </cell>
          <cell r="IH25"/>
          <cell r="II25"/>
          <cell r="IJ25">
            <v>24008.36976190476</v>
          </cell>
          <cell r="IK25">
            <v>25393.846476666662</v>
          </cell>
          <cell r="IL25">
            <v>23896.674534761907</v>
          </cell>
          <cell r="IM25">
            <v>22360.572312952379</v>
          </cell>
          <cell r="IN25">
            <v>23441.37977333333</v>
          </cell>
          <cell r="IO25">
            <v>27091.81937714286</v>
          </cell>
          <cell r="IP25">
            <v>25808.095577619049</v>
          </cell>
          <cell r="IQ25">
            <v>36616.34589480437</v>
          </cell>
          <cell r="IR25">
            <v>23410.269514696345</v>
          </cell>
          <cell r="IS25">
            <v>21683.220369711529</v>
          </cell>
          <cell r="IT25">
            <v>26202.642358950703</v>
          </cell>
          <cell r="IU25"/>
          <cell r="IV25"/>
          <cell r="IW25"/>
          <cell r="IX25"/>
          <cell r="IY25"/>
          <cell r="IZ25"/>
          <cell r="JA25"/>
          <cell r="JB25"/>
          <cell r="JC25"/>
          <cell r="JD25"/>
          <cell r="JE25"/>
          <cell r="JF25"/>
          <cell r="JG25"/>
          <cell r="JH25"/>
          <cell r="JI25"/>
          <cell r="JJ25"/>
          <cell r="JK25"/>
          <cell r="JL25"/>
          <cell r="JM25"/>
          <cell r="JN25"/>
          <cell r="JO25"/>
          <cell r="JP25">
            <v>9564.1735802055773</v>
          </cell>
          <cell r="JQ25">
            <v>11085.378662994608</v>
          </cell>
          <cell r="JR25">
            <v>11091.625891839616</v>
          </cell>
          <cell r="JS25">
            <v>7463.6493421814375</v>
          </cell>
          <cell r="JT25">
            <v>6861.2423340851601</v>
          </cell>
          <cell r="JU25">
            <v>6921.0112986309105</v>
          </cell>
          <cell r="JV25">
            <v>7265.5354647556551</v>
          </cell>
          <cell r="JW25">
            <v>7344.4123239736928</v>
          </cell>
          <cell r="JX25">
            <v>6918.799940579006</v>
          </cell>
          <cell r="JY25">
            <v>8610.2778323223356</v>
          </cell>
          <cell r="JZ25">
            <v>9274.8455364927195</v>
          </cell>
          <cell r="KA25">
            <v>10128.889144406288</v>
          </cell>
          <cell r="KB25">
            <v>6325.0766099773236</v>
          </cell>
          <cell r="KC25">
            <v>7040.187101243604</v>
          </cell>
          <cell r="KD25"/>
          <cell r="KE25"/>
          <cell r="KF25">
            <v>33543.826470094646</v>
          </cell>
          <cell r="KG25">
            <v>29297.305768606187</v>
          </cell>
          <cell r="KH25">
            <v>27312.249033276872</v>
          </cell>
          <cell r="KI25">
            <v>26900.652821510503</v>
          </cell>
          <cell r="KJ25">
            <v>29484.729226381034</v>
          </cell>
          <cell r="KK25">
            <v>30060.544306095238</v>
          </cell>
          <cell r="KL25">
            <v>27219.532265205482</v>
          </cell>
          <cell r="KM25">
            <v>28020.840162847169</v>
          </cell>
          <cell r="KN25">
            <v>24379.731378405551</v>
          </cell>
          <cell r="KO25">
            <v>21209.342908142877</v>
          </cell>
          <cell r="KP25">
            <v>17482.406177530589</v>
          </cell>
          <cell r="KQ25"/>
          <cell r="KR25"/>
          <cell r="KS25"/>
          <cell r="KT25"/>
          <cell r="KU25"/>
          <cell r="KV25">
            <v>6533.1350000000002</v>
          </cell>
          <cell r="KW25">
            <v>5953.6788100000003</v>
          </cell>
          <cell r="KX25">
            <v>7895.4570800000001</v>
          </cell>
          <cell r="KY25">
            <v>8527.4522199999992</v>
          </cell>
          <cell r="KZ25">
            <v>8695.0478495238094</v>
          </cell>
          <cell r="LA25">
            <v>9043.2574000000004</v>
          </cell>
          <cell r="LB25">
            <v>9221.82998047619</v>
          </cell>
          <cell r="LC25">
            <v>9816.251743255516</v>
          </cell>
          <cell r="LD25">
            <v>8973.902871799537</v>
          </cell>
          <cell r="LE25">
            <v>7204.3586007454323</v>
          </cell>
          <cell r="LF25">
            <v>9080.0640202380964</v>
          </cell>
          <cell r="LG25"/>
          <cell r="LH25"/>
          <cell r="LI25"/>
          <cell r="LJ25"/>
          <cell r="LL25">
            <v>-373.26201491932977</v>
          </cell>
          <cell r="LM25">
            <v>-364.22023073503487</v>
          </cell>
          <cell r="LN25">
            <v>-365.80953013738593</v>
          </cell>
          <cell r="LO25">
            <v>-542.33056369219616</v>
          </cell>
          <cell r="LP25">
            <v>-649.95632493359471</v>
          </cell>
          <cell r="LQ25">
            <v>-766.32851829590481</v>
          </cell>
          <cell r="LR25">
            <v>-813.13355996468806</v>
          </cell>
          <cell r="LS25">
            <v>-716.35398560645922</v>
          </cell>
          <cell r="LT25">
            <v>-924.46336091979231</v>
          </cell>
          <cell r="LU25">
            <v>-940.1106454635069</v>
          </cell>
          <cell r="LV25">
            <v>-1002.5961854767484</v>
          </cell>
          <cell r="LW25">
            <v>-975.84716647497157</v>
          </cell>
          <cell r="LX25">
            <v>-997.53013182160475</v>
          </cell>
          <cell r="LY25">
            <v>-1251.358152652864</v>
          </cell>
          <cell r="LZ25"/>
          <cell r="MA25"/>
          <cell r="MB25">
            <v>-1035.9659140128597</v>
          </cell>
          <cell r="MC25">
            <v>-1154.5623646033102</v>
          </cell>
          <cell r="MD25">
            <v>-1031.0270451429567</v>
          </cell>
          <cell r="ME25">
            <v>-1626.3216357253052</v>
          </cell>
          <cell r="MF25">
            <v>-1768.9585732834923</v>
          </cell>
          <cell r="MG25">
            <v>-881.99188226567378</v>
          </cell>
          <cell r="MH25">
            <v>-1273.0759979547593</v>
          </cell>
          <cell r="MI25">
            <v>-2040.5263915188657</v>
          </cell>
          <cell r="MJ25">
            <v>-2220.3411925166124</v>
          </cell>
          <cell r="MK25">
            <v>-2418.589655158451</v>
          </cell>
          <cell r="ML25">
            <v>-2406.8196199383551</v>
          </cell>
          <cell r="MM25">
            <v>-1194.4225590736553</v>
          </cell>
          <cell r="MN25">
            <v>-1675.0569861218762</v>
          </cell>
          <cell r="MO25">
            <v>-3066.9968225853268</v>
          </cell>
          <cell r="MP25"/>
          <cell r="MQ25"/>
          <cell r="MR25"/>
          <cell r="MS25"/>
          <cell r="MT25"/>
          <cell r="MU25"/>
          <cell r="MV25"/>
          <cell r="MW25"/>
          <cell r="MX25"/>
          <cell r="MY25"/>
          <cell r="MZ25"/>
          <cell r="NA25"/>
          <cell r="NB25"/>
          <cell r="NC25"/>
          <cell r="ND25"/>
          <cell r="NE25"/>
          <cell r="NF25"/>
          <cell r="NG25"/>
          <cell r="NH25"/>
          <cell r="NI25"/>
          <cell r="NJ25"/>
          <cell r="NK25"/>
          <cell r="NL25"/>
          <cell r="NM25"/>
          <cell r="NN25"/>
          <cell r="NO25"/>
          <cell r="NP25"/>
          <cell r="NQ25"/>
          <cell r="NR25"/>
          <cell r="NS25"/>
          <cell r="NT25"/>
          <cell r="NU25"/>
          <cell r="NV25"/>
          <cell r="NW25"/>
          <cell r="NX25">
            <v>-1456.1871409837099</v>
          </cell>
          <cell r="NY25">
            <v>-1413.0816872382998</v>
          </cell>
          <cell r="NZ25">
            <v>-1412.626460772914</v>
          </cell>
          <cell r="OA25">
            <v>-1471.5600056524183</v>
          </cell>
          <cell r="OB25">
            <v>-1541.4211904221495</v>
          </cell>
          <cell r="OC25">
            <v>-1581.5859384703811</v>
          </cell>
          <cell r="OD25">
            <v>-1576.0340595954685</v>
          </cell>
          <cell r="OE25">
            <v>-1599.9759620351108</v>
          </cell>
          <cell r="OF25">
            <v>-1636.1560537940923</v>
          </cell>
          <cell r="OG25">
            <v>-1660.8056706726181</v>
          </cell>
          <cell r="OH25">
            <v>-1660.8056706726181</v>
          </cell>
          <cell r="OI25">
            <v>-1904.9420195432299</v>
          </cell>
          <cell r="OJ25">
            <v>-1931.6480852700031</v>
          </cell>
          <cell r="OK25">
            <v>-2065.8970261697818</v>
          </cell>
          <cell r="OL25"/>
          <cell r="OM25"/>
          <cell r="ON25">
            <v>-62.981392789999724</v>
          </cell>
          <cell r="OO25">
            <v>-49.890974919999742</v>
          </cell>
          <cell r="OP25">
            <v>-53.918166709999703</v>
          </cell>
          <cell r="OQ25">
            <v>-57.707814029999703</v>
          </cell>
          <cell r="OR25">
            <v>-38.569919909999712</v>
          </cell>
          <cell r="OS25">
            <v>-41.271944579999705</v>
          </cell>
          <cell r="OT25">
            <v>-54.854711329999709</v>
          </cell>
          <cell r="OU25">
            <v>-57.624802599999697</v>
          </cell>
          <cell r="OV25">
            <v>-70.230297879999995</v>
          </cell>
          <cell r="OW25">
            <v>-68.377448310000005</v>
          </cell>
          <cell r="OX25">
            <v>-50.887341360000001</v>
          </cell>
          <cell r="OY25">
            <v>-8.4590264999999984</v>
          </cell>
          <cell r="OZ25">
            <v>-66.847698085368989</v>
          </cell>
          <cell r="PA25">
            <v>-196.65376550648864</v>
          </cell>
          <cell r="PB25"/>
          <cell r="PC25"/>
          <cell r="PD25">
            <v>-1713.4521554523703</v>
          </cell>
          <cell r="PE25">
            <v>-1690.9861761302554</v>
          </cell>
          <cell r="PF25">
            <v>-1695.2796327969595</v>
          </cell>
          <cell r="PG25">
            <v>-2142.2357878260345</v>
          </cell>
          <cell r="PH25">
            <v>-2538.166059880617</v>
          </cell>
          <cell r="PI25">
            <v>-1876.525419327475</v>
          </cell>
          <cell r="PJ25">
            <v>-2192.1171535036656</v>
          </cell>
          <cell r="PK25">
            <v>-2185.2209682202661</v>
          </cell>
          <cell r="PL25">
            <v>-2187.3506678671247</v>
          </cell>
          <cell r="PM25">
            <v>-4181.9465072754865</v>
          </cell>
          <cell r="PN25">
            <v>-5024.8774606744946</v>
          </cell>
          <cell r="PO25">
            <v>-13.737422222573972</v>
          </cell>
          <cell r="PP25"/>
          <cell r="PQ25"/>
          <cell r="PR25"/>
          <cell r="PS25"/>
          <cell r="PT25">
            <v>-244.04306309494834</v>
          </cell>
          <cell r="PU25">
            <v>-235.62766635982791</v>
          </cell>
          <cell r="PV25">
            <v>-234.18321768227</v>
          </cell>
          <cell r="PW25">
            <v>-232.11176239621466</v>
          </cell>
          <cell r="PX25">
            <v>-236.88007906056319</v>
          </cell>
          <cell r="PY25">
            <v>-250.0038133173658</v>
          </cell>
          <cell r="PZ25">
            <v>-242.25780948328298</v>
          </cell>
          <cell r="QA25">
            <v>-257.23233222310523</v>
          </cell>
          <cell r="QB25">
            <v>-263.41528165965298</v>
          </cell>
          <cell r="QC25">
            <v>-255.76282796806677</v>
          </cell>
          <cell r="QD25">
            <v>-267.07261273501877</v>
          </cell>
          <cell r="QE25">
            <v>-306.56655662264808</v>
          </cell>
          <cell r="QF25">
            <v>-301.35304394295298</v>
          </cell>
          <cell r="QG25">
            <v>-307.1997492189044</v>
          </cell>
          <cell r="QH25"/>
          <cell r="QI25"/>
          <cell r="QJ25">
            <v>-110.29666529965138</v>
          </cell>
          <cell r="QK25">
            <v>-78.117298920465075</v>
          </cell>
          <cell r="QL25">
            <v>-43.028919493357002</v>
          </cell>
          <cell r="QM25">
            <v>-211.74991748369408</v>
          </cell>
          <cell r="QN25">
            <v>-388.81125134585295</v>
          </cell>
          <cell r="QO25">
            <v>-307.01061299412117</v>
          </cell>
          <cell r="QP25">
            <v>-450.31519371719372</v>
          </cell>
          <cell r="QQ25">
            <v>-305.6406879602273</v>
          </cell>
          <cell r="QR25">
            <v>-257.37914144463014</v>
          </cell>
          <cell r="QS25">
            <v>-1217.7837324819379</v>
          </cell>
          <cell r="QT25">
            <v>-1324.0792646245277</v>
          </cell>
          <cell r="QU25">
            <v>-123.66475675314136</v>
          </cell>
          <cell r="QV25">
            <v>-298.76553223083033</v>
          </cell>
          <cell r="QW25">
            <v>-94.800524331539179</v>
          </cell>
          <cell r="QX25"/>
          <cell r="QY25"/>
          <cell r="QZ25">
            <v>-0.36450453055150117</v>
          </cell>
          <cell r="RA25">
            <v>0</v>
          </cell>
          <cell r="RB25">
            <v>0</v>
          </cell>
          <cell r="RC25">
            <v>-11.952184776250308</v>
          </cell>
          <cell r="RD25">
            <v>-2.466585632690915</v>
          </cell>
          <cell r="RE25">
            <v>0</v>
          </cell>
          <cell r="RF25">
            <v>-15.217126244862635</v>
          </cell>
          <cell r="RG25">
            <v>-17.588690061047949</v>
          </cell>
          <cell r="RH25">
            <v>-5.462107492149479</v>
          </cell>
          <cell r="RI25">
            <v>-86.151072632766997</v>
          </cell>
          <cell r="RJ25">
            <v>-133.10352547312331</v>
          </cell>
          <cell r="RK25">
            <v>0</v>
          </cell>
          <cell r="RL25"/>
          <cell r="RM25"/>
          <cell r="RN25"/>
        </row>
        <row r="26">
          <cell r="A26">
            <v>24</v>
          </cell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  <cell r="CE26"/>
          <cell r="CF26"/>
          <cell r="CG26"/>
          <cell r="CH26"/>
          <cell r="CI26"/>
          <cell r="CJ26"/>
          <cell r="CK26"/>
          <cell r="CL26"/>
          <cell r="CM26"/>
          <cell r="CN26"/>
          <cell r="CO26"/>
          <cell r="CP26"/>
          <cell r="CQ26"/>
          <cell r="CR26"/>
          <cell r="CS26"/>
          <cell r="CT26"/>
          <cell r="CU26"/>
          <cell r="CV26"/>
          <cell r="CW26"/>
          <cell r="CX26"/>
          <cell r="CY26"/>
          <cell r="CZ26"/>
          <cell r="DA26"/>
          <cell r="DB26"/>
          <cell r="DC26"/>
          <cell r="DD26"/>
          <cell r="DE26"/>
          <cell r="DF26"/>
          <cell r="DG26"/>
          <cell r="DH26"/>
          <cell r="DI26"/>
          <cell r="DJ26"/>
          <cell r="DK26"/>
          <cell r="DL26"/>
          <cell r="DM26"/>
          <cell r="DN26"/>
          <cell r="DO26"/>
          <cell r="DP26"/>
          <cell r="DQ26"/>
          <cell r="DR26"/>
          <cell r="DS26"/>
          <cell r="DT26"/>
          <cell r="DU26"/>
          <cell r="DV26"/>
          <cell r="DW26"/>
          <cell r="DX26"/>
          <cell r="DY26"/>
          <cell r="DZ26"/>
          <cell r="EA26"/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/>
          <cell r="EN26"/>
          <cell r="EO26"/>
          <cell r="EP26"/>
          <cell r="EQ26"/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/>
          <cell r="FD26"/>
          <cell r="FE26"/>
          <cell r="FF26"/>
          <cell r="FG26"/>
          <cell r="FH26"/>
          <cell r="FI26"/>
          <cell r="FJ26"/>
          <cell r="FK26"/>
          <cell r="FL26"/>
          <cell r="FM26"/>
          <cell r="FN26"/>
          <cell r="FO26"/>
          <cell r="FP26"/>
          <cell r="FQ26"/>
          <cell r="FR26"/>
          <cell r="FS26"/>
          <cell r="FT26"/>
          <cell r="FU26"/>
          <cell r="FV26"/>
          <cell r="FW26"/>
          <cell r="FX26"/>
          <cell r="FY26"/>
          <cell r="FZ26"/>
          <cell r="GA26"/>
          <cell r="GB26"/>
          <cell r="GC26"/>
          <cell r="GD26"/>
          <cell r="GE26"/>
          <cell r="GF26"/>
          <cell r="GG26"/>
          <cell r="GH26"/>
          <cell r="GI26"/>
          <cell r="GJ26"/>
          <cell r="GK26"/>
          <cell r="GL26"/>
          <cell r="GM26"/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/>
          <cell r="GY26"/>
          <cell r="GZ26"/>
          <cell r="HA26"/>
          <cell r="HB26"/>
          <cell r="HC26"/>
          <cell r="HD26">
            <v>42557.891765789966</v>
          </cell>
          <cell r="HE26">
            <v>44241.981627730114</v>
          </cell>
          <cell r="HF26">
            <v>46160.882809270035</v>
          </cell>
          <cell r="HG26">
            <v>40837.366031699938</v>
          </cell>
          <cell r="HH26">
            <v>40557.462626440007</v>
          </cell>
          <cell r="HI26">
            <v>48427.478134560115</v>
          </cell>
          <cell r="HJ26">
            <v>47581.709764190055</v>
          </cell>
          <cell r="HK26">
            <v>44362.790073429867</v>
          </cell>
          <cell r="HL26">
            <v>44741.963397739921</v>
          </cell>
          <cell r="HM26">
            <v>44681.902367079798</v>
          </cell>
          <cell r="HN26">
            <v>46787.92652678983</v>
          </cell>
          <cell r="HO26">
            <v>57327.72733825977</v>
          </cell>
          <cell r="HP26">
            <v>56648.19305394969</v>
          </cell>
          <cell r="HQ26">
            <v>54436.996477239947</v>
          </cell>
          <cell r="HR26"/>
          <cell r="HS26"/>
          <cell r="HT26"/>
          <cell r="HU26"/>
          <cell r="HV26"/>
          <cell r="HW26"/>
          <cell r="HX26"/>
          <cell r="HY26"/>
          <cell r="HZ26"/>
          <cell r="IA26"/>
          <cell r="IB26"/>
          <cell r="IC26"/>
          <cell r="ID26"/>
          <cell r="IE26"/>
          <cell r="IF26"/>
          <cell r="IG26"/>
          <cell r="IH26"/>
          <cell r="II26"/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/>
          <cell r="IV26"/>
          <cell r="IW26"/>
          <cell r="IX26"/>
          <cell r="IY26"/>
          <cell r="IZ26"/>
          <cell r="JA26"/>
          <cell r="JB26"/>
          <cell r="JC26"/>
          <cell r="JD26"/>
          <cell r="JE26"/>
          <cell r="JF26"/>
          <cell r="JG26"/>
          <cell r="JH26"/>
          <cell r="JI26"/>
          <cell r="JJ26"/>
          <cell r="JK26"/>
          <cell r="JL26"/>
          <cell r="JM26"/>
          <cell r="JN26"/>
          <cell r="JO26"/>
          <cell r="JP26"/>
          <cell r="JQ26"/>
          <cell r="JR26"/>
          <cell r="JS26"/>
          <cell r="JT26"/>
          <cell r="JU26"/>
          <cell r="JV26"/>
          <cell r="JW26"/>
          <cell r="JX26"/>
          <cell r="JY26"/>
          <cell r="JZ26"/>
          <cell r="KA26"/>
          <cell r="KB26"/>
          <cell r="KC26"/>
          <cell r="KD26"/>
          <cell r="KE26"/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/>
          <cell r="KP26"/>
          <cell r="KQ26"/>
          <cell r="KR26"/>
          <cell r="KS26"/>
          <cell r="KT26"/>
          <cell r="KU26"/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/>
          <cell r="LG26"/>
          <cell r="LH26"/>
          <cell r="LI26"/>
          <cell r="LJ26"/>
          <cell r="LL26"/>
          <cell r="LM26"/>
          <cell r="LN26"/>
          <cell r="LO26"/>
          <cell r="LP26"/>
          <cell r="LQ26"/>
          <cell r="LR26"/>
          <cell r="LS26"/>
          <cell r="LT26"/>
          <cell r="LU26"/>
          <cell r="LV26"/>
          <cell r="LW26"/>
          <cell r="LX26"/>
          <cell r="LY26"/>
          <cell r="LZ26"/>
          <cell r="MA26"/>
          <cell r="MB26"/>
          <cell r="MC26"/>
          <cell r="MD26"/>
          <cell r="ME26"/>
          <cell r="MF26"/>
          <cell r="MG26"/>
          <cell r="MH26"/>
          <cell r="MI26"/>
          <cell r="MJ26"/>
          <cell r="MK26"/>
          <cell r="ML26"/>
          <cell r="MM26"/>
          <cell r="MN26"/>
          <cell r="MO26"/>
          <cell r="MP26"/>
          <cell r="MQ26"/>
          <cell r="MR26"/>
          <cell r="MS26"/>
          <cell r="MT26"/>
          <cell r="MU26"/>
          <cell r="MV26"/>
          <cell r="MW26"/>
          <cell r="MX26"/>
          <cell r="MY26"/>
          <cell r="MZ26"/>
          <cell r="NA26"/>
          <cell r="NB26"/>
          <cell r="NC26"/>
          <cell r="ND26"/>
          <cell r="NE26"/>
          <cell r="NF26"/>
          <cell r="NG26"/>
          <cell r="NH26">
            <v>-47337.847009616147</v>
          </cell>
          <cell r="NI26">
            <v>-48062.993430294424</v>
          </cell>
          <cell r="NJ26">
            <v>-52791.315355490507</v>
          </cell>
          <cell r="NK26">
            <v>-45228.347252701496</v>
          </cell>
          <cell r="NL26">
            <v>-46933.121374997354</v>
          </cell>
          <cell r="NM26">
            <v>-65658.164511913317</v>
          </cell>
          <cell r="NN26">
            <v>-56803.686640632397</v>
          </cell>
          <cell r="NO26">
            <v>-50139.028576215824</v>
          </cell>
          <cell r="NP26">
            <v>-47731.454243535933</v>
          </cell>
          <cell r="NQ26">
            <v>-48451.297173613915</v>
          </cell>
          <cell r="NR26">
            <v>-48966.472521256786</v>
          </cell>
          <cell r="NS26">
            <v>-61286.249276488117</v>
          </cell>
          <cell r="NT26">
            <v>-59771.925755568038</v>
          </cell>
          <cell r="NU26">
            <v>-68079.965147604802</v>
          </cell>
          <cell r="NV26"/>
          <cell r="NW26"/>
          <cell r="NX26"/>
          <cell r="NY26"/>
          <cell r="NZ26"/>
          <cell r="OA26"/>
          <cell r="OB26"/>
          <cell r="OC26"/>
          <cell r="OD26"/>
          <cell r="OE26"/>
          <cell r="OF26"/>
          <cell r="OG26"/>
          <cell r="OH26"/>
          <cell r="OI26"/>
          <cell r="OJ26"/>
          <cell r="OK26"/>
          <cell r="OL26"/>
          <cell r="OM26"/>
          <cell r="ON26"/>
          <cell r="OO26"/>
          <cell r="OP26"/>
          <cell r="OQ26"/>
          <cell r="OR26"/>
          <cell r="OS26"/>
          <cell r="OT26"/>
          <cell r="OU26"/>
          <cell r="OV26"/>
          <cell r="OW26"/>
          <cell r="OX26"/>
          <cell r="OY26"/>
          <cell r="OZ26"/>
          <cell r="PA26"/>
          <cell r="PB26"/>
          <cell r="PC26"/>
          <cell r="PD26"/>
          <cell r="PE26"/>
          <cell r="PF26"/>
          <cell r="PG26"/>
          <cell r="PH26"/>
          <cell r="PI26"/>
          <cell r="PJ26"/>
          <cell r="PK26"/>
          <cell r="PL26"/>
          <cell r="PM26"/>
          <cell r="PN26"/>
          <cell r="PO26"/>
          <cell r="PP26"/>
          <cell r="PQ26"/>
          <cell r="PR26"/>
          <cell r="PS26"/>
          <cell r="PT26"/>
          <cell r="PU26"/>
          <cell r="PV26"/>
          <cell r="PW26"/>
          <cell r="PX26"/>
          <cell r="PY26"/>
          <cell r="PZ26"/>
          <cell r="QA26"/>
          <cell r="QB26"/>
          <cell r="QC26"/>
          <cell r="QD26"/>
          <cell r="QE26"/>
          <cell r="QF26"/>
          <cell r="QG26"/>
          <cell r="QH26"/>
          <cell r="QI26"/>
          <cell r="QJ26"/>
          <cell r="QK26"/>
          <cell r="QL26"/>
          <cell r="QM26"/>
          <cell r="QN26"/>
          <cell r="QO26"/>
          <cell r="QP26"/>
          <cell r="QQ26"/>
          <cell r="QR26"/>
          <cell r="QS26"/>
          <cell r="QT26"/>
          <cell r="QU26"/>
          <cell r="QV26"/>
          <cell r="QW26"/>
          <cell r="QX26"/>
          <cell r="QY26"/>
          <cell r="QZ26"/>
          <cell r="RA26"/>
          <cell r="RB26"/>
          <cell r="RC26"/>
          <cell r="RD26"/>
          <cell r="RE26"/>
          <cell r="RF26"/>
          <cell r="RG26"/>
          <cell r="RH26"/>
          <cell r="RI26"/>
          <cell r="RJ26"/>
          <cell r="RK26"/>
          <cell r="RL26"/>
          <cell r="RM26"/>
          <cell r="RN26"/>
        </row>
        <row r="27">
          <cell r="A27">
            <v>25</v>
          </cell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  <cell r="CE27"/>
          <cell r="CF27"/>
          <cell r="CG27"/>
          <cell r="CH27"/>
          <cell r="CI27"/>
          <cell r="CJ27"/>
          <cell r="CK27"/>
          <cell r="CL27"/>
          <cell r="CM27"/>
          <cell r="CN27"/>
          <cell r="CO27"/>
          <cell r="CP27"/>
          <cell r="CQ27"/>
          <cell r="CR27"/>
          <cell r="CS27"/>
          <cell r="CT27"/>
          <cell r="CU27"/>
          <cell r="CV27"/>
          <cell r="CW27"/>
          <cell r="CX27"/>
          <cell r="CY27"/>
          <cell r="CZ27"/>
          <cell r="DA27"/>
          <cell r="DB27"/>
          <cell r="DC27"/>
          <cell r="DD27"/>
          <cell r="DE27"/>
          <cell r="DF27"/>
          <cell r="DG27"/>
          <cell r="DH27"/>
          <cell r="DI27"/>
          <cell r="DJ27"/>
          <cell r="DK27"/>
          <cell r="DL27"/>
          <cell r="DM27"/>
          <cell r="DN27"/>
          <cell r="DO27"/>
          <cell r="DP27"/>
          <cell r="DQ27"/>
          <cell r="DR27"/>
          <cell r="DS27"/>
          <cell r="DT27"/>
          <cell r="DU27"/>
          <cell r="DV27"/>
          <cell r="DW27"/>
          <cell r="DX27"/>
          <cell r="DY27"/>
          <cell r="DZ27"/>
          <cell r="EA27"/>
          <cell r="EB27"/>
          <cell r="EC27"/>
          <cell r="ED27"/>
          <cell r="EE27"/>
          <cell r="EF27"/>
          <cell r="EG27"/>
          <cell r="EH27"/>
          <cell r="EI27"/>
          <cell r="EJ27"/>
          <cell r="EK27"/>
          <cell r="EL27"/>
          <cell r="EM27"/>
          <cell r="EN27"/>
          <cell r="EO27"/>
          <cell r="EP27"/>
          <cell r="EQ27"/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/>
          <cell r="FD27"/>
          <cell r="FE27"/>
          <cell r="FF27"/>
          <cell r="FG27"/>
          <cell r="FH27"/>
          <cell r="FI27"/>
          <cell r="FJ27"/>
          <cell r="FK27"/>
          <cell r="FL27"/>
          <cell r="FM27"/>
          <cell r="FN27"/>
          <cell r="FO27"/>
          <cell r="FP27"/>
          <cell r="FQ27"/>
          <cell r="FR27"/>
          <cell r="FS27"/>
          <cell r="FT27"/>
          <cell r="FU27"/>
          <cell r="FV27"/>
          <cell r="FW27"/>
          <cell r="FX27"/>
          <cell r="FY27"/>
          <cell r="FZ27"/>
          <cell r="GA27"/>
          <cell r="GB27"/>
          <cell r="GC27"/>
          <cell r="GD27"/>
          <cell r="GE27"/>
          <cell r="GF27"/>
          <cell r="GG27"/>
          <cell r="GH27"/>
          <cell r="GI27"/>
          <cell r="GJ27"/>
          <cell r="GK27"/>
          <cell r="GL27"/>
          <cell r="GM27"/>
          <cell r="GN27"/>
          <cell r="GO27"/>
          <cell r="GP27"/>
          <cell r="GQ27"/>
          <cell r="GR27"/>
          <cell r="GS27"/>
          <cell r="GT27"/>
          <cell r="GU27"/>
          <cell r="GV27"/>
          <cell r="GW27"/>
          <cell r="GX27"/>
          <cell r="GY27"/>
          <cell r="GZ27"/>
          <cell r="HA27"/>
          <cell r="HB27"/>
          <cell r="HC27"/>
          <cell r="HD27">
            <v>9625.113175059998</v>
          </cell>
          <cell r="HE27">
            <v>9261.532569949999</v>
          </cell>
          <cell r="HF27">
            <v>8128.3062375500012</v>
          </cell>
          <cell r="HG27">
            <v>14964.392811880001</v>
          </cell>
          <cell r="HH27">
            <v>16068.818044170001</v>
          </cell>
          <cell r="HI27">
            <v>9830.567370200004</v>
          </cell>
          <cell r="HJ27">
            <v>12005.648070190002</v>
          </cell>
          <cell r="HK27">
            <v>17424.188179910012</v>
          </cell>
          <cell r="HL27">
            <v>19043.641560130007</v>
          </cell>
          <cell r="HM27">
            <v>21272.006989630005</v>
          </cell>
          <cell r="HN27">
            <v>18486.180515670007</v>
          </cell>
          <cell r="HO27">
            <v>8587.7572018599985</v>
          </cell>
          <cell r="HP27">
            <v>11506.520289689999</v>
          </cell>
          <cell r="HQ27">
            <v>14750.233215769997</v>
          </cell>
          <cell r="HR27"/>
          <cell r="HS27"/>
          <cell r="HT27"/>
          <cell r="HU27"/>
          <cell r="HV27"/>
          <cell r="HW27"/>
          <cell r="HX27"/>
          <cell r="HY27"/>
          <cell r="HZ27"/>
          <cell r="IA27"/>
          <cell r="IB27"/>
          <cell r="IC27"/>
          <cell r="ID27"/>
          <cell r="IE27"/>
          <cell r="IF27"/>
          <cell r="IG27"/>
          <cell r="IH27"/>
          <cell r="II27"/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/>
          <cell r="IV27"/>
          <cell r="IW27"/>
          <cell r="IX27"/>
          <cell r="IY27"/>
          <cell r="IZ27"/>
          <cell r="JA27"/>
          <cell r="JB27"/>
          <cell r="JC27"/>
          <cell r="JD27"/>
          <cell r="JE27"/>
          <cell r="JF27"/>
          <cell r="JG27"/>
          <cell r="JH27"/>
          <cell r="JI27"/>
          <cell r="JJ27"/>
          <cell r="JK27"/>
          <cell r="JL27"/>
          <cell r="JM27"/>
          <cell r="JN27"/>
          <cell r="JO27"/>
          <cell r="JP27"/>
          <cell r="JQ27"/>
          <cell r="JR27"/>
          <cell r="JS27"/>
          <cell r="JT27"/>
          <cell r="JU27"/>
          <cell r="JV27"/>
          <cell r="JW27"/>
          <cell r="JX27"/>
          <cell r="JY27"/>
          <cell r="JZ27"/>
          <cell r="KA27"/>
          <cell r="KB27"/>
          <cell r="KC27"/>
          <cell r="KD27"/>
          <cell r="KE27"/>
          <cell r="KF27"/>
          <cell r="KG27"/>
          <cell r="KH27"/>
          <cell r="KI27"/>
          <cell r="KJ27"/>
          <cell r="KK27"/>
          <cell r="KL27"/>
          <cell r="KM27"/>
          <cell r="KN27"/>
          <cell r="KO27"/>
          <cell r="KP27"/>
          <cell r="KQ27"/>
          <cell r="KR27"/>
          <cell r="KS27"/>
          <cell r="KT27"/>
          <cell r="KU27"/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/>
          <cell r="LG27"/>
          <cell r="LH27"/>
          <cell r="LI27"/>
          <cell r="LJ27"/>
          <cell r="LL27"/>
          <cell r="LM27"/>
          <cell r="LN27"/>
          <cell r="LO27"/>
          <cell r="LP27"/>
          <cell r="LQ27"/>
          <cell r="LR27"/>
          <cell r="LS27"/>
          <cell r="LT27"/>
          <cell r="LU27"/>
          <cell r="LV27"/>
          <cell r="LW27"/>
          <cell r="LX27"/>
          <cell r="LY27"/>
          <cell r="LZ27"/>
          <cell r="MA27"/>
          <cell r="MB27">
            <v>-808.33675286883476</v>
          </cell>
          <cell r="MC27">
            <v>-930.70598408444903</v>
          </cell>
          <cell r="MD27">
            <v>-808.84666574762866</v>
          </cell>
          <cell r="ME27">
            <v>-1361.2946510185175</v>
          </cell>
          <cell r="MF27">
            <v>-1443.9936099817785</v>
          </cell>
          <cell r="MG27">
            <v>-614.42567426655899</v>
          </cell>
          <cell r="MH27">
            <v>-986.62742383109878</v>
          </cell>
          <cell r="MI27">
            <v>-1834.862706354711</v>
          </cell>
          <cell r="MJ27">
            <v>-1953.9991920495647</v>
          </cell>
          <cell r="MK27">
            <v>-2144.3237513150852</v>
          </cell>
          <cell r="ML27">
            <v>-2102.0342888780297</v>
          </cell>
          <cell r="MM27">
            <v>-888.88212118177069</v>
          </cell>
          <cell r="MN27">
            <v>-1367.3524391092458</v>
          </cell>
          <cell r="MO27">
            <v>-2715.0049832674708</v>
          </cell>
          <cell r="MP27"/>
          <cell r="MQ27"/>
          <cell r="MR27">
            <v>-71044.41715523797</v>
          </cell>
          <cell r="MS27">
            <v>-59324.521933914337</v>
          </cell>
          <cell r="MT27">
            <v>-51352.343589105367</v>
          </cell>
          <cell r="MU27">
            <v>-96871.964679146578</v>
          </cell>
          <cell r="MV27">
            <v>-106783.87915982715</v>
          </cell>
          <cell r="MW27">
            <v>-74575.380034526985</v>
          </cell>
          <cell r="MX27">
            <v>-79180.989705394109</v>
          </cell>
          <cell r="MY27">
            <v>-102651.33164751642</v>
          </cell>
          <cell r="MZ27">
            <v>-115267.75179634274</v>
          </cell>
          <cell r="NA27">
            <v>-113446.17425847924</v>
          </cell>
          <cell r="NB27">
            <v>-95301.330483192738</v>
          </cell>
          <cell r="NC27">
            <v>-62976.046871343031</v>
          </cell>
          <cell r="ND27">
            <v>-76831.917472305358</v>
          </cell>
          <cell r="NE27">
            <v>-74022.931826880711</v>
          </cell>
          <cell r="NF27"/>
          <cell r="NG27"/>
          <cell r="NH27"/>
          <cell r="NI27"/>
          <cell r="NJ27"/>
          <cell r="NK27"/>
          <cell r="NL27"/>
          <cell r="NM27"/>
          <cell r="NN27"/>
          <cell r="NO27"/>
          <cell r="NP27"/>
          <cell r="NQ27"/>
          <cell r="NR27"/>
          <cell r="NS27"/>
          <cell r="NT27"/>
          <cell r="NU27"/>
          <cell r="NV27"/>
          <cell r="NW27"/>
          <cell r="NX27"/>
          <cell r="NY27"/>
          <cell r="NZ27"/>
          <cell r="OA27"/>
          <cell r="OB27"/>
          <cell r="OC27"/>
          <cell r="OD27"/>
          <cell r="OE27"/>
          <cell r="OF27"/>
          <cell r="OG27"/>
          <cell r="OH27"/>
          <cell r="OI27"/>
          <cell r="OJ27"/>
          <cell r="OK27"/>
          <cell r="OL27"/>
          <cell r="OM27"/>
          <cell r="ON27"/>
          <cell r="OO27"/>
          <cell r="OP27"/>
          <cell r="OQ27"/>
          <cell r="OR27"/>
          <cell r="OS27"/>
          <cell r="OT27"/>
          <cell r="OU27"/>
          <cell r="OV27"/>
          <cell r="OW27"/>
          <cell r="OX27"/>
          <cell r="OY27"/>
          <cell r="OZ27"/>
          <cell r="PA27"/>
          <cell r="PB27"/>
          <cell r="PC27"/>
          <cell r="PD27">
            <v>-1.0815810371472854</v>
          </cell>
          <cell r="PE27">
            <v>-4.0863466243264694</v>
          </cell>
          <cell r="PF27">
            <v>-0.76224729736599439</v>
          </cell>
          <cell r="PG27">
            <v>-400.82192253107416</v>
          </cell>
          <cell r="PH27">
            <v>-695.43998526712858</v>
          </cell>
          <cell r="PI27">
            <v>-7.1189011874882819</v>
          </cell>
          <cell r="PJ27">
            <v>-304.33014851718019</v>
          </cell>
          <cell r="PK27">
            <v>-287.98775021537637</v>
          </cell>
          <cell r="PL27">
            <v>-230.86727280221993</v>
          </cell>
          <cell r="PM27">
            <v>-2181.6344351457305</v>
          </cell>
          <cell r="PN27">
            <v>-2854.9624915087265</v>
          </cell>
          <cell r="PO27">
            <v>-13.737422222573972</v>
          </cell>
          <cell r="PP27">
            <v>-27.660161798639788</v>
          </cell>
          <cell r="PQ27">
            <v>-41.517972763729887</v>
          </cell>
          <cell r="PR27"/>
          <cell r="PS27"/>
          <cell r="PT27"/>
          <cell r="PU27"/>
          <cell r="PV27"/>
          <cell r="PW27"/>
          <cell r="PX27"/>
          <cell r="PY27"/>
          <cell r="PZ27"/>
          <cell r="QA27"/>
          <cell r="QB27"/>
          <cell r="QC27"/>
          <cell r="QD27"/>
          <cell r="QE27"/>
          <cell r="QF27"/>
          <cell r="QG27"/>
          <cell r="QH27"/>
          <cell r="QI27"/>
          <cell r="QJ27">
            <v>-110.29666529965138</v>
          </cell>
          <cell r="QK27">
            <v>-78.117298920465075</v>
          </cell>
          <cell r="QL27">
            <v>-43.028919493357002</v>
          </cell>
          <cell r="QM27">
            <v>-211.74991748369408</v>
          </cell>
          <cell r="QN27">
            <v>-388.81125134585295</v>
          </cell>
          <cell r="QO27">
            <v>-307.01061299412117</v>
          </cell>
          <cell r="QP27">
            <v>-450.31519371719372</v>
          </cell>
          <cell r="QQ27">
            <v>-305.6406879602273</v>
          </cell>
          <cell r="QR27">
            <v>-257.37914144463014</v>
          </cell>
          <cell r="QS27">
            <v>-1217.7837324819379</v>
          </cell>
          <cell r="QT27">
            <v>-1324.0792646245277</v>
          </cell>
          <cell r="QU27">
            <v>-123.66475675314136</v>
          </cell>
          <cell r="QV27">
            <v>-298.76553223083033</v>
          </cell>
          <cell r="QW27">
            <v>-94.800524331539179</v>
          </cell>
          <cell r="QX27"/>
          <cell r="QY27"/>
          <cell r="QZ27">
            <v>-0.36450453055150117</v>
          </cell>
          <cell r="RA27">
            <v>0</v>
          </cell>
          <cell r="RB27">
            <v>0</v>
          </cell>
          <cell r="RC27">
            <v>-11.952184776250308</v>
          </cell>
          <cell r="RD27">
            <v>-2.466585632690915</v>
          </cell>
          <cell r="RE27">
            <v>0</v>
          </cell>
          <cell r="RF27">
            <v>-15.217126244862635</v>
          </cell>
          <cell r="RG27">
            <v>-17.588690061047949</v>
          </cell>
          <cell r="RH27">
            <v>-5.462107492149479</v>
          </cell>
          <cell r="RI27">
            <v>-86.151072632766997</v>
          </cell>
          <cell r="RJ27">
            <v>-133.10352547312331</v>
          </cell>
          <cell r="RK27">
            <v>0</v>
          </cell>
          <cell r="RL27">
            <v>0</v>
          </cell>
          <cell r="RM27">
            <v>0</v>
          </cell>
          <cell r="RN27"/>
        </row>
        <row r="28">
          <cell r="A28">
            <v>26</v>
          </cell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  <cell r="CE28"/>
          <cell r="CF28"/>
          <cell r="CG28"/>
          <cell r="CH28"/>
          <cell r="CI28"/>
          <cell r="CJ28"/>
          <cell r="CK28"/>
          <cell r="CL28"/>
          <cell r="CM28"/>
          <cell r="CN28"/>
          <cell r="CO28"/>
          <cell r="CP28"/>
          <cell r="CQ28"/>
          <cell r="CR28"/>
          <cell r="CS28"/>
          <cell r="CT28"/>
          <cell r="CU28"/>
          <cell r="CV28"/>
          <cell r="CW28"/>
          <cell r="CX28"/>
          <cell r="CY28"/>
          <cell r="CZ28"/>
          <cell r="DA28"/>
          <cell r="DB28"/>
          <cell r="DC28"/>
          <cell r="DD28"/>
          <cell r="DE28"/>
          <cell r="DF28"/>
          <cell r="DG28"/>
          <cell r="DH28"/>
          <cell r="DI28"/>
          <cell r="DJ28"/>
          <cell r="DK28"/>
          <cell r="DL28"/>
          <cell r="DM28"/>
          <cell r="DN28"/>
          <cell r="DO28"/>
          <cell r="DP28"/>
          <cell r="DQ28"/>
          <cell r="DR28"/>
          <cell r="DS28"/>
          <cell r="DT28"/>
          <cell r="DU28"/>
          <cell r="DV28"/>
          <cell r="DW28"/>
          <cell r="DX28"/>
          <cell r="DY28"/>
          <cell r="DZ28"/>
          <cell r="EA28"/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/>
          <cell r="EN28"/>
          <cell r="EO28"/>
          <cell r="EP28"/>
          <cell r="EQ28"/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/>
          <cell r="FD28"/>
          <cell r="FE28"/>
          <cell r="FF28"/>
          <cell r="FG28"/>
          <cell r="FH28"/>
          <cell r="FI28"/>
          <cell r="FJ28"/>
          <cell r="FK28"/>
          <cell r="FL28"/>
          <cell r="FM28"/>
          <cell r="FN28"/>
          <cell r="FO28"/>
          <cell r="FP28"/>
          <cell r="FQ28"/>
          <cell r="FR28"/>
          <cell r="FS28"/>
          <cell r="FT28"/>
          <cell r="FU28"/>
          <cell r="FV28"/>
          <cell r="FW28"/>
          <cell r="FX28"/>
          <cell r="FY28"/>
          <cell r="FZ28"/>
          <cell r="GA28"/>
          <cell r="GB28"/>
          <cell r="GC28"/>
          <cell r="GD28"/>
          <cell r="GE28"/>
          <cell r="GF28"/>
          <cell r="GG28"/>
          <cell r="GH28"/>
          <cell r="GI28"/>
          <cell r="GJ28"/>
          <cell r="GK28"/>
          <cell r="GL28"/>
          <cell r="GM28"/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/>
          <cell r="GZ28"/>
          <cell r="HA28"/>
          <cell r="HB28"/>
          <cell r="HC28"/>
          <cell r="HD28">
            <v>62.981392789999724</v>
          </cell>
          <cell r="HE28">
            <v>49.890974919999742</v>
          </cell>
          <cell r="HF28">
            <v>53.918166709999703</v>
          </cell>
          <cell r="HG28">
            <v>57.707814029999703</v>
          </cell>
          <cell r="HH28">
            <v>38.569919909999712</v>
          </cell>
          <cell r="HI28">
            <v>41.271944579999705</v>
          </cell>
          <cell r="HJ28">
            <v>54.854711329999709</v>
          </cell>
          <cell r="HK28">
            <v>57.624802599999697</v>
          </cell>
          <cell r="HL28">
            <v>70.230297879999995</v>
          </cell>
          <cell r="HM28">
            <v>68.377448310000005</v>
          </cell>
          <cell r="HN28">
            <v>50.887341360000001</v>
          </cell>
          <cell r="HO28">
            <v>3.0714192200000001</v>
          </cell>
          <cell r="HP28">
            <v>43.437354939999999</v>
          </cell>
          <cell r="HQ28">
            <v>63.324062779999998</v>
          </cell>
          <cell r="HR28"/>
          <cell r="HS28"/>
          <cell r="HT28"/>
          <cell r="HU28"/>
          <cell r="HV28"/>
          <cell r="HW28"/>
          <cell r="HX28"/>
          <cell r="HY28"/>
          <cell r="HZ28"/>
          <cell r="IA28"/>
          <cell r="IB28"/>
          <cell r="IC28"/>
          <cell r="ID28"/>
          <cell r="IE28"/>
          <cell r="IF28"/>
          <cell r="IG28"/>
          <cell r="IH28"/>
          <cell r="II28"/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/>
          <cell r="IV28"/>
          <cell r="IW28"/>
          <cell r="IX28"/>
          <cell r="IY28"/>
          <cell r="IZ28"/>
          <cell r="JA28"/>
          <cell r="JB28"/>
          <cell r="JC28"/>
          <cell r="JD28"/>
          <cell r="JE28"/>
          <cell r="JF28"/>
          <cell r="JG28"/>
          <cell r="JH28"/>
          <cell r="JI28"/>
          <cell r="JJ28"/>
          <cell r="JK28"/>
          <cell r="JL28"/>
          <cell r="JM28"/>
          <cell r="JN28"/>
          <cell r="JO28"/>
          <cell r="JP28"/>
          <cell r="JQ28"/>
          <cell r="JR28"/>
          <cell r="JS28"/>
          <cell r="JT28"/>
          <cell r="JU28"/>
          <cell r="JV28"/>
          <cell r="JW28"/>
          <cell r="JX28"/>
          <cell r="JY28"/>
          <cell r="JZ28"/>
          <cell r="KA28"/>
          <cell r="KB28"/>
          <cell r="KC28"/>
          <cell r="KD28"/>
          <cell r="KE28"/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/>
          <cell r="KP28"/>
          <cell r="KQ28"/>
          <cell r="KR28"/>
          <cell r="KS28"/>
          <cell r="KT28"/>
          <cell r="KU28"/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/>
          <cell r="LG28"/>
          <cell r="LH28"/>
          <cell r="LI28"/>
          <cell r="LJ28"/>
          <cell r="LL28"/>
          <cell r="LM28"/>
          <cell r="LN28"/>
          <cell r="LO28"/>
          <cell r="LP28"/>
          <cell r="LQ28"/>
          <cell r="LR28"/>
          <cell r="LS28"/>
          <cell r="LT28"/>
          <cell r="LU28"/>
          <cell r="LV28"/>
          <cell r="LW28"/>
          <cell r="LX28"/>
          <cell r="LY28"/>
          <cell r="LZ28"/>
          <cell r="MA28"/>
          <cell r="MB28"/>
          <cell r="MC28"/>
          <cell r="MD28"/>
          <cell r="ME28"/>
          <cell r="MF28"/>
          <cell r="MG28"/>
          <cell r="MH28"/>
          <cell r="MI28"/>
          <cell r="MJ28"/>
          <cell r="MK28"/>
          <cell r="ML28"/>
          <cell r="MM28"/>
          <cell r="MN28"/>
          <cell r="MO28"/>
          <cell r="MP28"/>
          <cell r="MQ28"/>
          <cell r="MR28"/>
          <cell r="MS28"/>
          <cell r="MT28"/>
          <cell r="MU28"/>
          <cell r="MV28"/>
          <cell r="MW28"/>
          <cell r="MX28"/>
          <cell r="MY28"/>
          <cell r="MZ28"/>
          <cell r="NA28"/>
          <cell r="NB28"/>
          <cell r="NC28"/>
          <cell r="ND28"/>
          <cell r="NE28"/>
          <cell r="NF28"/>
          <cell r="NG28"/>
          <cell r="NH28"/>
          <cell r="NI28"/>
          <cell r="NJ28"/>
          <cell r="NK28"/>
          <cell r="NL28"/>
          <cell r="NM28"/>
          <cell r="NN28"/>
          <cell r="NO28"/>
          <cell r="NP28"/>
          <cell r="NQ28"/>
          <cell r="NR28"/>
          <cell r="NS28"/>
          <cell r="NT28"/>
          <cell r="NU28"/>
          <cell r="NV28"/>
          <cell r="NW28"/>
          <cell r="NX28"/>
          <cell r="NY28"/>
          <cell r="NZ28"/>
          <cell r="OA28"/>
          <cell r="OB28"/>
          <cell r="OC28"/>
          <cell r="OD28"/>
          <cell r="OE28"/>
          <cell r="OF28"/>
          <cell r="OG28"/>
          <cell r="OH28"/>
          <cell r="OI28"/>
          <cell r="OJ28"/>
          <cell r="OK28"/>
          <cell r="OL28"/>
          <cell r="OM28"/>
          <cell r="ON28">
            <v>-62.981392789999724</v>
          </cell>
          <cell r="OO28">
            <v>-49.890974919999742</v>
          </cell>
          <cell r="OP28">
            <v>-53.918166709999703</v>
          </cell>
          <cell r="OQ28">
            <v>-57.707814029999703</v>
          </cell>
          <cell r="OR28">
            <v>-38.569919909999712</v>
          </cell>
          <cell r="OS28">
            <v>-41.271944579999705</v>
          </cell>
          <cell r="OT28">
            <v>-54.854711329999709</v>
          </cell>
          <cell r="OU28">
            <v>-57.624802599999697</v>
          </cell>
          <cell r="OV28">
            <v>-70.230297879999995</v>
          </cell>
          <cell r="OW28">
            <v>-68.377448310000005</v>
          </cell>
          <cell r="OX28">
            <v>-50.887341360000001</v>
          </cell>
          <cell r="OY28">
            <v>-8.4590264999999984</v>
          </cell>
          <cell r="OZ28">
            <v>-55.437175929999995</v>
          </cell>
          <cell r="PA28">
            <v>-63.324062779999998</v>
          </cell>
          <cell r="PB28"/>
          <cell r="PC28"/>
          <cell r="PD28"/>
          <cell r="PE28"/>
          <cell r="PF28"/>
          <cell r="PG28"/>
          <cell r="PH28"/>
          <cell r="PI28"/>
          <cell r="PJ28"/>
          <cell r="PK28"/>
          <cell r="PL28"/>
          <cell r="PM28"/>
          <cell r="PN28"/>
          <cell r="PO28"/>
          <cell r="PP28"/>
          <cell r="PQ28"/>
          <cell r="PR28"/>
          <cell r="PS28"/>
          <cell r="PT28"/>
          <cell r="PU28"/>
          <cell r="PV28"/>
          <cell r="PW28"/>
          <cell r="PX28"/>
          <cell r="PY28"/>
          <cell r="PZ28"/>
          <cell r="QA28"/>
          <cell r="QB28"/>
          <cell r="QC28"/>
          <cell r="QD28"/>
          <cell r="QE28"/>
          <cell r="QF28"/>
          <cell r="QG28"/>
          <cell r="QH28"/>
          <cell r="QI28"/>
          <cell r="QJ28"/>
          <cell r="QK28"/>
          <cell r="QL28"/>
          <cell r="QM28"/>
          <cell r="QN28"/>
          <cell r="QO28"/>
          <cell r="QP28"/>
          <cell r="QQ28"/>
          <cell r="QR28"/>
          <cell r="QS28"/>
          <cell r="QT28"/>
          <cell r="QU28"/>
          <cell r="QV28"/>
          <cell r="QW28"/>
          <cell r="QX28"/>
          <cell r="QY28"/>
          <cell r="QZ28"/>
          <cell r="RA28"/>
          <cell r="RB28"/>
          <cell r="RC28"/>
          <cell r="RD28"/>
          <cell r="RE28"/>
          <cell r="RF28"/>
          <cell r="RG28"/>
          <cell r="RH28"/>
          <cell r="RI28"/>
          <cell r="RJ28"/>
          <cell r="RK28"/>
          <cell r="RL28"/>
          <cell r="RM28"/>
          <cell r="RN28"/>
        </row>
        <row r="29">
          <cell r="A29">
            <v>27</v>
          </cell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  <cell r="CE29"/>
          <cell r="CF29"/>
          <cell r="CG29"/>
          <cell r="CH29"/>
          <cell r="CI29"/>
          <cell r="CJ29"/>
          <cell r="CK29"/>
          <cell r="CL29"/>
          <cell r="CM29"/>
          <cell r="CN29"/>
          <cell r="CO29"/>
          <cell r="CP29"/>
          <cell r="CQ29"/>
          <cell r="CR29"/>
          <cell r="CS29"/>
          <cell r="CT29"/>
          <cell r="CU29"/>
          <cell r="CV29"/>
          <cell r="CW29"/>
          <cell r="CX29"/>
          <cell r="CY29"/>
          <cell r="CZ29"/>
          <cell r="DA29"/>
          <cell r="DB29"/>
          <cell r="DC29"/>
          <cell r="DD29"/>
          <cell r="DE29"/>
          <cell r="DF29"/>
          <cell r="DG29"/>
          <cell r="DH29"/>
          <cell r="DI29"/>
          <cell r="DJ29"/>
          <cell r="DK29"/>
          <cell r="DL29"/>
          <cell r="DM29"/>
          <cell r="DN29"/>
          <cell r="DO29"/>
          <cell r="DP29"/>
          <cell r="DQ29"/>
          <cell r="DR29"/>
          <cell r="DS29"/>
          <cell r="DT29"/>
          <cell r="DU29"/>
          <cell r="DV29"/>
          <cell r="DW29"/>
          <cell r="DX29"/>
          <cell r="DY29"/>
          <cell r="DZ29"/>
          <cell r="EA29"/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/>
          <cell r="EN29"/>
          <cell r="EO29"/>
          <cell r="EP29"/>
          <cell r="EQ29"/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/>
          <cell r="FD29"/>
          <cell r="FE29"/>
          <cell r="FF29"/>
          <cell r="FG29"/>
          <cell r="FH29"/>
          <cell r="FI29"/>
          <cell r="FJ29"/>
          <cell r="FK29"/>
          <cell r="FL29"/>
          <cell r="FM29"/>
          <cell r="FN29"/>
          <cell r="FO29"/>
          <cell r="FP29"/>
          <cell r="FQ29"/>
          <cell r="FR29"/>
          <cell r="FS29"/>
          <cell r="FT29"/>
          <cell r="FU29"/>
          <cell r="FV29"/>
          <cell r="FW29"/>
          <cell r="FX29"/>
          <cell r="FY29"/>
          <cell r="FZ29"/>
          <cell r="GA29"/>
          <cell r="GB29"/>
          <cell r="GC29"/>
          <cell r="GD29"/>
          <cell r="GE29"/>
          <cell r="GF29"/>
          <cell r="GG29"/>
          <cell r="GH29"/>
          <cell r="GI29"/>
          <cell r="GJ29"/>
          <cell r="GK29"/>
          <cell r="GL29"/>
          <cell r="GM29"/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/>
          <cell r="GZ29"/>
          <cell r="HA29"/>
          <cell r="HB29"/>
          <cell r="HC29"/>
          <cell r="HD29"/>
          <cell r="HE29"/>
          <cell r="HF29"/>
          <cell r="HG29"/>
          <cell r="HH29"/>
          <cell r="HI29"/>
          <cell r="HJ29"/>
          <cell r="HK29"/>
          <cell r="HL29"/>
          <cell r="HM29"/>
          <cell r="HN29"/>
          <cell r="HO29">
            <v>5</v>
          </cell>
          <cell r="HP29">
            <v>10.82083699</v>
          </cell>
          <cell r="HQ29">
            <v>132.06129309999997</v>
          </cell>
          <cell r="HR29"/>
          <cell r="HS29"/>
          <cell r="HT29"/>
          <cell r="HU29"/>
          <cell r="HV29"/>
          <cell r="HW29"/>
          <cell r="HX29"/>
          <cell r="HY29"/>
          <cell r="HZ29"/>
          <cell r="IA29"/>
          <cell r="IB29"/>
          <cell r="IC29"/>
          <cell r="ID29"/>
          <cell r="IE29"/>
          <cell r="IF29"/>
          <cell r="IG29"/>
          <cell r="IH29"/>
          <cell r="II29"/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/>
          <cell r="IV29"/>
          <cell r="IW29"/>
          <cell r="IX29"/>
          <cell r="IY29"/>
          <cell r="IZ29"/>
          <cell r="JA29"/>
          <cell r="JB29"/>
          <cell r="JC29"/>
          <cell r="JD29"/>
          <cell r="JE29"/>
          <cell r="JF29"/>
          <cell r="JG29"/>
          <cell r="JH29"/>
          <cell r="JI29"/>
          <cell r="JJ29"/>
          <cell r="JK29"/>
          <cell r="JL29"/>
          <cell r="JM29"/>
          <cell r="JN29"/>
          <cell r="JO29"/>
          <cell r="JP29"/>
          <cell r="JQ29"/>
          <cell r="JR29"/>
          <cell r="JS29"/>
          <cell r="JT29"/>
          <cell r="JU29"/>
          <cell r="JV29"/>
          <cell r="JW29"/>
          <cell r="JX29"/>
          <cell r="JY29"/>
          <cell r="JZ29"/>
          <cell r="KA29"/>
          <cell r="KB29"/>
          <cell r="KC29"/>
          <cell r="KD29"/>
          <cell r="KE29"/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/>
          <cell r="KP29"/>
          <cell r="KQ29"/>
          <cell r="KR29"/>
          <cell r="KS29"/>
          <cell r="KT29"/>
          <cell r="KU29"/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/>
          <cell r="LG29"/>
          <cell r="LH29"/>
          <cell r="LI29"/>
          <cell r="LJ29"/>
          <cell r="LL29"/>
          <cell r="LM29"/>
          <cell r="LN29"/>
          <cell r="LO29"/>
          <cell r="LP29"/>
          <cell r="LQ29"/>
          <cell r="LR29"/>
          <cell r="LS29"/>
          <cell r="LT29"/>
          <cell r="LU29"/>
          <cell r="LV29"/>
          <cell r="LW29"/>
          <cell r="LX29"/>
          <cell r="LY29"/>
          <cell r="LZ29"/>
          <cell r="MA29"/>
          <cell r="MB29"/>
          <cell r="MC29"/>
          <cell r="MD29"/>
          <cell r="ME29"/>
          <cell r="MF29"/>
          <cell r="MG29"/>
          <cell r="MH29"/>
          <cell r="MI29"/>
          <cell r="MJ29"/>
          <cell r="MK29"/>
          <cell r="ML29"/>
          <cell r="MM29"/>
          <cell r="MN29"/>
          <cell r="MO29"/>
          <cell r="MP29"/>
          <cell r="MQ29"/>
          <cell r="MR29"/>
          <cell r="MS29"/>
          <cell r="MT29"/>
          <cell r="MU29"/>
          <cell r="MV29"/>
          <cell r="MW29"/>
          <cell r="MX29"/>
          <cell r="MY29"/>
          <cell r="MZ29"/>
          <cell r="NA29"/>
          <cell r="NB29"/>
          <cell r="NC29"/>
          <cell r="ND29"/>
          <cell r="NE29"/>
          <cell r="NF29"/>
          <cell r="NG29"/>
          <cell r="NH29"/>
          <cell r="NI29"/>
          <cell r="NJ29"/>
          <cell r="NK29"/>
          <cell r="NL29"/>
          <cell r="NM29"/>
          <cell r="NN29"/>
          <cell r="NO29"/>
          <cell r="NP29"/>
          <cell r="NQ29"/>
          <cell r="NR29"/>
          <cell r="NS29"/>
          <cell r="NT29"/>
          <cell r="NU29"/>
          <cell r="NV29"/>
          <cell r="NW29"/>
          <cell r="NX29"/>
          <cell r="NY29"/>
          <cell r="NZ29"/>
          <cell r="OA29"/>
          <cell r="OB29"/>
          <cell r="OC29"/>
          <cell r="OD29"/>
          <cell r="OE29"/>
          <cell r="OF29"/>
          <cell r="OG29"/>
          <cell r="OH29"/>
          <cell r="OI29"/>
          <cell r="OJ29"/>
          <cell r="OK29"/>
          <cell r="OL29"/>
          <cell r="OM29"/>
          <cell r="ON29"/>
          <cell r="OO29"/>
          <cell r="OP29"/>
          <cell r="OQ29"/>
          <cell r="OR29"/>
          <cell r="OS29"/>
          <cell r="OT29"/>
          <cell r="OU29"/>
          <cell r="OV29"/>
          <cell r="OW29"/>
          <cell r="OX29"/>
          <cell r="OY29"/>
          <cell r="OZ29">
            <v>-10.381199749066251</v>
          </cell>
          <cell r="PA29">
            <v>-132.06129309999997</v>
          </cell>
          <cell r="PB29"/>
          <cell r="PC29"/>
          <cell r="PD29"/>
          <cell r="PE29"/>
          <cell r="PF29"/>
          <cell r="PG29"/>
          <cell r="PH29"/>
          <cell r="PI29"/>
          <cell r="PJ29"/>
          <cell r="PK29"/>
          <cell r="PL29"/>
          <cell r="PM29"/>
          <cell r="PN29"/>
          <cell r="PO29"/>
          <cell r="PP29"/>
          <cell r="PQ29"/>
          <cell r="PR29"/>
          <cell r="PS29"/>
          <cell r="PT29"/>
          <cell r="PU29"/>
          <cell r="PV29"/>
          <cell r="PW29"/>
          <cell r="PX29"/>
          <cell r="PY29"/>
          <cell r="PZ29"/>
          <cell r="QA29"/>
          <cell r="QB29"/>
          <cell r="QC29"/>
          <cell r="QD29"/>
          <cell r="QE29"/>
          <cell r="QF29"/>
          <cell r="QG29"/>
          <cell r="QH29"/>
          <cell r="QI29"/>
          <cell r="QJ29"/>
          <cell r="QK29"/>
          <cell r="QL29"/>
          <cell r="QM29"/>
          <cell r="QN29"/>
          <cell r="QO29"/>
          <cell r="QP29"/>
          <cell r="QQ29"/>
          <cell r="QR29"/>
          <cell r="QS29"/>
          <cell r="QT29"/>
          <cell r="QU29"/>
          <cell r="QV29"/>
          <cell r="QW29"/>
          <cell r="QX29"/>
          <cell r="QY29"/>
          <cell r="QZ29"/>
          <cell r="RA29"/>
          <cell r="RB29"/>
          <cell r="RC29"/>
          <cell r="RD29"/>
          <cell r="RE29"/>
          <cell r="RF29"/>
          <cell r="RG29"/>
          <cell r="RH29"/>
          <cell r="RI29"/>
          <cell r="RJ29"/>
          <cell r="RK29"/>
          <cell r="RL29"/>
          <cell r="RM29"/>
          <cell r="RN29"/>
        </row>
        <row r="30">
          <cell r="A30">
            <v>28</v>
          </cell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  <cell r="CE30"/>
          <cell r="CF30"/>
          <cell r="CG30"/>
          <cell r="CH30"/>
          <cell r="CI30"/>
          <cell r="CJ30"/>
          <cell r="CK30"/>
          <cell r="CL30"/>
          <cell r="CM30"/>
          <cell r="CN30"/>
          <cell r="CO30"/>
          <cell r="CP30"/>
          <cell r="CQ30"/>
          <cell r="CR30"/>
          <cell r="CS30"/>
          <cell r="CT30"/>
          <cell r="CU30"/>
          <cell r="CV30"/>
          <cell r="CW30"/>
          <cell r="CX30"/>
          <cell r="CY30"/>
          <cell r="CZ30"/>
          <cell r="DA30"/>
          <cell r="DB30"/>
          <cell r="DC30"/>
          <cell r="DD30"/>
          <cell r="DE30"/>
          <cell r="DF30"/>
          <cell r="DG30"/>
          <cell r="DH30"/>
          <cell r="DI30"/>
          <cell r="DJ30"/>
          <cell r="DK30"/>
          <cell r="DL30"/>
          <cell r="DM30"/>
          <cell r="DN30"/>
          <cell r="DO30"/>
          <cell r="DP30"/>
          <cell r="DQ30"/>
          <cell r="DR30"/>
          <cell r="DS30"/>
          <cell r="DT30"/>
          <cell r="DU30"/>
          <cell r="DV30"/>
          <cell r="DW30"/>
          <cell r="DX30"/>
          <cell r="DY30"/>
          <cell r="DZ30"/>
          <cell r="EA30"/>
          <cell r="EB30"/>
          <cell r="EC30"/>
          <cell r="ED30"/>
          <cell r="EE30"/>
          <cell r="EF30"/>
          <cell r="EG30"/>
          <cell r="EH30"/>
          <cell r="EI30"/>
          <cell r="EJ30"/>
          <cell r="EK30"/>
          <cell r="EL30"/>
          <cell r="EM30"/>
          <cell r="EN30"/>
          <cell r="EO30"/>
          <cell r="EP30"/>
          <cell r="EQ30"/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/>
          <cell r="FD30"/>
          <cell r="FE30"/>
          <cell r="FF30"/>
          <cell r="FG30"/>
          <cell r="FH30"/>
          <cell r="FI30"/>
          <cell r="FJ30"/>
          <cell r="FK30"/>
          <cell r="FL30"/>
          <cell r="FM30"/>
          <cell r="FN30"/>
          <cell r="FO30"/>
          <cell r="FP30"/>
          <cell r="FQ30"/>
          <cell r="FR30"/>
          <cell r="FS30"/>
          <cell r="FT30"/>
          <cell r="FU30"/>
          <cell r="FV30"/>
          <cell r="FW30"/>
          <cell r="FX30"/>
          <cell r="FY30"/>
          <cell r="FZ30"/>
          <cell r="GA30"/>
          <cell r="GB30"/>
          <cell r="GC30"/>
          <cell r="GD30"/>
          <cell r="GE30"/>
          <cell r="GF30"/>
          <cell r="GG30"/>
          <cell r="GH30"/>
          <cell r="GI30"/>
          <cell r="GJ30"/>
          <cell r="GK30"/>
          <cell r="GL30"/>
          <cell r="GM30"/>
          <cell r="GN30"/>
          <cell r="GO30"/>
          <cell r="GP30"/>
          <cell r="GQ30"/>
          <cell r="GR30"/>
          <cell r="GS30"/>
          <cell r="GT30"/>
          <cell r="GU30"/>
          <cell r="GV30"/>
          <cell r="GW30"/>
          <cell r="GX30"/>
          <cell r="GY30"/>
          <cell r="GZ30"/>
          <cell r="HA30"/>
          <cell r="HB30"/>
          <cell r="HC30"/>
          <cell r="HD30">
            <v>94.061992180000004</v>
          </cell>
          <cell r="HE30">
            <v>72.601915669999997</v>
          </cell>
          <cell r="HF30">
            <v>51.890742559999879</v>
          </cell>
          <cell r="HG30">
            <v>106.15914510999976</v>
          </cell>
          <cell r="HH30">
            <v>220.44912682999816</v>
          </cell>
          <cell r="HI30">
            <v>316.86910102999769</v>
          </cell>
          <cell r="HJ30">
            <v>346.64693330999739</v>
          </cell>
          <cell r="HK30">
            <v>351.9843635599978</v>
          </cell>
          <cell r="HL30">
            <v>472.01963518000019</v>
          </cell>
          <cell r="HM30">
            <v>526.18712602000016</v>
          </cell>
          <cell r="HN30">
            <v>607.96003743000017</v>
          </cell>
          <cell r="HO30">
            <v>633.39680335000003</v>
          </cell>
          <cell r="HP30">
            <v>734.23492270000008</v>
          </cell>
          <cell r="HQ30">
            <v>731.9833747100007</v>
          </cell>
          <cell r="HR30"/>
          <cell r="HS30"/>
          <cell r="HT30">
            <v>6725.8661938743098</v>
          </cell>
          <cell r="HU30">
            <v>6894.2949237210159</v>
          </cell>
          <cell r="HV30">
            <v>6978.6424764337517</v>
          </cell>
          <cell r="HW30">
            <v>7217.3863273308398</v>
          </cell>
          <cell r="HX30">
            <v>7777.5382289870704</v>
          </cell>
          <cell r="HY30">
            <v>7538.3460577613914</v>
          </cell>
          <cell r="HZ30">
            <v>7725.2285987542164</v>
          </cell>
          <cell r="IA30">
            <v>7624.5016429999996</v>
          </cell>
          <cell r="IB30">
            <v>8419.7454256044803</v>
          </cell>
          <cell r="IC30">
            <v>8474.3180600859287</v>
          </cell>
          <cell r="ID30">
            <v>8510.9204867874341</v>
          </cell>
          <cell r="IE30">
            <v>8419.8966260919879</v>
          </cell>
          <cell r="IF30">
            <v>9321.9681037224163</v>
          </cell>
          <cell r="IG30">
            <v>10276.558634636913</v>
          </cell>
          <cell r="IH30"/>
          <cell r="II30"/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/>
          <cell r="IV30"/>
          <cell r="IW30"/>
          <cell r="IX30"/>
          <cell r="IY30"/>
          <cell r="IZ30"/>
          <cell r="JA30"/>
          <cell r="JB30"/>
          <cell r="JC30"/>
          <cell r="JD30"/>
          <cell r="JE30"/>
          <cell r="JF30"/>
          <cell r="JG30"/>
          <cell r="JH30"/>
          <cell r="JI30"/>
          <cell r="JJ30"/>
          <cell r="JK30"/>
          <cell r="JL30"/>
          <cell r="JM30"/>
          <cell r="JN30"/>
          <cell r="JO30"/>
          <cell r="JP30"/>
          <cell r="JQ30"/>
          <cell r="JR30"/>
          <cell r="JS30"/>
          <cell r="JT30"/>
          <cell r="JU30"/>
          <cell r="JV30"/>
          <cell r="JW30"/>
          <cell r="JX30"/>
          <cell r="JY30"/>
          <cell r="JZ30"/>
          <cell r="KA30"/>
          <cell r="KB30"/>
          <cell r="KC30"/>
          <cell r="KD30"/>
          <cell r="KE30"/>
          <cell r="KF30"/>
          <cell r="KG30"/>
          <cell r="KH30"/>
          <cell r="KI30"/>
          <cell r="KJ30"/>
          <cell r="KK30"/>
          <cell r="KL30"/>
          <cell r="KM30"/>
          <cell r="KN30"/>
          <cell r="KO30"/>
          <cell r="KP30"/>
          <cell r="KQ30"/>
          <cell r="KR30"/>
          <cell r="KS30"/>
          <cell r="KT30"/>
          <cell r="KU30"/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/>
          <cell r="LG30"/>
          <cell r="LH30"/>
          <cell r="LI30"/>
          <cell r="LJ30"/>
          <cell r="LL30">
            <v>-373.26201491932977</v>
          </cell>
          <cell r="LM30">
            <v>-364.22023073503487</v>
          </cell>
          <cell r="LN30">
            <v>-365.80953013738593</v>
          </cell>
          <cell r="LO30">
            <v>-542.33056369219616</v>
          </cell>
          <cell r="LP30">
            <v>-649.95632493359471</v>
          </cell>
          <cell r="LQ30">
            <v>-766.32851829590481</v>
          </cell>
          <cell r="LR30">
            <v>-813.13355996468806</v>
          </cell>
          <cell r="LS30">
            <v>-716.35398560645922</v>
          </cell>
          <cell r="LT30">
            <v>-924.46336091979231</v>
          </cell>
          <cell r="LU30">
            <v>-940.1106454635069</v>
          </cell>
          <cell r="LV30">
            <v>-1002.5961854767484</v>
          </cell>
          <cell r="LW30">
            <v>-975.84716647497157</v>
          </cell>
          <cell r="LX30">
            <v>-997.53013182160475</v>
          </cell>
          <cell r="LY30">
            <v>-1251.358152652864</v>
          </cell>
          <cell r="LZ30"/>
          <cell r="MA30"/>
          <cell r="MB30">
            <v>-227.62916114402492</v>
          </cell>
          <cell r="MC30">
            <v>-223.85638051886127</v>
          </cell>
          <cell r="MD30">
            <v>-222.180379395328</v>
          </cell>
          <cell r="ME30">
            <v>-265.02698470678774</v>
          </cell>
          <cell r="MF30">
            <v>-324.96496330171391</v>
          </cell>
          <cell r="MG30">
            <v>-267.56620799911479</v>
          </cell>
          <cell r="MH30">
            <v>-286.44857412366048</v>
          </cell>
          <cell r="MI30">
            <v>-205.66368516415469</v>
          </cell>
          <cell r="MJ30">
            <v>-266.34200046704757</v>
          </cell>
          <cell r="MK30">
            <v>-274.26590384336589</v>
          </cell>
          <cell r="ML30">
            <v>-304.78533106032535</v>
          </cell>
          <cell r="MM30">
            <v>-305.54043789188466</v>
          </cell>
          <cell r="MN30">
            <v>-307.70454701263037</v>
          </cell>
          <cell r="MO30">
            <v>-351.99183931785598</v>
          </cell>
          <cell r="MP30"/>
          <cell r="MQ30"/>
          <cell r="MR30">
            <v>-33868.216823857743</v>
          </cell>
          <cell r="MS30">
            <v>-33788.318533991704</v>
          </cell>
          <cell r="MT30">
            <v>-34186.548459140293</v>
          </cell>
          <cell r="MU30">
            <v>-36466.372082875445</v>
          </cell>
          <cell r="MV30">
            <v>-41182.987360634404</v>
          </cell>
          <cell r="MW30">
            <v>-39777.695308389826</v>
          </cell>
          <cell r="MX30">
            <v>-39803.617635112329</v>
          </cell>
          <cell r="MY30">
            <v>-35731.521424993298</v>
          </cell>
          <cell r="MZ30">
            <v>-39373.427895458553</v>
          </cell>
          <cell r="NA30">
            <v>-40374.023361723826</v>
          </cell>
          <cell r="NB30">
            <v>-42303.207889338766</v>
          </cell>
          <cell r="NC30">
            <v>-45483.620420789543</v>
          </cell>
          <cell r="ND30">
            <v>-47988.372179402519</v>
          </cell>
          <cell r="NE30">
            <v>-54678.894941502564</v>
          </cell>
          <cell r="NF30"/>
          <cell r="NG30"/>
          <cell r="NH30">
            <v>-219.60436274957894</v>
          </cell>
          <cell r="NI30">
            <v>-192.87855105936151</v>
          </cell>
          <cell r="NJ30">
            <v>-191.09328117997393</v>
          </cell>
          <cell r="NK30">
            <v>-157.37184214777469</v>
          </cell>
          <cell r="NL30">
            <v>-186.647652052208</v>
          </cell>
          <cell r="NM30">
            <v>-156.30882852744119</v>
          </cell>
          <cell r="NN30">
            <v>-132.2199137457265</v>
          </cell>
          <cell r="NO30">
            <v>-120.96994575464426</v>
          </cell>
          <cell r="NP30">
            <v>-138.59757323792167</v>
          </cell>
          <cell r="NQ30">
            <v>-116.52381381707113</v>
          </cell>
          <cell r="NR30">
            <v>-129.88036730674222</v>
          </cell>
          <cell r="NS30">
            <v>-147.77772721182433</v>
          </cell>
          <cell r="NT30">
            <v>-160.5706436600818</v>
          </cell>
          <cell r="NU30">
            <v>-198.99558939222638</v>
          </cell>
          <cell r="NV30"/>
          <cell r="NW30"/>
          <cell r="NX30">
            <v>-1703.578</v>
          </cell>
          <cell r="NY30">
            <v>-1264.664</v>
          </cell>
          <cell r="NZ30">
            <v>-1205.952</v>
          </cell>
          <cell r="OA30">
            <v>-1720.575</v>
          </cell>
          <cell r="OB30">
            <v>-2205.944</v>
          </cell>
          <cell r="OC30">
            <v>-2165.145</v>
          </cell>
          <cell r="OD30">
            <v>-2200.1790000000001</v>
          </cell>
          <cell r="OE30">
            <v>-1599.9759620351108</v>
          </cell>
          <cell r="OF30">
            <v>-1636.1560537940923</v>
          </cell>
          <cell r="OG30">
            <v>-1651.4745490566759</v>
          </cell>
          <cell r="OH30">
            <v>-1791.5001339660519</v>
          </cell>
          <cell r="OI30">
            <v>-1904.9420195432299</v>
          </cell>
          <cell r="OJ30">
            <v>-1931.6480852700031</v>
          </cell>
          <cell r="OK30">
            <v>-2065.8970261697818</v>
          </cell>
          <cell r="OL30"/>
          <cell r="OM30"/>
          <cell r="ON30">
            <v>-4.1894916062320862</v>
          </cell>
          <cell r="OO30">
            <v>-2.672530254574851</v>
          </cell>
          <cell r="OP30">
            <v>-1.920011166017491</v>
          </cell>
          <cell r="OQ30">
            <v>-0.58004690328507391</v>
          </cell>
          <cell r="OR30">
            <v>-0.73733378893216728</v>
          </cell>
          <cell r="OS30">
            <v>-0.76592948195781585</v>
          </cell>
          <cell r="OT30">
            <v>-0.78929418394943796</v>
          </cell>
          <cell r="OU30">
            <v>-0.82217725663261554</v>
          </cell>
          <cell r="OV30">
            <v>-1.0176541164106709</v>
          </cell>
          <cell r="OW30">
            <v>-1.0508678093628281</v>
          </cell>
          <cell r="OX30">
            <v>-1.1245755103123261</v>
          </cell>
          <cell r="OY30">
            <v>-1.0006869784669656</v>
          </cell>
          <cell r="OZ30">
            <v>-1.029322406302744</v>
          </cell>
          <cell r="PA30">
            <v>-1.2684096264886859</v>
          </cell>
          <cell r="PB30"/>
          <cell r="PC30"/>
          <cell r="PD30">
            <v>-1712.370574415223</v>
          </cell>
          <cell r="PE30">
            <v>-1686.8998295059289</v>
          </cell>
          <cell r="PF30">
            <v>-1694.5173854995935</v>
          </cell>
          <cell r="PG30">
            <v>-1741.4138652949605</v>
          </cell>
          <cell r="PH30">
            <v>-1842.7260746134884</v>
          </cell>
          <cell r="PI30">
            <v>-1869.4065181399867</v>
          </cell>
          <cell r="PJ30">
            <v>-1887.7870049864855</v>
          </cell>
          <cell r="PK30">
            <v>-1897.2332180048895</v>
          </cell>
          <cell r="PL30">
            <v>-1956.4833950649047</v>
          </cell>
          <cell r="PM30">
            <v>-2000.3120721297555</v>
          </cell>
          <cell r="PN30">
            <v>-2169.9149691657681</v>
          </cell>
          <cell r="PO30">
            <v>-2307.3189475285012</v>
          </cell>
          <cell r="PP30">
            <v>-2339.666079794556</v>
          </cell>
          <cell r="PQ30">
            <v>-2502.2721443602204</v>
          </cell>
          <cell r="PR30"/>
          <cell r="PS30"/>
          <cell r="PT30">
            <v>-244.04306309494834</v>
          </cell>
          <cell r="PU30">
            <v>-235.62766635982791</v>
          </cell>
          <cell r="PV30">
            <v>-234.18321768227</v>
          </cell>
          <cell r="PW30">
            <v>-232.11176239621466</v>
          </cell>
          <cell r="PX30">
            <v>-236.88007906056319</v>
          </cell>
          <cell r="PY30">
            <v>-250.0038133173658</v>
          </cell>
          <cell r="PZ30">
            <v>-242.25780948328298</v>
          </cell>
          <cell r="QA30">
            <v>-257.23233222310523</v>
          </cell>
          <cell r="QB30">
            <v>-263.41528165965298</v>
          </cell>
          <cell r="QC30">
            <v>-255.76282796806677</v>
          </cell>
          <cell r="QD30">
            <v>-267.07261273501877</v>
          </cell>
          <cell r="QE30">
            <v>-306.56655662264808</v>
          </cell>
          <cell r="QF30">
            <v>-301.35304394295298</v>
          </cell>
          <cell r="QG30">
            <v>-307.1997492189044</v>
          </cell>
          <cell r="QH30"/>
          <cell r="QI30"/>
          <cell r="QJ30">
            <v>0</v>
          </cell>
          <cell r="QK30">
            <v>0</v>
          </cell>
          <cell r="QL30">
            <v>0</v>
          </cell>
          <cell r="QM30">
            <v>0</v>
          </cell>
          <cell r="QN30">
            <v>0</v>
          </cell>
          <cell r="QO30">
            <v>0</v>
          </cell>
          <cell r="QP30">
            <v>0</v>
          </cell>
          <cell r="QQ30">
            <v>0</v>
          </cell>
          <cell r="QR30">
            <v>0</v>
          </cell>
          <cell r="QS30">
            <v>0</v>
          </cell>
          <cell r="QT30">
            <v>0</v>
          </cell>
          <cell r="QU30"/>
          <cell r="QV30"/>
          <cell r="QW30"/>
          <cell r="QX30"/>
          <cell r="QY30"/>
          <cell r="QZ30">
            <v>0</v>
          </cell>
          <cell r="RA30">
            <v>0</v>
          </cell>
          <cell r="RB30">
            <v>0</v>
          </cell>
          <cell r="RC30">
            <v>0</v>
          </cell>
          <cell r="RD30">
            <v>0</v>
          </cell>
          <cell r="RE30">
            <v>0</v>
          </cell>
          <cell r="RF30">
            <v>0</v>
          </cell>
          <cell r="RG30">
            <v>0</v>
          </cell>
          <cell r="RH30">
            <v>0</v>
          </cell>
          <cell r="RI30">
            <v>0</v>
          </cell>
          <cell r="RJ30">
            <v>0</v>
          </cell>
          <cell r="RK30"/>
          <cell r="RL30"/>
          <cell r="RM30">
            <v>0</v>
          </cell>
          <cell r="RN30"/>
        </row>
        <row r="31">
          <cell r="A31">
            <v>29</v>
          </cell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>
            <v>-21392.414999999997</v>
          </cell>
          <cell r="AK31">
            <v>-30635.152999999998</v>
          </cell>
          <cell r="AL31">
            <v>-19349.8</v>
          </cell>
          <cell r="AM31">
            <v>-3471.623</v>
          </cell>
          <cell r="AN31">
            <v>-3558.3960000000002</v>
          </cell>
          <cell r="AO31">
            <v>-5469.5420000000004</v>
          </cell>
          <cell r="AP31">
            <v>-10081.912</v>
          </cell>
          <cell r="AQ31">
            <v>-8760.4529649928954</v>
          </cell>
          <cell r="AR31">
            <v>-7465.4647941740395</v>
          </cell>
          <cell r="AS31">
            <v>-78297.168199399996</v>
          </cell>
          <cell r="AT31">
            <v>-1030.44155469</v>
          </cell>
          <cell r="AU31">
            <v>-13567.968940000028</v>
          </cell>
          <cell r="AV31">
            <v>-17618.041390635401</v>
          </cell>
          <cell r="AW31">
            <v>-21121.65</v>
          </cell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  <cell r="CE31"/>
          <cell r="CF31"/>
          <cell r="CG31"/>
          <cell r="CH31"/>
          <cell r="CI31"/>
          <cell r="CJ31"/>
          <cell r="CK31"/>
          <cell r="CL31"/>
          <cell r="CM31"/>
          <cell r="CN31"/>
          <cell r="CO31"/>
          <cell r="CP31"/>
          <cell r="CQ31"/>
          <cell r="CR31"/>
          <cell r="CS31"/>
          <cell r="CT31"/>
          <cell r="CU31"/>
          <cell r="CV31"/>
          <cell r="CW31"/>
          <cell r="CX31"/>
          <cell r="CY31"/>
          <cell r="CZ31"/>
          <cell r="DA31"/>
          <cell r="DB31"/>
          <cell r="DC31"/>
          <cell r="DD31"/>
          <cell r="DE31"/>
          <cell r="DF31"/>
          <cell r="DG31"/>
          <cell r="DH31"/>
          <cell r="DI31"/>
          <cell r="DJ31"/>
          <cell r="DK31"/>
          <cell r="DL31"/>
          <cell r="DM31"/>
          <cell r="DN31"/>
          <cell r="DO31"/>
          <cell r="DP31"/>
          <cell r="DQ31"/>
          <cell r="DR31"/>
          <cell r="DS31"/>
          <cell r="DT31"/>
          <cell r="DU31"/>
          <cell r="DV31"/>
          <cell r="DW31"/>
          <cell r="DX31"/>
          <cell r="DY31"/>
          <cell r="DZ31"/>
          <cell r="EA31"/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/>
          <cell r="EN31"/>
          <cell r="EO31"/>
          <cell r="EP31"/>
          <cell r="EQ31"/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/>
          <cell r="FD31"/>
          <cell r="FE31"/>
          <cell r="FF31"/>
          <cell r="FG31"/>
          <cell r="FH31"/>
          <cell r="FI31"/>
          <cell r="FJ31"/>
          <cell r="FK31"/>
          <cell r="FL31"/>
          <cell r="FM31"/>
          <cell r="FN31"/>
          <cell r="FO31"/>
          <cell r="FP31"/>
          <cell r="FQ31"/>
          <cell r="FR31"/>
          <cell r="FS31"/>
          <cell r="FT31"/>
          <cell r="FU31"/>
          <cell r="FV31"/>
          <cell r="FW31"/>
          <cell r="FX31"/>
          <cell r="FY31"/>
          <cell r="FZ31"/>
          <cell r="GA31"/>
          <cell r="GB31"/>
          <cell r="GC31"/>
          <cell r="GD31"/>
          <cell r="GE31"/>
          <cell r="GF31"/>
          <cell r="GG31"/>
          <cell r="GH31"/>
          <cell r="GI31"/>
          <cell r="GJ31"/>
          <cell r="GK31"/>
          <cell r="GL31"/>
          <cell r="GM31"/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/>
          <cell r="GY31"/>
          <cell r="GZ31"/>
          <cell r="HA31"/>
          <cell r="HB31"/>
          <cell r="HC31"/>
          <cell r="HD31"/>
          <cell r="HE31"/>
          <cell r="HF31"/>
          <cell r="HG31"/>
          <cell r="HH31"/>
          <cell r="HI31"/>
          <cell r="HJ31"/>
          <cell r="HK31"/>
          <cell r="HL31"/>
          <cell r="HM31"/>
          <cell r="HN31"/>
          <cell r="HO31"/>
          <cell r="HP31"/>
          <cell r="HQ31"/>
          <cell r="HR31"/>
          <cell r="HS31"/>
          <cell r="HT31"/>
          <cell r="HU31"/>
          <cell r="HV31"/>
          <cell r="HW31"/>
          <cell r="HX31"/>
          <cell r="HY31"/>
          <cell r="HZ31"/>
          <cell r="IA31"/>
          <cell r="IB31"/>
          <cell r="IC31"/>
          <cell r="ID31"/>
          <cell r="IE31"/>
          <cell r="IF31"/>
          <cell r="IG31"/>
          <cell r="IH31"/>
          <cell r="II31"/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/>
          <cell r="IV31"/>
          <cell r="IW31"/>
          <cell r="IX31"/>
          <cell r="IY31"/>
          <cell r="IZ31"/>
          <cell r="JA31"/>
          <cell r="JB31"/>
          <cell r="JC31"/>
          <cell r="JD31"/>
          <cell r="JE31"/>
          <cell r="JF31"/>
          <cell r="JG31"/>
          <cell r="JH31"/>
          <cell r="JI31"/>
          <cell r="JJ31"/>
          <cell r="JK31"/>
          <cell r="JL31"/>
          <cell r="JM31"/>
          <cell r="JN31"/>
          <cell r="JO31"/>
          <cell r="JP31">
            <v>372.92103105113074</v>
          </cell>
          <cell r="JQ31">
            <v>290.95221318850145</v>
          </cell>
          <cell r="JR31">
            <v>272.34475068673498</v>
          </cell>
          <cell r="JS31">
            <v>317.73092198815129</v>
          </cell>
          <cell r="JT31">
            <v>489.35265536537281</v>
          </cell>
          <cell r="JU31">
            <v>742.85946837831966</v>
          </cell>
          <cell r="JV31">
            <v>1896.2020769523942</v>
          </cell>
          <cell r="JW31">
            <v>2379.3747127496144</v>
          </cell>
          <cell r="JX31">
            <v>2711.469328395875</v>
          </cell>
          <cell r="JY31">
            <v>3018.3505215053765</v>
          </cell>
          <cell r="JZ31">
            <v>3037.17787154195</v>
          </cell>
          <cell r="KA31">
            <v>3736.4347732426304</v>
          </cell>
          <cell r="KB31">
            <v>3452.4494557823123</v>
          </cell>
          <cell r="KC31">
            <v>3841.9910770975098</v>
          </cell>
          <cell r="KD31"/>
          <cell r="KE31"/>
          <cell r="KF31">
            <v>0</v>
          </cell>
          <cell r="KG31">
            <v>0</v>
          </cell>
          <cell r="KH31">
            <v>0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</v>
          </cell>
          <cell r="KN31">
            <v>0</v>
          </cell>
          <cell r="KO31"/>
          <cell r="KP31"/>
          <cell r="KQ31"/>
          <cell r="KR31"/>
          <cell r="KS31"/>
          <cell r="KT31"/>
          <cell r="KU31"/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0</v>
          </cell>
          <cell r="LE31">
            <v>0</v>
          </cell>
          <cell r="LF31"/>
          <cell r="LG31"/>
          <cell r="LH31"/>
          <cell r="LI31"/>
          <cell r="LJ31"/>
          <cell r="LL31"/>
          <cell r="LM31"/>
          <cell r="LN31"/>
          <cell r="LO31"/>
          <cell r="LP31"/>
          <cell r="LQ31"/>
          <cell r="LR31"/>
          <cell r="LS31"/>
          <cell r="LT31"/>
          <cell r="LU31"/>
          <cell r="LV31"/>
          <cell r="LW31"/>
          <cell r="LX31"/>
          <cell r="LY31"/>
          <cell r="LZ31"/>
          <cell r="MA31"/>
          <cell r="MB31"/>
          <cell r="MC31"/>
          <cell r="MD31"/>
          <cell r="ME31"/>
          <cell r="MF31"/>
          <cell r="MG31"/>
          <cell r="MH31"/>
          <cell r="MI31"/>
          <cell r="MJ31"/>
          <cell r="MK31"/>
          <cell r="ML31"/>
          <cell r="MM31"/>
          <cell r="MN31"/>
          <cell r="MO31"/>
          <cell r="MP31"/>
          <cell r="MQ31"/>
          <cell r="MR31"/>
          <cell r="MS31"/>
          <cell r="MT31"/>
          <cell r="MU31"/>
          <cell r="MV31"/>
          <cell r="MW31"/>
          <cell r="MX31"/>
          <cell r="MY31"/>
          <cell r="MZ31"/>
          <cell r="NA31"/>
          <cell r="NB31"/>
          <cell r="NC31"/>
          <cell r="ND31"/>
          <cell r="NE31"/>
          <cell r="NF31"/>
          <cell r="NG31"/>
          <cell r="NH31"/>
          <cell r="NI31"/>
          <cell r="NJ31"/>
          <cell r="NK31"/>
          <cell r="NL31"/>
          <cell r="NM31"/>
          <cell r="NN31"/>
          <cell r="NO31"/>
          <cell r="NP31"/>
          <cell r="NQ31"/>
          <cell r="NR31"/>
          <cell r="NS31"/>
          <cell r="NT31"/>
          <cell r="NU31"/>
          <cell r="NV31"/>
          <cell r="NW31"/>
          <cell r="NX31"/>
          <cell r="NY31"/>
          <cell r="NZ31"/>
          <cell r="OA31"/>
          <cell r="OB31"/>
          <cell r="OC31"/>
          <cell r="OD31"/>
          <cell r="OE31"/>
          <cell r="OF31"/>
          <cell r="OG31"/>
          <cell r="OH31"/>
          <cell r="OI31"/>
          <cell r="OJ31"/>
          <cell r="OK31"/>
          <cell r="OL31"/>
          <cell r="OM31"/>
          <cell r="ON31"/>
          <cell r="OO31"/>
          <cell r="OP31"/>
          <cell r="OQ31"/>
          <cell r="OR31"/>
          <cell r="OS31"/>
          <cell r="OT31"/>
          <cell r="OU31"/>
          <cell r="OV31"/>
          <cell r="OW31"/>
          <cell r="OX31"/>
          <cell r="OY31"/>
          <cell r="OZ31"/>
          <cell r="PA31"/>
          <cell r="PB31"/>
          <cell r="PC31"/>
          <cell r="PD31"/>
          <cell r="PE31"/>
          <cell r="PF31"/>
          <cell r="PG31"/>
          <cell r="PH31"/>
          <cell r="PI31"/>
          <cell r="PJ31"/>
          <cell r="PK31"/>
          <cell r="PL31"/>
          <cell r="PM31"/>
          <cell r="PN31"/>
          <cell r="PO31"/>
          <cell r="PP31"/>
          <cell r="PQ31"/>
          <cell r="PR31"/>
          <cell r="PS31"/>
          <cell r="PT31"/>
          <cell r="PU31"/>
          <cell r="PV31"/>
          <cell r="PW31"/>
          <cell r="PX31"/>
          <cell r="PY31"/>
          <cell r="PZ31"/>
          <cell r="QA31"/>
          <cell r="QB31"/>
          <cell r="QC31"/>
          <cell r="QD31"/>
          <cell r="QE31"/>
          <cell r="QF31"/>
          <cell r="QG31"/>
          <cell r="QH31"/>
          <cell r="QI31"/>
          <cell r="QJ31"/>
          <cell r="QK31"/>
          <cell r="QL31"/>
          <cell r="QM31"/>
          <cell r="QN31"/>
          <cell r="QO31"/>
          <cell r="QP31"/>
          <cell r="QQ31"/>
          <cell r="QR31"/>
          <cell r="QS31"/>
          <cell r="QT31"/>
          <cell r="QU31"/>
          <cell r="QV31"/>
          <cell r="QW31"/>
          <cell r="QX31"/>
          <cell r="QY31"/>
          <cell r="QZ31"/>
          <cell r="RA31"/>
          <cell r="RB31"/>
          <cell r="RC31"/>
          <cell r="RD31"/>
          <cell r="RE31"/>
          <cell r="RF31"/>
          <cell r="RG31"/>
          <cell r="RH31"/>
          <cell r="RI31"/>
          <cell r="RJ31"/>
          <cell r="RK31"/>
          <cell r="RL31"/>
          <cell r="RM31"/>
          <cell r="RN31"/>
        </row>
        <row r="32"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  <cell r="CE32"/>
          <cell r="CF32">
            <v>-114928.07415999999</v>
          </cell>
          <cell r="CG32">
            <v>-114288.70037999999</v>
          </cell>
          <cell r="CH32">
            <v>-123752.15128000001</v>
          </cell>
          <cell r="CI32">
            <v>-110163.21303</v>
          </cell>
          <cell r="CJ32">
            <v>-109373.15268</v>
          </cell>
          <cell r="CK32">
            <v>-111661.70876000001</v>
          </cell>
          <cell r="CL32">
            <v>-111387.88632000001</v>
          </cell>
          <cell r="CM32">
            <v>-103673.91918</v>
          </cell>
          <cell r="CN32">
            <v>-90026.101729999995</v>
          </cell>
          <cell r="CO32">
            <v>-89053.699160000004</v>
          </cell>
          <cell r="CP32">
            <v>-124198.22979999999</v>
          </cell>
          <cell r="CQ32">
            <v>-129726.39001000002</v>
          </cell>
          <cell r="CR32">
            <v>-137031.17460082655</v>
          </cell>
          <cell r="CS32">
            <v>-137872.15840477499</v>
          </cell>
          <cell r="CT32"/>
          <cell r="CU32"/>
          <cell r="CV32"/>
          <cell r="CW32"/>
          <cell r="CX32"/>
          <cell r="CY32"/>
          <cell r="CZ32"/>
          <cell r="DA32"/>
          <cell r="DB32"/>
          <cell r="DC32"/>
          <cell r="DD32"/>
          <cell r="DE32"/>
          <cell r="DF32"/>
          <cell r="DG32"/>
          <cell r="DH32"/>
          <cell r="DI32"/>
          <cell r="DJ32"/>
          <cell r="DK32"/>
          <cell r="DL32"/>
          <cell r="DM32"/>
          <cell r="DN32"/>
          <cell r="DO32"/>
          <cell r="DP32"/>
          <cell r="DQ32"/>
          <cell r="DR32"/>
          <cell r="DS32"/>
          <cell r="DT32"/>
          <cell r="DU32"/>
          <cell r="DV32"/>
          <cell r="DW32"/>
          <cell r="DX32"/>
          <cell r="DY32"/>
          <cell r="DZ32"/>
          <cell r="EA32"/>
          <cell r="EB32"/>
          <cell r="EC32"/>
          <cell r="ED32"/>
          <cell r="EE32"/>
          <cell r="EF32"/>
          <cell r="EG32"/>
          <cell r="EH32"/>
          <cell r="EI32"/>
          <cell r="EJ32"/>
          <cell r="EK32"/>
          <cell r="EL32"/>
          <cell r="EM32"/>
          <cell r="EN32"/>
          <cell r="EO32"/>
          <cell r="EP32"/>
          <cell r="EQ32"/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/>
          <cell r="FD32"/>
          <cell r="FE32"/>
          <cell r="FF32"/>
          <cell r="FG32"/>
          <cell r="FH32"/>
          <cell r="FI32"/>
          <cell r="FJ32"/>
          <cell r="FK32"/>
          <cell r="FL32"/>
          <cell r="FM32"/>
          <cell r="FN32"/>
          <cell r="FO32"/>
          <cell r="FP32"/>
          <cell r="FQ32"/>
          <cell r="FR32"/>
          <cell r="FS32"/>
          <cell r="FT32"/>
          <cell r="FU32"/>
          <cell r="FV32"/>
          <cell r="FW32"/>
          <cell r="FX32"/>
          <cell r="FY32"/>
          <cell r="FZ32"/>
          <cell r="GA32"/>
          <cell r="GB32"/>
          <cell r="GC32"/>
          <cell r="GD32"/>
          <cell r="GE32"/>
          <cell r="GF32"/>
          <cell r="GG32"/>
          <cell r="GH32"/>
          <cell r="GI32"/>
          <cell r="GJ32"/>
          <cell r="GK32"/>
          <cell r="GL32"/>
          <cell r="GM32"/>
          <cell r="GN32">
            <v>31347.769520000002</v>
          </cell>
          <cell r="GO32">
            <v>32236.935409999998</v>
          </cell>
          <cell r="GP32">
            <v>26123.098507299466</v>
          </cell>
          <cell r="GQ32">
            <v>26589.873731260253</v>
          </cell>
          <cell r="GR32">
            <v>23171.635706045985</v>
          </cell>
          <cell r="GS32">
            <v>26893.049026626017</v>
          </cell>
          <cell r="GT32">
            <v>25965.016343545674</v>
          </cell>
          <cell r="GU32">
            <v>22345.144322854598</v>
          </cell>
          <cell r="GV32">
            <v>17162.981937534096</v>
          </cell>
          <cell r="GW32">
            <v>16632.454415223612</v>
          </cell>
          <cell r="GX32">
            <v>34118.57214345238</v>
          </cell>
          <cell r="GY32">
            <v>42540.101746846769</v>
          </cell>
          <cell r="GZ32">
            <v>53083.349421095241</v>
          </cell>
          <cell r="HA32">
            <v>49311.085931000001</v>
          </cell>
          <cell r="HB32"/>
          <cell r="HC32"/>
          <cell r="HD32"/>
          <cell r="HE32"/>
          <cell r="HF32"/>
          <cell r="HG32"/>
          <cell r="HH32"/>
          <cell r="HI32"/>
          <cell r="HJ32"/>
          <cell r="HK32"/>
          <cell r="HL32"/>
          <cell r="HM32"/>
          <cell r="HN32"/>
          <cell r="HO32"/>
          <cell r="HP32"/>
          <cell r="HQ32"/>
          <cell r="HR32"/>
          <cell r="HS32"/>
          <cell r="HT32"/>
          <cell r="HU32"/>
          <cell r="HV32"/>
          <cell r="HW32"/>
          <cell r="HX32"/>
          <cell r="HY32"/>
          <cell r="HZ32"/>
          <cell r="IA32"/>
          <cell r="IB32"/>
          <cell r="IC32"/>
          <cell r="ID32"/>
          <cell r="IE32"/>
          <cell r="IF32"/>
          <cell r="IG32"/>
          <cell r="IH32"/>
          <cell r="II32"/>
          <cell r="IJ32">
            <v>24008.36976190476</v>
          </cell>
          <cell r="IK32">
            <v>25393.846476666662</v>
          </cell>
          <cell r="IL32">
            <v>23896.674534761907</v>
          </cell>
          <cell r="IM32">
            <v>22360.572312952379</v>
          </cell>
          <cell r="IN32">
            <v>23441.37977333333</v>
          </cell>
          <cell r="IO32">
            <v>27091.81937714286</v>
          </cell>
          <cell r="IP32">
            <v>25808.095577619049</v>
          </cell>
          <cell r="IQ32">
            <v>36955.970714285715</v>
          </cell>
          <cell r="IR32">
            <v>23696.266595238092</v>
          </cell>
          <cell r="IS32">
            <v>23036.409250000001</v>
          </cell>
          <cell r="IT32">
            <v>26202.642358950703</v>
          </cell>
          <cell r="IU32">
            <v>21866</v>
          </cell>
          <cell r="IV32">
            <v>24997.76885</v>
          </cell>
          <cell r="IW32">
            <v>22349.508293000006</v>
          </cell>
          <cell r="IX32"/>
          <cell r="IY32"/>
          <cell r="IZ32"/>
          <cell r="JA32"/>
          <cell r="JB32"/>
          <cell r="JC32"/>
          <cell r="JD32"/>
          <cell r="JE32"/>
          <cell r="JF32"/>
          <cell r="JG32"/>
          <cell r="JH32"/>
          <cell r="JI32"/>
          <cell r="JJ32"/>
          <cell r="JK32"/>
          <cell r="JL32"/>
          <cell r="JM32"/>
          <cell r="JN32"/>
          <cell r="JO32"/>
          <cell r="JP32">
            <v>9191.2525491544475</v>
          </cell>
          <cell r="JQ32">
            <v>10794.426449806106</v>
          </cell>
          <cell r="JR32">
            <v>10819.281141152882</v>
          </cell>
          <cell r="JS32">
            <v>7145.9184201932858</v>
          </cell>
          <cell r="JT32">
            <v>6371.8896787197873</v>
          </cell>
          <cell r="JU32">
            <v>6178.151830252591</v>
          </cell>
          <cell r="JV32">
            <v>5369.3333878032608</v>
          </cell>
          <cell r="JW32">
            <v>4965.0376112240783</v>
          </cell>
          <cell r="JX32">
            <v>4207.3306121831311</v>
          </cell>
          <cell r="JY32">
            <v>5591.92731081696</v>
          </cell>
          <cell r="JZ32">
            <v>6237.6676649507699</v>
          </cell>
          <cell r="KA32">
            <v>6392.4543711636579</v>
          </cell>
          <cell r="KB32">
            <v>2872.6271541950114</v>
          </cell>
          <cell r="KC32">
            <v>3198.1960241460943</v>
          </cell>
          <cell r="KD32"/>
          <cell r="KE32"/>
          <cell r="KF32">
            <v>33543.826470094646</v>
          </cell>
          <cell r="KG32">
            <v>29297.305768606187</v>
          </cell>
          <cell r="KH32">
            <v>27312.249033276872</v>
          </cell>
          <cell r="KI32">
            <v>26900.652821510503</v>
          </cell>
          <cell r="KJ32">
            <v>29484.729226381034</v>
          </cell>
          <cell r="KK32">
            <v>30060.544306095238</v>
          </cell>
          <cell r="KL32">
            <v>27219.532265205482</v>
          </cell>
          <cell r="KM32">
            <v>28020.840162847169</v>
          </cell>
          <cell r="KN32">
            <v>24379.731378405551</v>
          </cell>
          <cell r="KO32">
            <v>21209.342908142877</v>
          </cell>
          <cell r="KP32">
            <v>17482.406177530589</v>
          </cell>
          <cell r="KQ32">
            <v>28105.697849999997</v>
          </cell>
          <cell r="KR32">
            <v>35009.734658571433</v>
          </cell>
          <cell r="KS32">
            <v>36841.250632857147</v>
          </cell>
          <cell r="KT32"/>
          <cell r="KU32"/>
          <cell r="KV32">
            <v>6533.1350000000002</v>
          </cell>
          <cell r="KW32">
            <v>5953.6788100000003</v>
          </cell>
          <cell r="KX32">
            <v>7895.4570800000001</v>
          </cell>
          <cell r="KY32">
            <v>8527.4522199999992</v>
          </cell>
          <cell r="KZ32">
            <v>8695.0478495238094</v>
          </cell>
          <cell r="LA32">
            <v>9043.2574000000004</v>
          </cell>
          <cell r="LB32">
            <v>9221.82998047619</v>
          </cell>
          <cell r="LC32">
            <v>9833.8405000000002</v>
          </cell>
          <cell r="LD32">
            <v>8979.3649999999998</v>
          </cell>
          <cell r="LE32">
            <v>7290.51</v>
          </cell>
          <cell r="LF32">
            <v>9080.0640202380964</v>
          </cell>
          <cell r="LG32">
            <v>9894.5920199999982</v>
          </cell>
          <cell r="LH32">
            <v>10814.15653907143</v>
          </cell>
          <cell r="LI32">
            <v>10761.057623357141</v>
          </cell>
          <cell r="LJ32"/>
          <cell r="LL32"/>
          <cell r="LM32"/>
          <cell r="LN32"/>
          <cell r="LO32"/>
          <cell r="LP32"/>
          <cell r="LQ32"/>
          <cell r="LR32"/>
          <cell r="LS32"/>
          <cell r="LT32"/>
          <cell r="LU32"/>
          <cell r="LV32"/>
          <cell r="LW32"/>
          <cell r="LX32"/>
          <cell r="LY32"/>
          <cell r="LZ32"/>
          <cell r="MA32"/>
          <cell r="MB32"/>
          <cell r="MC32"/>
          <cell r="MD32"/>
          <cell r="ME32"/>
          <cell r="MF32"/>
          <cell r="MG32"/>
          <cell r="MH32"/>
          <cell r="MI32"/>
          <cell r="MJ32"/>
          <cell r="MK32"/>
          <cell r="ML32"/>
          <cell r="MM32"/>
          <cell r="MN32"/>
          <cell r="MO32"/>
          <cell r="MP32"/>
          <cell r="MQ32"/>
          <cell r="MR32"/>
          <cell r="MS32"/>
          <cell r="MT32"/>
          <cell r="MU32"/>
          <cell r="MV32"/>
          <cell r="MW32"/>
          <cell r="MX32"/>
          <cell r="MY32"/>
          <cell r="MZ32"/>
          <cell r="NA32"/>
          <cell r="NB32"/>
          <cell r="NC32"/>
          <cell r="ND32"/>
          <cell r="NE32"/>
          <cell r="NF32"/>
          <cell r="NG32"/>
          <cell r="NH32"/>
          <cell r="NI32"/>
          <cell r="NJ32"/>
          <cell r="NK32"/>
          <cell r="NL32"/>
          <cell r="NM32"/>
          <cell r="NN32"/>
          <cell r="NO32"/>
          <cell r="NP32"/>
          <cell r="NQ32"/>
          <cell r="NR32"/>
          <cell r="NS32"/>
          <cell r="NT32"/>
          <cell r="NU32"/>
          <cell r="NV32"/>
          <cell r="NW32"/>
          <cell r="NX32"/>
          <cell r="NY32"/>
          <cell r="NZ32"/>
          <cell r="OA32"/>
          <cell r="OB32"/>
          <cell r="OC32"/>
          <cell r="OD32"/>
          <cell r="OE32"/>
          <cell r="OF32"/>
          <cell r="OG32"/>
          <cell r="OH32"/>
          <cell r="OI32"/>
          <cell r="OJ32"/>
          <cell r="OK32"/>
          <cell r="OL32"/>
          <cell r="OM32"/>
          <cell r="ON32"/>
          <cell r="OO32"/>
          <cell r="OP32"/>
          <cell r="OQ32"/>
          <cell r="OR32"/>
          <cell r="OS32"/>
          <cell r="OT32"/>
          <cell r="OU32"/>
          <cell r="OV32"/>
          <cell r="OW32"/>
          <cell r="OX32"/>
          <cell r="OY32"/>
          <cell r="OZ32"/>
          <cell r="PA32"/>
          <cell r="PB32"/>
          <cell r="PC32"/>
          <cell r="PD32"/>
          <cell r="PE32"/>
          <cell r="PF32"/>
          <cell r="PG32"/>
          <cell r="PH32"/>
          <cell r="PI32"/>
          <cell r="PJ32"/>
          <cell r="PK32"/>
          <cell r="PL32"/>
          <cell r="PM32"/>
          <cell r="PN32"/>
          <cell r="PO32"/>
          <cell r="PP32"/>
          <cell r="PQ32"/>
          <cell r="PR32"/>
          <cell r="PS32"/>
          <cell r="PT32"/>
          <cell r="PU32"/>
          <cell r="PV32"/>
          <cell r="PW32"/>
          <cell r="PX32"/>
          <cell r="PY32"/>
          <cell r="PZ32"/>
          <cell r="QA32"/>
          <cell r="QB32"/>
          <cell r="QC32"/>
          <cell r="QD32"/>
          <cell r="QE32"/>
          <cell r="QF32"/>
          <cell r="QG32"/>
          <cell r="QH32"/>
          <cell r="QI32"/>
          <cell r="QJ32"/>
          <cell r="QK32"/>
          <cell r="QL32"/>
          <cell r="QM32"/>
          <cell r="QN32"/>
          <cell r="QO32"/>
          <cell r="QP32"/>
          <cell r="QQ32"/>
          <cell r="QR32"/>
          <cell r="QS32"/>
          <cell r="QT32"/>
          <cell r="QU32"/>
          <cell r="QV32"/>
          <cell r="QW32"/>
          <cell r="QX32"/>
          <cell r="QY32"/>
          <cell r="QZ32"/>
          <cell r="RA32"/>
          <cell r="RB32"/>
          <cell r="RC32"/>
          <cell r="RD32"/>
          <cell r="RE32"/>
          <cell r="RF32"/>
          <cell r="RG32"/>
          <cell r="RH32"/>
          <cell r="RI32"/>
          <cell r="RJ32"/>
          <cell r="RK32"/>
          <cell r="RL32"/>
          <cell r="RM32"/>
          <cell r="RN32"/>
        </row>
        <row r="33"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>
            <v>-2038.1333960000002</v>
          </cell>
          <cell r="U33">
            <v>-2617.6102074800001</v>
          </cell>
          <cell r="V33">
            <v>-4542.7174699999996</v>
          </cell>
          <cell r="W33">
            <v>-1772.6212287000003</v>
          </cell>
          <cell r="X33">
            <v>-3355.1269394999999</v>
          </cell>
          <cell r="Y33">
            <v>-2958.1826499999997</v>
          </cell>
          <cell r="Z33">
            <v>-3351.2270480000007</v>
          </cell>
          <cell r="AA33">
            <v>-3545.712767</v>
          </cell>
          <cell r="AB33">
            <v>-3665.9665799999998</v>
          </cell>
          <cell r="AC33">
            <v>-3406.0655109600002</v>
          </cell>
          <cell r="AD33">
            <v>-3954.512541999838</v>
          </cell>
          <cell r="AE33">
            <v>-3596.7260113258062</v>
          </cell>
          <cell r="AF33">
            <v>-2926.08893813947</v>
          </cell>
          <cell r="AG33">
            <v>-2970.3140913639768</v>
          </cell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  <cell r="CE33"/>
          <cell r="CF33"/>
          <cell r="CG33"/>
          <cell r="CH33"/>
          <cell r="CI33"/>
          <cell r="CJ33"/>
          <cell r="CK33"/>
          <cell r="CL33"/>
          <cell r="CM33"/>
          <cell r="CN33"/>
          <cell r="CO33"/>
          <cell r="CP33"/>
          <cell r="CQ33"/>
          <cell r="CR33"/>
          <cell r="CS33"/>
          <cell r="CT33"/>
          <cell r="CU33"/>
          <cell r="CV33"/>
          <cell r="CW33"/>
          <cell r="CX33"/>
          <cell r="CY33"/>
          <cell r="CZ33"/>
          <cell r="DA33"/>
          <cell r="DB33"/>
          <cell r="DC33"/>
          <cell r="DD33"/>
          <cell r="DE33"/>
          <cell r="DF33"/>
          <cell r="DG33"/>
          <cell r="DH33"/>
          <cell r="DI33"/>
          <cell r="DJ33"/>
          <cell r="DK33"/>
          <cell r="DL33"/>
          <cell r="DM33"/>
          <cell r="DN33"/>
          <cell r="DO33"/>
          <cell r="DP33"/>
          <cell r="DQ33"/>
          <cell r="DR33"/>
          <cell r="DS33"/>
          <cell r="DT33"/>
          <cell r="DU33"/>
          <cell r="DV33"/>
          <cell r="DW33"/>
          <cell r="DX33"/>
          <cell r="DY33"/>
          <cell r="DZ33"/>
          <cell r="EA33"/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/>
          <cell r="EN33"/>
          <cell r="EO33"/>
          <cell r="EP33"/>
          <cell r="EQ33"/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/>
          <cell r="FD33"/>
          <cell r="FE33"/>
          <cell r="FF33"/>
          <cell r="FG33"/>
          <cell r="FH33"/>
          <cell r="FI33"/>
          <cell r="FJ33"/>
          <cell r="FK33"/>
          <cell r="FL33"/>
          <cell r="FM33"/>
          <cell r="FN33"/>
          <cell r="FO33"/>
          <cell r="FP33"/>
          <cell r="FQ33"/>
          <cell r="FR33"/>
          <cell r="FS33"/>
          <cell r="FT33"/>
          <cell r="FU33"/>
          <cell r="FV33"/>
          <cell r="FW33"/>
          <cell r="FX33">
            <v>1170.1571146299998</v>
          </cell>
          <cell r="FY33">
            <v>1216.1808435600001</v>
          </cell>
          <cell r="FZ33">
            <v>2673.48424419</v>
          </cell>
          <cell r="GA33">
            <v>2111.2057199999999</v>
          </cell>
          <cell r="GB33">
            <v>2487.6695821900003</v>
          </cell>
          <cell r="GC33">
            <v>2345.35729528</v>
          </cell>
          <cell r="GD33">
            <v>2348.6681429999999</v>
          </cell>
          <cell r="GE33">
            <v>2614.1255097100002</v>
          </cell>
          <cell r="GF33">
            <v>2614.8467626099996</v>
          </cell>
          <cell r="GG33">
            <v>2016.3953470500003</v>
          </cell>
          <cell r="GH33">
            <v>1817.2947895000002</v>
          </cell>
          <cell r="GI33">
            <v>2584.649328</v>
          </cell>
          <cell r="GJ33">
            <v>3138.1888173150537</v>
          </cell>
          <cell r="GK33">
            <v>3187.50028455861</v>
          </cell>
          <cell r="GL33"/>
          <cell r="GM33"/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/>
          <cell r="GZ33"/>
          <cell r="HA33"/>
          <cell r="HB33"/>
          <cell r="HC33"/>
          <cell r="HD33"/>
          <cell r="HE33"/>
          <cell r="HF33"/>
          <cell r="HG33"/>
          <cell r="HH33"/>
          <cell r="HI33"/>
          <cell r="HJ33"/>
          <cell r="HK33"/>
          <cell r="HL33"/>
          <cell r="HM33"/>
          <cell r="HN33"/>
          <cell r="HO33"/>
          <cell r="HP33"/>
          <cell r="HQ33"/>
          <cell r="HR33"/>
          <cell r="HS33"/>
          <cell r="HT33"/>
          <cell r="HU33"/>
          <cell r="HV33"/>
          <cell r="HW33"/>
          <cell r="HX33"/>
          <cell r="HY33"/>
          <cell r="HZ33"/>
          <cell r="IA33"/>
          <cell r="IB33"/>
          <cell r="IC33"/>
          <cell r="ID33"/>
          <cell r="IE33"/>
          <cell r="IF33"/>
          <cell r="IG33"/>
          <cell r="IH33"/>
          <cell r="II33"/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/>
          <cell r="IV33"/>
          <cell r="IW33"/>
          <cell r="IX33"/>
          <cell r="IY33"/>
          <cell r="IZ33"/>
          <cell r="JA33"/>
          <cell r="JB33"/>
          <cell r="JC33"/>
          <cell r="JD33"/>
          <cell r="JE33"/>
          <cell r="JF33"/>
          <cell r="JG33"/>
          <cell r="JH33"/>
          <cell r="JI33"/>
          <cell r="JJ33"/>
          <cell r="JK33"/>
          <cell r="JL33"/>
          <cell r="JM33"/>
          <cell r="JN33"/>
          <cell r="JO33"/>
          <cell r="JP33"/>
          <cell r="JQ33"/>
          <cell r="JR33"/>
          <cell r="JS33"/>
          <cell r="JT33"/>
          <cell r="JU33"/>
          <cell r="JV33"/>
          <cell r="JW33"/>
          <cell r="JX33"/>
          <cell r="JY33"/>
          <cell r="JZ33"/>
          <cell r="KA33"/>
          <cell r="KB33"/>
          <cell r="KC33"/>
          <cell r="KD33"/>
          <cell r="KE33"/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/>
          <cell r="KQ33"/>
          <cell r="KR33"/>
          <cell r="KS33"/>
          <cell r="KT33"/>
          <cell r="KU33"/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/>
          <cell r="LG33"/>
          <cell r="LH33"/>
          <cell r="LI33"/>
          <cell r="LJ33"/>
          <cell r="LL33"/>
          <cell r="LM33"/>
          <cell r="LN33"/>
          <cell r="LO33"/>
          <cell r="LP33"/>
          <cell r="LQ33"/>
          <cell r="LR33"/>
          <cell r="LS33"/>
          <cell r="LT33"/>
          <cell r="LU33"/>
          <cell r="LV33"/>
          <cell r="LW33"/>
          <cell r="LX33"/>
          <cell r="LY33"/>
          <cell r="LZ33"/>
          <cell r="MA33"/>
          <cell r="MB33"/>
          <cell r="MC33"/>
          <cell r="MD33"/>
          <cell r="ME33"/>
          <cell r="MF33"/>
          <cell r="MG33"/>
          <cell r="MH33"/>
          <cell r="MI33"/>
          <cell r="MJ33"/>
          <cell r="MK33"/>
          <cell r="ML33"/>
          <cell r="MM33"/>
          <cell r="MN33"/>
          <cell r="MO33"/>
          <cell r="MP33"/>
          <cell r="MQ33"/>
          <cell r="MR33"/>
          <cell r="MS33"/>
          <cell r="MT33"/>
          <cell r="MU33"/>
          <cell r="MV33"/>
          <cell r="MW33"/>
          <cell r="MX33"/>
          <cell r="MY33"/>
          <cell r="MZ33"/>
          <cell r="NA33"/>
          <cell r="NB33"/>
          <cell r="NC33"/>
          <cell r="ND33"/>
          <cell r="NE33"/>
          <cell r="NF33"/>
          <cell r="NG33"/>
          <cell r="NH33"/>
          <cell r="NI33"/>
          <cell r="NJ33"/>
          <cell r="NK33"/>
          <cell r="NL33"/>
          <cell r="NM33"/>
          <cell r="NN33"/>
          <cell r="NO33"/>
          <cell r="NP33"/>
          <cell r="NQ33"/>
          <cell r="NR33"/>
          <cell r="NS33"/>
          <cell r="NT33"/>
          <cell r="NU33"/>
          <cell r="NV33"/>
          <cell r="NW33"/>
          <cell r="NX33"/>
          <cell r="NY33"/>
          <cell r="NZ33"/>
          <cell r="OA33"/>
          <cell r="OB33"/>
          <cell r="OC33"/>
          <cell r="OD33"/>
          <cell r="OE33"/>
          <cell r="OF33"/>
          <cell r="OG33"/>
          <cell r="OH33"/>
          <cell r="OI33"/>
          <cell r="OJ33"/>
          <cell r="OK33"/>
          <cell r="OL33"/>
          <cell r="OM33"/>
          <cell r="ON33"/>
          <cell r="OO33"/>
          <cell r="OP33"/>
          <cell r="OQ33"/>
          <cell r="OR33"/>
          <cell r="OS33"/>
          <cell r="OT33"/>
          <cell r="OU33"/>
          <cell r="OV33"/>
          <cell r="OW33"/>
          <cell r="OX33"/>
          <cell r="OY33"/>
          <cell r="OZ33"/>
          <cell r="PA33"/>
          <cell r="PB33"/>
          <cell r="PC33"/>
          <cell r="PD33"/>
          <cell r="PE33"/>
          <cell r="PF33"/>
          <cell r="PG33"/>
          <cell r="PH33"/>
          <cell r="PI33"/>
          <cell r="PJ33"/>
          <cell r="PK33"/>
          <cell r="PL33"/>
          <cell r="PM33"/>
          <cell r="PN33"/>
          <cell r="PO33"/>
          <cell r="PP33"/>
          <cell r="PQ33"/>
          <cell r="PR33"/>
          <cell r="PS33"/>
          <cell r="PT33"/>
          <cell r="PU33"/>
          <cell r="PV33"/>
          <cell r="PW33"/>
          <cell r="PX33"/>
          <cell r="PY33"/>
          <cell r="PZ33"/>
          <cell r="QA33"/>
          <cell r="QB33"/>
          <cell r="QC33"/>
          <cell r="QD33"/>
          <cell r="QE33"/>
          <cell r="QF33"/>
          <cell r="QG33"/>
          <cell r="QH33"/>
          <cell r="QI33"/>
          <cell r="QJ33"/>
          <cell r="QK33"/>
          <cell r="QL33"/>
          <cell r="QM33"/>
          <cell r="QN33"/>
          <cell r="QO33"/>
          <cell r="QP33"/>
          <cell r="QQ33"/>
          <cell r="QR33"/>
          <cell r="QS33"/>
          <cell r="QT33"/>
          <cell r="QU33"/>
          <cell r="QV33"/>
          <cell r="QW33"/>
          <cell r="QX33"/>
          <cell r="QY33"/>
          <cell r="QZ33"/>
          <cell r="RA33"/>
          <cell r="RB33"/>
          <cell r="RC33"/>
          <cell r="RD33"/>
          <cell r="RE33"/>
          <cell r="RF33"/>
          <cell r="RG33"/>
          <cell r="RH33"/>
          <cell r="RI33"/>
          <cell r="RJ33"/>
          <cell r="RK33"/>
          <cell r="RL33"/>
          <cell r="RM33"/>
          <cell r="RN33"/>
        </row>
        <row r="34"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>
            <v>-619.6679038499999</v>
          </cell>
          <cell r="BQ34">
            <v>-87.953358850000001</v>
          </cell>
          <cell r="BR34">
            <v>-318.5933225</v>
          </cell>
          <cell r="BS34">
            <v>-256.91432809999998</v>
          </cell>
          <cell r="BT34">
            <v>-113.67435865000002</v>
          </cell>
          <cell r="BU34">
            <v>-147.31246824999997</v>
          </cell>
          <cell r="BV34">
            <v>-154.96936545</v>
          </cell>
          <cell r="BW34">
            <v>-204.2176293</v>
          </cell>
          <cell r="BX34">
            <v>-152.08458804999998</v>
          </cell>
          <cell r="BY34">
            <v>-159.01581574553151</v>
          </cell>
          <cell r="BZ34">
            <v>-48.48</v>
          </cell>
          <cell r="CA34">
            <v>-101.84583095000001</v>
          </cell>
          <cell r="CB34">
            <v>-64.869391950000008</v>
          </cell>
          <cell r="CC34">
            <v>-59.343800203939345</v>
          </cell>
          <cell r="CD34"/>
          <cell r="CE34"/>
          <cell r="CF34"/>
          <cell r="CG34"/>
          <cell r="CH34"/>
          <cell r="CI34"/>
          <cell r="CJ34"/>
          <cell r="CK34"/>
          <cell r="CL34"/>
          <cell r="CM34"/>
          <cell r="CN34"/>
          <cell r="CO34"/>
          <cell r="CP34"/>
          <cell r="CQ34"/>
          <cell r="CR34"/>
          <cell r="CS34"/>
          <cell r="CT34"/>
          <cell r="CU34"/>
          <cell r="CV34"/>
          <cell r="CW34"/>
          <cell r="CX34"/>
          <cell r="CY34"/>
          <cell r="CZ34"/>
          <cell r="DA34"/>
          <cell r="DB34"/>
          <cell r="DC34"/>
          <cell r="DD34"/>
          <cell r="DE34"/>
          <cell r="DF34"/>
          <cell r="DG34"/>
          <cell r="DH34"/>
          <cell r="DI34"/>
          <cell r="DJ34"/>
          <cell r="DK34"/>
          <cell r="DL34"/>
          <cell r="DM34"/>
          <cell r="DN34"/>
          <cell r="DO34"/>
          <cell r="DP34"/>
          <cell r="DQ34"/>
          <cell r="DR34"/>
          <cell r="DS34"/>
          <cell r="DT34"/>
          <cell r="DU34"/>
          <cell r="DV34"/>
          <cell r="DW34"/>
          <cell r="DX34"/>
          <cell r="DY34"/>
          <cell r="DZ34"/>
          <cell r="EA34"/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/>
          <cell r="EN34"/>
          <cell r="EO34"/>
          <cell r="EP34"/>
          <cell r="EQ34"/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/>
          <cell r="FD34"/>
          <cell r="FE34"/>
          <cell r="FF34"/>
          <cell r="FG34"/>
          <cell r="FH34">
            <v>123.93358076999999</v>
          </cell>
          <cell r="FI34">
            <v>17.59067177</v>
          </cell>
          <cell r="FJ34">
            <v>63.718664499999996</v>
          </cell>
          <cell r="FK34">
            <v>51.382865619999997</v>
          </cell>
          <cell r="FL34">
            <v>22.734871730000002</v>
          </cell>
          <cell r="FM34">
            <v>29.462493649999995</v>
          </cell>
          <cell r="FN34">
            <v>30.993873090000001</v>
          </cell>
          <cell r="FO34">
            <v>40.84352586</v>
          </cell>
          <cell r="FP34">
            <v>30.416917609999999</v>
          </cell>
          <cell r="FQ34">
            <v>20.271907630000001</v>
          </cell>
          <cell r="FR34">
            <v>9.6959999999999997</v>
          </cell>
          <cell r="FS34">
            <v>20.369166190000001</v>
          </cell>
          <cell r="FT34">
            <v>12.973878390000001</v>
          </cell>
          <cell r="FU34">
            <v>11.868760040787869</v>
          </cell>
          <cell r="FV34"/>
          <cell r="FW34"/>
          <cell r="FX34"/>
          <cell r="FY34"/>
          <cell r="FZ34"/>
          <cell r="GA34"/>
          <cell r="GB34"/>
          <cell r="GC34"/>
          <cell r="GD34"/>
          <cell r="GE34"/>
          <cell r="GF34"/>
          <cell r="GG34"/>
          <cell r="GH34"/>
          <cell r="GI34"/>
          <cell r="GJ34"/>
          <cell r="GK34"/>
          <cell r="GL34"/>
          <cell r="GM34"/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/>
          <cell r="GZ34"/>
          <cell r="HA34"/>
          <cell r="HB34"/>
          <cell r="HC34"/>
          <cell r="HD34"/>
          <cell r="HE34"/>
          <cell r="HF34"/>
          <cell r="HG34"/>
          <cell r="HH34"/>
          <cell r="HI34"/>
          <cell r="HJ34"/>
          <cell r="HK34"/>
          <cell r="HL34"/>
          <cell r="HM34"/>
          <cell r="HN34"/>
          <cell r="HO34"/>
          <cell r="HP34"/>
          <cell r="HQ34"/>
          <cell r="HR34"/>
          <cell r="HS34"/>
          <cell r="HT34"/>
          <cell r="HU34"/>
          <cell r="HV34"/>
          <cell r="HW34"/>
          <cell r="HX34"/>
          <cell r="HY34"/>
          <cell r="HZ34"/>
          <cell r="IA34"/>
          <cell r="IB34"/>
          <cell r="IC34"/>
          <cell r="ID34"/>
          <cell r="IE34"/>
          <cell r="IF34"/>
          <cell r="IG34"/>
          <cell r="IH34"/>
          <cell r="II34"/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/>
          <cell r="IV34"/>
          <cell r="IW34"/>
          <cell r="IX34"/>
          <cell r="IY34"/>
          <cell r="IZ34"/>
          <cell r="JA34"/>
          <cell r="JB34"/>
          <cell r="JC34"/>
          <cell r="JD34"/>
          <cell r="JE34"/>
          <cell r="JF34"/>
          <cell r="JG34"/>
          <cell r="JH34"/>
          <cell r="JI34"/>
          <cell r="JJ34"/>
          <cell r="JK34"/>
          <cell r="JL34"/>
          <cell r="JM34"/>
          <cell r="JN34"/>
          <cell r="JO34"/>
          <cell r="JP34"/>
          <cell r="JQ34"/>
          <cell r="JR34"/>
          <cell r="JS34"/>
          <cell r="JT34"/>
          <cell r="JU34"/>
          <cell r="JV34"/>
          <cell r="JW34"/>
          <cell r="JX34"/>
          <cell r="JY34"/>
          <cell r="JZ34"/>
          <cell r="KA34"/>
          <cell r="KB34"/>
          <cell r="KC34"/>
          <cell r="KD34"/>
          <cell r="KE34"/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/>
          <cell r="KQ34"/>
          <cell r="KR34"/>
          <cell r="KS34"/>
          <cell r="KT34"/>
          <cell r="KU34"/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0</v>
          </cell>
          <cell r="LC34">
            <v>0</v>
          </cell>
          <cell r="LD34">
            <v>0</v>
          </cell>
          <cell r="LE34">
            <v>0</v>
          </cell>
          <cell r="LF34"/>
          <cell r="LG34"/>
          <cell r="LH34"/>
          <cell r="LI34"/>
          <cell r="LJ34"/>
          <cell r="LL34"/>
          <cell r="LM34"/>
          <cell r="LN34"/>
          <cell r="LO34"/>
          <cell r="LP34"/>
          <cell r="LQ34"/>
          <cell r="LR34"/>
          <cell r="LS34"/>
          <cell r="LT34"/>
          <cell r="LU34"/>
          <cell r="LV34"/>
          <cell r="LW34"/>
          <cell r="LX34"/>
          <cell r="LY34"/>
          <cell r="LZ34"/>
          <cell r="MA34"/>
          <cell r="MB34"/>
          <cell r="MC34"/>
          <cell r="MD34"/>
          <cell r="ME34"/>
          <cell r="MF34"/>
          <cell r="MG34"/>
          <cell r="MH34"/>
          <cell r="MI34"/>
          <cell r="MJ34"/>
          <cell r="MK34"/>
          <cell r="ML34"/>
          <cell r="MM34"/>
          <cell r="MN34"/>
          <cell r="MO34"/>
          <cell r="MP34"/>
          <cell r="MQ34"/>
          <cell r="MR34"/>
          <cell r="MS34"/>
          <cell r="MT34"/>
          <cell r="MU34"/>
          <cell r="MV34"/>
          <cell r="MW34"/>
          <cell r="MX34"/>
          <cell r="MY34"/>
          <cell r="MZ34"/>
          <cell r="NA34"/>
          <cell r="NB34"/>
          <cell r="NC34"/>
          <cell r="ND34"/>
          <cell r="NE34"/>
          <cell r="NF34"/>
          <cell r="NG34"/>
          <cell r="NH34"/>
          <cell r="NI34"/>
          <cell r="NJ34"/>
          <cell r="NK34"/>
          <cell r="NL34"/>
          <cell r="NM34"/>
          <cell r="NN34"/>
          <cell r="NO34"/>
          <cell r="NP34"/>
          <cell r="NQ34"/>
          <cell r="NR34"/>
          <cell r="NS34"/>
          <cell r="NT34"/>
          <cell r="NU34"/>
          <cell r="NV34"/>
          <cell r="NW34"/>
          <cell r="NX34"/>
          <cell r="NY34"/>
          <cell r="NZ34"/>
          <cell r="OA34"/>
          <cell r="OB34"/>
          <cell r="OC34"/>
          <cell r="OD34"/>
          <cell r="OE34"/>
          <cell r="OF34"/>
          <cell r="OG34"/>
          <cell r="OH34"/>
          <cell r="OI34"/>
          <cell r="OJ34"/>
          <cell r="OK34"/>
          <cell r="OL34"/>
          <cell r="OM34"/>
          <cell r="ON34"/>
          <cell r="OO34"/>
          <cell r="OP34"/>
          <cell r="OQ34"/>
          <cell r="OR34"/>
          <cell r="OS34"/>
          <cell r="OT34"/>
          <cell r="OU34"/>
          <cell r="OV34"/>
          <cell r="OW34"/>
          <cell r="OX34"/>
          <cell r="OY34"/>
          <cell r="OZ34"/>
          <cell r="PA34"/>
          <cell r="PB34"/>
          <cell r="PC34"/>
          <cell r="PD34"/>
          <cell r="PE34"/>
          <cell r="PF34"/>
          <cell r="PG34"/>
          <cell r="PH34"/>
          <cell r="PI34"/>
          <cell r="PJ34"/>
          <cell r="PK34"/>
          <cell r="PL34"/>
          <cell r="PM34"/>
          <cell r="PN34"/>
          <cell r="PO34"/>
          <cell r="PP34"/>
          <cell r="PQ34"/>
          <cell r="PR34"/>
          <cell r="PS34"/>
          <cell r="PT34"/>
          <cell r="PU34"/>
          <cell r="PV34"/>
          <cell r="PW34"/>
          <cell r="PX34"/>
          <cell r="PY34"/>
          <cell r="PZ34"/>
          <cell r="QA34"/>
          <cell r="QB34"/>
          <cell r="QC34"/>
          <cell r="QD34"/>
          <cell r="QE34"/>
          <cell r="QF34"/>
          <cell r="QG34"/>
          <cell r="QH34"/>
          <cell r="QI34"/>
          <cell r="QJ34"/>
          <cell r="QK34"/>
          <cell r="QL34"/>
          <cell r="QM34"/>
          <cell r="QN34"/>
          <cell r="QO34"/>
          <cell r="QP34"/>
          <cell r="QQ34"/>
          <cell r="QR34"/>
          <cell r="QS34"/>
          <cell r="QT34"/>
          <cell r="QU34"/>
          <cell r="QV34"/>
          <cell r="QW34"/>
          <cell r="QX34"/>
          <cell r="QY34"/>
          <cell r="QZ34"/>
          <cell r="RA34"/>
          <cell r="RB34"/>
          <cell r="RC34"/>
          <cell r="RD34"/>
          <cell r="RE34"/>
          <cell r="RF34"/>
          <cell r="RG34"/>
          <cell r="RH34"/>
          <cell r="RI34"/>
          <cell r="RJ34"/>
          <cell r="RK34"/>
          <cell r="RL34"/>
          <cell r="RM34"/>
          <cell r="RN34"/>
        </row>
        <row r="35"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  <cell r="CE35"/>
          <cell r="CF35"/>
          <cell r="CG35"/>
          <cell r="CH35"/>
          <cell r="CI35"/>
          <cell r="CJ35"/>
          <cell r="CK35"/>
          <cell r="CL35"/>
          <cell r="CM35"/>
          <cell r="CN35"/>
          <cell r="CO35"/>
          <cell r="CP35"/>
          <cell r="CQ35"/>
          <cell r="CR35"/>
          <cell r="CS35"/>
          <cell r="CT35"/>
          <cell r="CU35"/>
          <cell r="CV35"/>
          <cell r="CW35"/>
          <cell r="CX35"/>
          <cell r="CY35"/>
          <cell r="CZ35"/>
          <cell r="DA35"/>
          <cell r="DB35"/>
          <cell r="DC35"/>
          <cell r="DD35"/>
          <cell r="DE35"/>
          <cell r="DF35"/>
          <cell r="DG35"/>
          <cell r="DH35"/>
          <cell r="DI35"/>
          <cell r="DJ35"/>
          <cell r="DK35"/>
          <cell r="DL35">
            <v>-1361.7584247634757</v>
          </cell>
          <cell r="DM35">
            <v>-1392.9661399558672</v>
          </cell>
          <cell r="DN35">
            <v>-1309.9941246857272</v>
          </cell>
          <cell r="DO35">
            <v>-1675.2446709740218</v>
          </cell>
          <cell r="DP35">
            <v>-1492.984372809221</v>
          </cell>
          <cell r="DQ35">
            <v>-1727.0698108794845</v>
          </cell>
          <cell r="DR35">
            <v>-1856.1680840166118</v>
          </cell>
          <cell r="DS35">
            <v>-1958.0991020857539</v>
          </cell>
          <cell r="DT35">
            <v>-2083.6017160387</v>
          </cell>
          <cell r="DU35">
            <v>-2289.0567630167207</v>
          </cell>
          <cell r="DV35">
            <v>-2224.1650422032112</v>
          </cell>
          <cell r="DW35">
            <v>-2011.0070911649766</v>
          </cell>
          <cell r="DX35">
            <v>-2749.8421789844651</v>
          </cell>
          <cell r="DY35">
            <v>-2256.1747521888328</v>
          </cell>
          <cell r="DZ35"/>
          <cell r="EA35"/>
          <cell r="EB35">
            <v>1671.1007663842765</v>
          </cell>
          <cell r="EC35">
            <v>1709.3977475717923</v>
          </cell>
          <cell r="ED35">
            <v>1607.577486514504</v>
          </cell>
          <cell r="EE35">
            <v>2055.7997678862239</v>
          </cell>
          <cell r="EF35">
            <v>1832.1365113159352</v>
          </cell>
          <cell r="EG35">
            <v>2119.3977081956687</v>
          </cell>
          <cell r="EH35">
            <v>2277.8224473088571</v>
          </cell>
          <cell r="EI35">
            <v>2402.908512</v>
          </cell>
          <cell r="EJ35">
            <v>2556.9207880000004</v>
          </cell>
          <cell r="EK35">
            <v>2809.0478027619047</v>
          </cell>
          <cell r="EL35">
            <v>2729.4150261904761</v>
          </cell>
          <cell r="EM35">
            <v>2467.8352857142854</v>
          </cell>
          <cell r="EN35">
            <v>3374.5070264829842</v>
          </cell>
          <cell r="EO35">
            <v>2768.6961864285718</v>
          </cell>
          <cell r="EP35"/>
          <cell r="EQ35"/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/>
          <cell r="FD35"/>
          <cell r="FE35"/>
          <cell r="FF35"/>
          <cell r="FG35"/>
          <cell r="FH35"/>
          <cell r="FI35"/>
          <cell r="FJ35"/>
          <cell r="FK35"/>
          <cell r="FL35"/>
          <cell r="FM35"/>
          <cell r="FN35"/>
          <cell r="FO35"/>
          <cell r="FP35"/>
          <cell r="FQ35"/>
          <cell r="FR35"/>
          <cell r="FS35"/>
          <cell r="FT35"/>
          <cell r="FU35"/>
          <cell r="FV35"/>
          <cell r="FW35"/>
          <cell r="FX35"/>
          <cell r="FY35"/>
          <cell r="FZ35"/>
          <cell r="GA35"/>
          <cell r="GB35"/>
          <cell r="GC35"/>
          <cell r="GD35"/>
          <cell r="GE35"/>
          <cell r="GF35"/>
          <cell r="GG35"/>
          <cell r="GH35"/>
          <cell r="GI35"/>
          <cell r="GJ35"/>
          <cell r="GK35"/>
          <cell r="GL35"/>
          <cell r="GM35"/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/>
          <cell r="GZ35"/>
          <cell r="HA35"/>
          <cell r="HB35"/>
          <cell r="HC35"/>
          <cell r="HD35"/>
          <cell r="HE35"/>
          <cell r="HF35"/>
          <cell r="HG35"/>
          <cell r="HH35"/>
          <cell r="HI35"/>
          <cell r="HJ35"/>
          <cell r="HK35"/>
          <cell r="HL35"/>
          <cell r="HM35"/>
          <cell r="HN35"/>
          <cell r="HO35"/>
          <cell r="HP35"/>
          <cell r="HQ35"/>
          <cell r="HR35"/>
          <cell r="HS35"/>
          <cell r="HT35"/>
          <cell r="HU35"/>
          <cell r="HV35"/>
          <cell r="HW35"/>
          <cell r="HX35"/>
          <cell r="HY35"/>
          <cell r="HZ35"/>
          <cell r="IA35"/>
          <cell r="IB35"/>
          <cell r="IC35"/>
          <cell r="ID35"/>
          <cell r="IE35"/>
          <cell r="IF35"/>
          <cell r="IG35"/>
          <cell r="IH35"/>
          <cell r="II35"/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/>
          <cell r="IV35"/>
          <cell r="IW35"/>
          <cell r="IX35"/>
          <cell r="IY35"/>
          <cell r="IZ35"/>
          <cell r="JA35"/>
          <cell r="JB35"/>
          <cell r="JC35"/>
          <cell r="JD35"/>
          <cell r="JE35"/>
          <cell r="JF35"/>
          <cell r="JG35"/>
          <cell r="JH35"/>
          <cell r="JI35"/>
          <cell r="JJ35"/>
          <cell r="JK35"/>
          <cell r="JL35"/>
          <cell r="JM35"/>
          <cell r="JN35"/>
          <cell r="JO35"/>
          <cell r="JP35"/>
          <cell r="JQ35"/>
          <cell r="JR35"/>
          <cell r="JS35"/>
          <cell r="JT35"/>
          <cell r="JU35"/>
          <cell r="JV35"/>
          <cell r="JW35"/>
          <cell r="JX35"/>
          <cell r="JY35"/>
          <cell r="JZ35"/>
          <cell r="KA35"/>
          <cell r="KB35"/>
          <cell r="KC35"/>
          <cell r="KD35"/>
          <cell r="KE35"/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/>
          <cell r="KQ35"/>
          <cell r="KR35"/>
          <cell r="KS35"/>
          <cell r="KT35"/>
          <cell r="KU35"/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/>
          <cell r="LG35"/>
          <cell r="LH35"/>
          <cell r="LI35"/>
          <cell r="LJ35"/>
          <cell r="LL35"/>
          <cell r="LM35"/>
          <cell r="LN35"/>
          <cell r="LO35"/>
          <cell r="LP35"/>
          <cell r="LQ35"/>
          <cell r="LR35"/>
          <cell r="LS35"/>
          <cell r="LT35"/>
          <cell r="LU35"/>
          <cell r="LV35"/>
          <cell r="LW35"/>
          <cell r="LX35"/>
          <cell r="LY35"/>
          <cell r="LZ35"/>
          <cell r="MA35"/>
          <cell r="MB35"/>
          <cell r="MC35"/>
          <cell r="MD35"/>
          <cell r="ME35"/>
          <cell r="MF35"/>
          <cell r="MG35"/>
          <cell r="MH35"/>
          <cell r="MI35"/>
          <cell r="MJ35"/>
          <cell r="MK35"/>
          <cell r="ML35"/>
          <cell r="MM35"/>
          <cell r="MN35"/>
          <cell r="MO35"/>
          <cell r="MP35"/>
          <cell r="MQ35"/>
          <cell r="MR35"/>
          <cell r="MS35"/>
          <cell r="MT35"/>
          <cell r="MU35"/>
          <cell r="MV35"/>
          <cell r="MW35"/>
          <cell r="MX35"/>
          <cell r="MY35"/>
          <cell r="MZ35"/>
          <cell r="NA35"/>
          <cell r="NB35"/>
          <cell r="NC35"/>
          <cell r="ND35"/>
          <cell r="NE35"/>
          <cell r="NF35"/>
          <cell r="NG35"/>
          <cell r="NH35"/>
          <cell r="NI35"/>
          <cell r="NJ35"/>
          <cell r="NK35"/>
          <cell r="NL35"/>
          <cell r="NM35"/>
          <cell r="NN35"/>
          <cell r="NO35"/>
          <cell r="NP35"/>
          <cell r="NQ35"/>
          <cell r="NR35"/>
          <cell r="NS35"/>
          <cell r="NT35"/>
          <cell r="NU35"/>
          <cell r="NV35"/>
          <cell r="NW35"/>
          <cell r="NX35"/>
          <cell r="NY35"/>
          <cell r="NZ35"/>
          <cell r="OA35"/>
          <cell r="OB35"/>
          <cell r="OC35"/>
          <cell r="OD35"/>
          <cell r="OE35"/>
          <cell r="OF35"/>
          <cell r="OG35"/>
          <cell r="OH35"/>
          <cell r="OI35"/>
          <cell r="OJ35"/>
          <cell r="OK35"/>
          <cell r="OL35"/>
          <cell r="OM35"/>
          <cell r="ON35"/>
          <cell r="OO35"/>
          <cell r="OP35"/>
          <cell r="OQ35"/>
          <cell r="OR35"/>
          <cell r="OS35"/>
          <cell r="OT35"/>
          <cell r="OU35"/>
          <cell r="OV35"/>
          <cell r="OW35"/>
          <cell r="OX35"/>
          <cell r="OY35"/>
          <cell r="OZ35"/>
          <cell r="PA35"/>
          <cell r="PB35"/>
          <cell r="PC35"/>
          <cell r="PD35"/>
          <cell r="PE35"/>
          <cell r="PF35"/>
          <cell r="PG35"/>
          <cell r="PH35"/>
          <cell r="PI35"/>
          <cell r="PJ35"/>
          <cell r="PK35"/>
          <cell r="PL35"/>
          <cell r="PM35"/>
          <cell r="PN35"/>
          <cell r="PO35"/>
          <cell r="PP35"/>
          <cell r="PQ35"/>
          <cell r="PR35"/>
          <cell r="PS35"/>
          <cell r="PT35"/>
          <cell r="PU35"/>
          <cell r="PV35"/>
          <cell r="PW35"/>
          <cell r="PX35"/>
          <cell r="PY35"/>
          <cell r="PZ35"/>
          <cell r="QA35"/>
          <cell r="QB35"/>
          <cell r="QC35"/>
          <cell r="QD35"/>
          <cell r="QE35"/>
          <cell r="QF35"/>
          <cell r="QG35"/>
          <cell r="QH35"/>
          <cell r="QI35"/>
          <cell r="QJ35"/>
          <cell r="QK35"/>
          <cell r="QL35"/>
          <cell r="QM35"/>
          <cell r="QN35"/>
          <cell r="QO35"/>
          <cell r="QP35"/>
          <cell r="QQ35"/>
          <cell r="QR35"/>
          <cell r="QS35"/>
          <cell r="QT35"/>
          <cell r="QU35"/>
          <cell r="QV35"/>
          <cell r="QW35"/>
          <cell r="QX35"/>
          <cell r="QY35"/>
          <cell r="QZ35"/>
          <cell r="RA35"/>
          <cell r="RB35"/>
          <cell r="RC35"/>
          <cell r="RD35"/>
          <cell r="RE35"/>
          <cell r="RF35"/>
          <cell r="RG35"/>
          <cell r="RH35"/>
          <cell r="RI35"/>
          <cell r="RJ35"/>
          <cell r="RK35"/>
          <cell r="RL35"/>
          <cell r="RM35"/>
          <cell r="RN35"/>
        </row>
        <row r="36"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  <cell r="CE36"/>
          <cell r="CF36"/>
          <cell r="CG36"/>
          <cell r="CH36"/>
          <cell r="CI36"/>
          <cell r="CJ36"/>
          <cell r="CK36"/>
          <cell r="CL36"/>
          <cell r="CM36"/>
          <cell r="CN36"/>
          <cell r="CO36"/>
          <cell r="CP36"/>
          <cell r="CQ36"/>
          <cell r="CR36"/>
          <cell r="CS36"/>
          <cell r="CT36"/>
          <cell r="CU36"/>
          <cell r="CV36"/>
          <cell r="CW36"/>
          <cell r="CX36"/>
          <cell r="CY36"/>
          <cell r="CZ36"/>
          <cell r="DA36"/>
          <cell r="DB36"/>
          <cell r="DC36"/>
          <cell r="DD36"/>
          <cell r="DE36"/>
          <cell r="DF36"/>
          <cell r="DG36"/>
          <cell r="DH36"/>
          <cell r="DI36"/>
          <cell r="DJ36"/>
          <cell r="DK36"/>
          <cell r="DL36">
            <v>0</v>
          </cell>
          <cell r="DM36">
            <v>0</v>
          </cell>
          <cell r="DN36">
            <v>-240.28687985158095</v>
          </cell>
          <cell r="DO36">
            <v>-1723.6520101865608</v>
          </cell>
          <cell r="DP36">
            <v>-3556.7726393017433</v>
          </cell>
          <cell r="DQ36">
            <v>-4682.59234087803</v>
          </cell>
          <cell r="DR36">
            <v>-5178.7497828651431</v>
          </cell>
          <cell r="DS36">
            <v>-5319.7500532673675</v>
          </cell>
          <cell r="DT36">
            <v>-5475.7996536121045</v>
          </cell>
          <cell r="DU36">
            <v>-5425.7217316736032</v>
          </cell>
          <cell r="DV36">
            <v>-5281.2604628170848</v>
          </cell>
          <cell r="DW36">
            <v>-4871.6878542165487</v>
          </cell>
          <cell r="DX36">
            <v>-5809.9339175526029</v>
          </cell>
          <cell r="DY36">
            <v>-5415.9020691111073</v>
          </cell>
          <cell r="DZ36"/>
          <cell r="EA36"/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/>
          <cell r="EN36"/>
          <cell r="EO36"/>
          <cell r="EP36"/>
          <cell r="EQ36"/>
          <cell r="ER36">
            <v>0</v>
          </cell>
          <cell r="ES36">
            <v>0</v>
          </cell>
          <cell r="ET36">
            <v>164.01487779326428</v>
          </cell>
          <cell r="EU36">
            <v>1176.5293801454429</v>
          </cell>
          <cell r="EV36">
            <v>2427.7797861199506</v>
          </cell>
          <cell r="EW36">
            <v>3196.2411390050443</v>
          </cell>
          <cell r="EX36">
            <v>3534.9079953227911</v>
          </cell>
          <cell r="EY36">
            <v>3631.1518773571429</v>
          </cell>
          <cell r="EZ36">
            <v>3737.6681222142852</v>
          </cell>
          <cell r="FA36">
            <v>3703.4859635714283</v>
          </cell>
          <cell r="FB36">
            <v>3604.8796752380958</v>
          </cell>
          <cell r="FC36">
            <v>3325.3138438095202</v>
          </cell>
          <cell r="FD36">
            <v>3965.7412925038725</v>
          </cell>
          <cell r="FE36">
            <v>3696.7832640476186</v>
          </cell>
          <cell r="FF36"/>
          <cell r="FG36"/>
          <cell r="FH36"/>
          <cell r="FI36"/>
          <cell r="FJ36"/>
          <cell r="FK36"/>
          <cell r="FL36"/>
          <cell r="FM36"/>
          <cell r="FN36"/>
          <cell r="FO36"/>
          <cell r="FP36"/>
          <cell r="FQ36"/>
          <cell r="FR36"/>
          <cell r="FS36"/>
          <cell r="FT36"/>
          <cell r="FU36"/>
          <cell r="FV36"/>
          <cell r="FW36"/>
          <cell r="FX36"/>
          <cell r="FY36"/>
          <cell r="FZ36"/>
          <cell r="GA36"/>
          <cell r="GB36"/>
          <cell r="GC36"/>
          <cell r="GD36"/>
          <cell r="GE36"/>
          <cell r="GF36"/>
          <cell r="GG36"/>
          <cell r="GH36"/>
          <cell r="GI36"/>
          <cell r="GJ36"/>
          <cell r="GK36"/>
          <cell r="GL36"/>
          <cell r="GM36"/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/>
          <cell r="GZ36"/>
          <cell r="HA36"/>
          <cell r="HB36"/>
          <cell r="HC36"/>
          <cell r="HD36"/>
          <cell r="HE36"/>
          <cell r="HF36"/>
          <cell r="HG36"/>
          <cell r="HH36"/>
          <cell r="HI36"/>
          <cell r="HJ36"/>
          <cell r="HK36"/>
          <cell r="HL36"/>
          <cell r="HM36"/>
          <cell r="HN36"/>
          <cell r="HO36"/>
          <cell r="HP36"/>
          <cell r="HQ36"/>
          <cell r="HR36"/>
          <cell r="HS36"/>
          <cell r="HT36"/>
          <cell r="HU36"/>
          <cell r="HV36"/>
          <cell r="HW36"/>
          <cell r="HX36"/>
          <cell r="HY36"/>
          <cell r="HZ36"/>
          <cell r="IA36"/>
          <cell r="IB36"/>
          <cell r="IC36"/>
          <cell r="ID36"/>
          <cell r="IE36"/>
          <cell r="IF36"/>
          <cell r="IG36"/>
          <cell r="IH36"/>
          <cell r="II36"/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/>
          <cell r="IV36"/>
          <cell r="IW36"/>
          <cell r="IX36"/>
          <cell r="IY36"/>
          <cell r="IZ36"/>
          <cell r="JA36"/>
          <cell r="JB36"/>
          <cell r="JC36"/>
          <cell r="JD36"/>
          <cell r="JE36"/>
          <cell r="JF36"/>
          <cell r="JG36"/>
          <cell r="JH36"/>
          <cell r="JI36"/>
          <cell r="JJ36"/>
          <cell r="JK36"/>
          <cell r="JL36"/>
          <cell r="JM36"/>
          <cell r="JN36"/>
          <cell r="JO36"/>
          <cell r="JP36"/>
          <cell r="JQ36"/>
          <cell r="JR36"/>
          <cell r="JS36"/>
          <cell r="JT36"/>
          <cell r="JU36"/>
          <cell r="JV36"/>
          <cell r="JW36"/>
          <cell r="JX36"/>
          <cell r="JY36"/>
          <cell r="JZ36"/>
          <cell r="KA36"/>
          <cell r="KB36"/>
          <cell r="KC36"/>
          <cell r="KD36"/>
          <cell r="KE36"/>
          <cell r="KF36">
            <v>0</v>
          </cell>
          <cell r="KG36">
            <v>0</v>
          </cell>
          <cell r="KH36">
            <v>0</v>
          </cell>
          <cell r="KI36">
            <v>0</v>
          </cell>
          <cell r="KJ36">
            <v>0</v>
          </cell>
          <cell r="KK36">
            <v>0</v>
          </cell>
          <cell r="KL36">
            <v>0</v>
          </cell>
          <cell r="KM36">
            <v>0</v>
          </cell>
          <cell r="KN36">
            <v>0</v>
          </cell>
          <cell r="KO36">
            <v>0</v>
          </cell>
          <cell r="KP36"/>
          <cell r="KQ36"/>
          <cell r="KR36"/>
          <cell r="KS36"/>
          <cell r="KT36"/>
          <cell r="KU36"/>
          <cell r="KV36">
            <v>0</v>
          </cell>
          <cell r="KW36">
            <v>0</v>
          </cell>
          <cell r="KX36">
            <v>0</v>
          </cell>
          <cell r="KY36">
            <v>0</v>
          </cell>
          <cell r="KZ36">
            <v>0</v>
          </cell>
          <cell r="LA36">
            <v>0</v>
          </cell>
          <cell r="LB36">
            <v>0</v>
          </cell>
          <cell r="LC36">
            <v>0</v>
          </cell>
          <cell r="LD36">
            <v>0</v>
          </cell>
          <cell r="LE36">
            <v>0</v>
          </cell>
          <cell r="LF36"/>
          <cell r="LG36"/>
          <cell r="LH36"/>
          <cell r="LI36"/>
          <cell r="LJ36"/>
          <cell r="LL36"/>
          <cell r="LM36"/>
          <cell r="LN36"/>
          <cell r="LO36"/>
          <cell r="LP36"/>
          <cell r="LQ36"/>
          <cell r="LR36"/>
          <cell r="LS36"/>
          <cell r="LT36"/>
          <cell r="LU36"/>
          <cell r="LV36"/>
          <cell r="LW36"/>
          <cell r="LX36"/>
          <cell r="LY36"/>
          <cell r="LZ36"/>
          <cell r="MA36"/>
          <cell r="MB36"/>
          <cell r="MC36"/>
          <cell r="MD36"/>
          <cell r="ME36"/>
          <cell r="MF36"/>
          <cell r="MG36"/>
          <cell r="MH36"/>
          <cell r="MI36"/>
          <cell r="MJ36"/>
          <cell r="MK36"/>
          <cell r="ML36"/>
          <cell r="MM36"/>
          <cell r="MN36"/>
          <cell r="MO36"/>
          <cell r="MP36"/>
          <cell r="MQ36"/>
          <cell r="MR36"/>
          <cell r="MS36"/>
          <cell r="MT36"/>
          <cell r="MU36"/>
          <cell r="MV36"/>
          <cell r="MW36"/>
          <cell r="MX36"/>
          <cell r="MY36"/>
          <cell r="MZ36"/>
          <cell r="NA36"/>
          <cell r="NB36"/>
          <cell r="NC36"/>
          <cell r="ND36"/>
          <cell r="NE36"/>
          <cell r="NF36"/>
          <cell r="NG36"/>
          <cell r="NH36"/>
          <cell r="NI36"/>
          <cell r="NJ36"/>
          <cell r="NK36"/>
          <cell r="NL36"/>
          <cell r="NM36"/>
          <cell r="NN36"/>
          <cell r="NO36"/>
          <cell r="NP36"/>
          <cell r="NQ36"/>
          <cell r="NR36"/>
          <cell r="NS36"/>
          <cell r="NT36"/>
          <cell r="NU36"/>
          <cell r="NV36"/>
          <cell r="NW36"/>
          <cell r="NX36"/>
          <cell r="NY36"/>
          <cell r="NZ36"/>
          <cell r="OA36"/>
          <cell r="OB36"/>
          <cell r="OC36"/>
          <cell r="OD36"/>
          <cell r="OE36"/>
          <cell r="OF36"/>
          <cell r="OG36"/>
          <cell r="OH36"/>
          <cell r="OI36"/>
          <cell r="OJ36"/>
          <cell r="OK36"/>
          <cell r="OL36"/>
          <cell r="OM36"/>
          <cell r="ON36"/>
          <cell r="OO36"/>
          <cell r="OP36"/>
          <cell r="OQ36"/>
          <cell r="OR36"/>
          <cell r="OS36"/>
          <cell r="OT36"/>
          <cell r="OU36"/>
          <cell r="OV36"/>
          <cell r="OW36"/>
          <cell r="OX36"/>
          <cell r="OY36"/>
          <cell r="OZ36"/>
          <cell r="PA36"/>
          <cell r="PB36"/>
          <cell r="PC36"/>
          <cell r="PD36"/>
          <cell r="PE36"/>
          <cell r="PF36"/>
          <cell r="PG36"/>
          <cell r="PH36"/>
          <cell r="PI36"/>
          <cell r="PJ36"/>
          <cell r="PK36"/>
          <cell r="PL36"/>
          <cell r="PM36"/>
          <cell r="PN36"/>
          <cell r="PO36"/>
          <cell r="PP36"/>
          <cell r="PQ36"/>
          <cell r="PR36"/>
          <cell r="PS36"/>
          <cell r="PT36"/>
          <cell r="PU36"/>
          <cell r="PV36"/>
          <cell r="PW36"/>
          <cell r="PX36"/>
          <cell r="PY36"/>
          <cell r="PZ36"/>
          <cell r="QA36"/>
          <cell r="QB36"/>
          <cell r="QC36"/>
          <cell r="QD36"/>
          <cell r="QE36"/>
          <cell r="QF36"/>
          <cell r="QG36"/>
          <cell r="QH36"/>
          <cell r="QI36"/>
          <cell r="QJ36"/>
          <cell r="QK36"/>
          <cell r="QL36"/>
          <cell r="QM36"/>
          <cell r="QN36"/>
          <cell r="QO36"/>
          <cell r="QP36"/>
          <cell r="QQ36"/>
          <cell r="QR36"/>
          <cell r="QS36"/>
          <cell r="QT36"/>
          <cell r="QU36"/>
          <cell r="QV36"/>
          <cell r="QW36"/>
          <cell r="QX36"/>
          <cell r="QY36"/>
          <cell r="QZ36"/>
          <cell r="RA36"/>
          <cell r="RB36"/>
          <cell r="RC36"/>
          <cell r="RD36"/>
          <cell r="RE36"/>
          <cell r="RF36"/>
          <cell r="RG36"/>
          <cell r="RH36"/>
          <cell r="RI36"/>
          <cell r="RJ36"/>
          <cell r="RK36"/>
          <cell r="RL36"/>
          <cell r="RM36"/>
          <cell r="RN36"/>
        </row>
        <row r="37"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  <cell r="CE37"/>
          <cell r="CF37"/>
          <cell r="CG37"/>
          <cell r="CH37"/>
          <cell r="CI37"/>
          <cell r="CJ37"/>
          <cell r="CK37"/>
          <cell r="CL37"/>
          <cell r="CM37"/>
          <cell r="CN37"/>
          <cell r="CO37"/>
          <cell r="CP37"/>
          <cell r="CQ37"/>
          <cell r="CR37"/>
          <cell r="CS37"/>
          <cell r="CT37"/>
          <cell r="CU37"/>
          <cell r="CV37"/>
          <cell r="CW37"/>
          <cell r="CX37"/>
          <cell r="CY37"/>
          <cell r="CZ37"/>
          <cell r="DA37"/>
          <cell r="DB37"/>
          <cell r="DC37"/>
          <cell r="DD37"/>
          <cell r="DE37"/>
          <cell r="DF37"/>
          <cell r="DG37"/>
          <cell r="DH37"/>
          <cell r="DI37"/>
          <cell r="DJ37"/>
          <cell r="DK37"/>
          <cell r="DL37"/>
          <cell r="DM37"/>
          <cell r="DN37"/>
          <cell r="DO37"/>
          <cell r="DP37"/>
          <cell r="DQ37"/>
          <cell r="DR37"/>
          <cell r="DS37"/>
          <cell r="DT37"/>
          <cell r="DU37"/>
          <cell r="DV37"/>
          <cell r="DW37"/>
          <cell r="DX37"/>
          <cell r="DY37"/>
          <cell r="DZ37"/>
          <cell r="EA37"/>
          <cell r="EB37"/>
          <cell r="EC37"/>
          <cell r="ED37"/>
          <cell r="EE37"/>
          <cell r="EF37"/>
          <cell r="EG37"/>
          <cell r="EH37"/>
          <cell r="EI37"/>
          <cell r="EJ37"/>
          <cell r="EK37"/>
          <cell r="EL37"/>
          <cell r="EM37"/>
          <cell r="EN37"/>
          <cell r="EO37"/>
          <cell r="EP37"/>
          <cell r="EQ37"/>
          <cell r="ER37"/>
          <cell r="ES37"/>
          <cell r="ET37"/>
          <cell r="EU37"/>
          <cell r="EV37"/>
          <cell r="EW37"/>
          <cell r="EX37"/>
          <cell r="EY37"/>
          <cell r="EZ37"/>
          <cell r="FA37"/>
          <cell r="FB37"/>
          <cell r="FC37"/>
          <cell r="FD37"/>
          <cell r="FE37"/>
          <cell r="FF37"/>
          <cell r="FG37"/>
          <cell r="FH37"/>
          <cell r="FI37"/>
          <cell r="FJ37"/>
          <cell r="FK37"/>
          <cell r="FL37"/>
          <cell r="FM37"/>
          <cell r="FN37"/>
          <cell r="FO37"/>
          <cell r="FP37"/>
          <cell r="FQ37"/>
          <cell r="FR37"/>
          <cell r="FS37"/>
          <cell r="FT37"/>
          <cell r="FU37"/>
          <cell r="FV37"/>
          <cell r="FW37"/>
          <cell r="FX37"/>
          <cell r="FY37"/>
          <cell r="FZ37"/>
          <cell r="GA37"/>
          <cell r="GB37"/>
          <cell r="GC37"/>
          <cell r="GD37"/>
          <cell r="GE37"/>
          <cell r="GF37"/>
          <cell r="GG37"/>
          <cell r="GH37"/>
          <cell r="GI37"/>
          <cell r="GJ37"/>
          <cell r="GK37"/>
          <cell r="GL37"/>
          <cell r="GM37"/>
          <cell r="GN37"/>
          <cell r="GO37"/>
          <cell r="GP37"/>
          <cell r="GQ37"/>
          <cell r="GR37"/>
          <cell r="GS37"/>
          <cell r="GT37"/>
          <cell r="GU37"/>
          <cell r="GV37"/>
          <cell r="GW37"/>
          <cell r="GX37"/>
          <cell r="GY37"/>
          <cell r="GZ37"/>
          <cell r="HA37"/>
          <cell r="HB37"/>
          <cell r="HC37"/>
          <cell r="HD37"/>
          <cell r="HE37"/>
          <cell r="HF37"/>
          <cell r="HG37"/>
          <cell r="HH37"/>
          <cell r="HI37"/>
          <cell r="HJ37"/>
          <cell r="HK37"/>
          <cell r="HL37"/>
          <cell r="HM37"/>
          <cell r="HN37"/>
          <cell r="HO37"/>
          <cell r="HP37"/>
          <cell r="HQ37"/>
          <cell r="HR37"/>
          <cell r="HS37"/>
          <cell r="HT37"/>
          <cell r="HU37"/>
          <cell r="HV37"/>
          <cell r="HW37"/>
          <cell r="HX37"/>
          <cell r="HY37"/>
          <cell r="HZ37"/>
          <cell r="IA37"/>
          <cell r="IB37"/>
          <cell r="IC37"/>
          <cell r="ID37"/>
          <cell r="IE37"/>
          <cell r="IF37"/>
          <cell r="IG37"/>
          <cell r="IH37"/>
          <cell r="II37"/>
          <cell r="IJ37"/>
          <cell r="IK37"/>
          <cell r="IL37"/>
          <cell r="IM37"/>
          <cell r="IN37"/>
          <cell r="IO37"/>
          <cell r="IP37"/>
          <cell r="IQ37"/>
          <cell r="IR37"/>
          <cell r="IS37"/>
          <cell r="IT37"/>
          <cell r="IU37"/>
          <cell r="IV37"/>
          <cell r="IW37"/>
          <cell r="IX37"/>
          <cell r="IY37"/>
          <cell r="IZ37"/>
          <cell r="JA37"/>
          <cell r="JB37"/>
          <cell r="JC37"/>
          <cell r="JD37"/>
          <cell r="JE37"/>
          <cell r="JF37"/>
          <cell r="JG37"/>
          <cell r="JH37"/>
          <cell r="JI37"/>
          <cell r="JJ37"/>
          <cell r="JK37"/>
          <cell r="JL37"/>
          <cell r="JM37"/>
          <cell r="JN37"/>
          <cell r="JO37"/>
          <cell r="JP37"/>
          <cell r="JQ37"/>
          <cell r="JR37"/>
          <cell r="JS37"/>
          <cell r="JT37"/>
          <cell r="JU37"/>
          <cell r="JV37"/>
          <cell r="JW37"/>
          <cell r="JX37"/>
          <cell r="JY37"/>
          <cell r="JZ37"/>
          <cell r="KA37"/>
          <cell r="KB37"/>
          <cell r="KC37"/>
          <cell r="KD37"/>
          <cell r="KE37"/>
          <cell r="KF37"/>
          <cell r="KG37"/>
          <cell r="KH37"/>
          <cell r="KI37"/>
          <cell r="KJ37"/>
          <cell r="KK37"/>
          <cell r="KL37"/>
          <cell r="KM37"/>
          <cell r="KN37"/>
          <cell r="KO37"/>
          <cell r="KP37"/>
          <cell r="KQ37"/>
          <cell r="KR37"/>
          <cell r="KS37"/>
          <cell r="KT37"/>
          <cell r="KU37"/>
          <cell r="KV37"/>
          <cell r="KW37"/>
          <cell r="KX37"/>
          <cell r="KY37"/>
          <cell r="KZ37"/>
          <cell r="LA37"/>
          <cell r="LB37"/>
          <cell r="LC37"/>
          <cell r="LD37"/>
          <cell r="LE37"/>
          <cell r="LF37"/>
          <cell r="LG37"/>
          <cell r="LH37"/>
          <cell r="LI37"/>
          <cell r="LJ37"/>
          <cell r="LL37"/>
          <cell r="LM37"/>
          <cell r="LN37"/>
          <cell r="LO37"/>
          <cell r="LP37"/>
          <cell r="LQ37"/>
          <cell r="LR37"/>
          <cell r="LS37"/>
          <cell r="LT37"/>
          <cell r="LU37"/>
          <cell r="LV37"/>
          <cell r="LW37"/>
          <cell r="LX37"/>
          <cell r="LY37"/>
          <cell r="LZ37"/>
          <cell r="MA37"/>
          <cell r="MB37"/>
          <cell r="MC37"/>
          <cell r="MD37"/>
          <cell r="ME37"/>
          <cell r="MF37"/>
          <cell r="MG37"/>
          <cell r="MH37"/>
          <cell r="MI37"/>
          <cell r="MJ37"/>
          <cell r="MK37"/>
          <cell r="ML37"/>
          <cell r="MM37"/>
          <cell r="MN37"/>
          <cell r="MO37"/>
          <cell r="MP37"/>
          <cell r="MQ37"/>
          <cell r="MR37"/>
          <cell r="MS37"/>
          <cell r="MT37"/>
          <cell r="MU37"/>
          <cell r="MV37"/>
          <cell r="MW37"/>
          <cell r="MX37"/>
          <cell r="MY37"/>
          <cell r="MZ37"/>
          <cell r="NA37"/>
          <cell r="NB37"/>
          <cell r="NC37"/>
          <cell r="ND37"/>
          <cell r="NE37"/>
          <cell r="NF37"/>
          <cell r="NG37"/>
          <cell r="NH37"/>
          <cell r="NI37"/>
          <cell r="NJ37"/>
          <cell r="NK37"/>
          <cell r="NL37"/>
          <cell r="NM37"/>
          <cell r="NN37"/>
          <cell r="NO37"/>
          <cell r="NP37"/>
          <cell r="NQ37"/>
          <cell r="NR37"/>
          <cell r="NS37"/>
          <cell r="NT37"/>
          <cell r="NU37"/>
          <cell r="NV37"/>
          <cell r="NW37"/>
          <cell r="NX37"/>
          <cell r="NY37"/>
          <cell r="NZ37"/>
          <cell r="OA37"/>
          <cell r="OB37"/>
          <cell r="OC37"/>
          <cell r="OD37"/>
          <cell r="OE37"/>
          <cell r="OF37"/>
          <cell r="OG37"/>
          <cell r="OH37"/>
          <cell r="OI37"/>
          <cell r="OJ37"/>
          <cell r="OK37"/>
          <cell r="OL37"/>
          <cell r="OM37"/>
          <cell r="ON37"/>
          <cell r="OO37"/>
          <cell r="OP37"/>
          <cell r="OQ37"/>
          <cell r="OR37"/>
          <cell r="OS37"/>
          <cell r="OT37"/>
          <cell r="OU37"/>
          <cell r="OV37"/>
          <cell r="OW37"/>
          <cell r="OX37"/>
          <cell r="OY37"/>
          <cell r="OZ37"/>
          <cell r="PA37"/>
          <cell r="PB37"/>
          <cell r="PC37"/>
          <cell r="PD37"/>
          <cell r="PE37"/>
          <cell r="PF37"/>
          <cell r="PG37"/>
          <cell r="PH37"/>
          <cell r="PI37"/>
          <cell r="PJ37"/>
          <cell r="PK37"/>
          <cell r="PL37"/>
          <cell r="PM37"/>
          <cell r="PN37"/>
          <cell r="PO37"/>
          <cell r="PP37"/>
          <cell r="PQ37"/>
          <cell r="PR37"/>
          <cell r="PS37"/>
          <cell r="PT37"/>
          <cell r="PU37"/>
          <cell r="PV37"/>
          <cell r="PW37"/>
          <cell r="PX37"/>
          <cell r="PY37"/>
          <cell r="PZ37"/>
          <cell r="QA37"/>
          <cell r="QB37"/>
          <cell r="QC37"/>
          <cell r="QD37"/>
          <cell r="QE37"/>
          <cell r="QF37"/>
          <cell r="QG37"/>
          <cell r="QH37"/>
          <cell r="QI37"/>
          <cell r="QJ37"/>
          <cell r="QK37"/>
          <cell r="QL37"/>
          <cell r="QM37"/>
          <cell r="QN37"/>
          <cell r="QO37"/>
          <cell r="QP37"/>
          <cell r="QQ37"/>
          <cell r="QR37"/>
          <cell r="QS37"/>
          <cell r="QT37"/>
          <cell r="QU37"/>
          <cell r="QV37"/>
          <cell r="QW37"/>
          <cell r="QX37"/>
          <cell r="QY37"/>
          <cell r="QZ37"/>
          <cell r="RA37"/>
          <cell r="RB37"/>
          <cell r="RC37"/>
          <cell r="RD37"/>
          <cell r="RE37"/>
          <cell r="RF37"/>
          <cell r="RG37"/>
          <cell r="RH37"/>
          <cell r="RI37"/>
          <cell r="RJ37"/>
          <cell r="RK37"/>
          <cell r="RL37"/>
          <cell r="RM37"/>
          <cell r="RN37"/>
        </row>
        <row r="38">
          <cell r="A38">
            <v>36</v>
          </cell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  <cell r="CE38"/>
          <cell r="CF38"/>
          <cell r="CG38"/>
          <cell r="CH38"/>
          <cell r="CI38"/>
          <cell r="CJ38"/>
          <cell r="CK38"/>
          <cell r="CL38"/>
          <cell r="CM38"/>
          <cell r="CN38"/>
          <cell r="CO38"/>
          <cell r="CP38"/>
          <cell r="CQ38"/>
          <cell r="CR38"/>
          <cell r="CS38"/>
          <cell r="CT38"/>
          <cell r="CU38"/>
          <cell r="CV38"/>
          <cell r="CW38"/>
          <cell r="CX38"/>
          <cell r="CY38"/>
          <cell r="CZ38"/>
          <cell r="DA38"/>
          <cell r="DB38"/>
          <cell r="DC38"/>
          <cell r="DD38"/>
          <cell r="DE38"/>
          <cell r="DF38"/>
          <cell r="DG38"/>
          <cell r="DH38"/>
          <cell r="DI38"/>
          <cell r="DJ38"/>
          <cell r="DK38"/>
          <cell r="DL38"/>
          <cell r="DM38"/>
          <cell r="DN38"/>
          <cell r="DO38"/>
          <cell r="DP38"/>
          <cell r="DQ38"/>
          <cell r="DR38"/>
          <cell r="DS38"/>
          <cell r="DT38"/>
          <cell r="DU38"/>
          <cell r="DV38"/>
          <cell r="DW38"/>
          <cell r="DX38"/>
          <cell r="DY38"/>
          <cell r="DZ38"/>
          <cell r="EA38"/>
          <cell r="EB38"/>
          <cell r="EC38"/>
          <cell r="ED38"/>
          <cell r="EE38"/>
          <cell r="EF38"/>
          <cell r="EG38"/>
          <cell r="EH38"/>
          <cell r="EI38"/>
          <cell r="EJ38"/>
          <cell r="EK38"/>
          <cell r="EL38"/>
          <cell r="EM38"/>
          <cell r="EN38"/>
          <cell r="EO38"/>
          <cell r="EP38"/>
          <cell r="EQ38"/>
          <cell r="ER38"/>
          <cell r="ES38"/>
          <cell r="ET38"/>
          <cell r="EU38"/>
          <cell r="EV38"/>
          <cell r="EW38"/>
          <cell r="EX38"/>
          <cell r="EY38"/>
          <cell r="EZ38"/>
          <cell r="FA38"/>
          <cell r="FB38"/>
          <cell r="FC38"/>
          <cell r="FD38"/>
          <cell r="FE38"/>
          <cell r="FF38"/>
          <cell r="FG38"/>
          <cell r="FH38"/>
          <cell r="FI38"/>
          <cell r="FJ38"/>
          <cell r="FK38"/>
          <cell r="FL38"/>
          <cell r="FM38"/>
          <cell r="FN38"/>
          <cell r="FO38"/>
          <cell r="FP38"/>
          <cell r="FQ38"/>
          <cell r="FR38"/>
          <cell r="FS38"/>
          <cell r="FT38"/>
          <cell r="FU38"/>
          <cell r="FV38"/>
          <cell r="FW38"/>
          <cell r="FX38"/>
          <cell r="FY38"/>
          <cell r="FZ38"/>
          <cell r="GA38"/>
          <cell r="GB38"/>
          <cell r="GC38"/>
          <cell r="GD38"/>
          <cell r="GE38"/>
          <cell r="GF38"/>
          <cell r="GG38"/>
          <cell r="GH38"/>
          <cell r="GI38"/>
          <cell r="GJ38"/>
          <cell r="GK38"/>
          <cell r="GL38"/>
          <cell r="GM38"/>
          <cell r="GN38"/>
          <cell r="GO38"/>
          <cell r="GP38"/>
          <cell r="GQ38"/>
          <cell r="GR38"/>
          <cell r="GS38"/>
          <cell r="GT38"/>
          <cell r="GU38"/>
          <cell r="GV38"/>
          <cell r="GW38"/>
          <cell r="GX38"/>
          <cell r="GY38"/>
          <cell r="GZ38"/>
          <cell r="HA38"/>
          <cell r="HB38"/>
          <cell r="HC38"/>
          <cell r="HD38"/>
          <cell r="HE38"/>
          <cell r="HF38"/>
          <cell r="HG38"/>
          <cell r="HH38"/>
          <cell r="HI38"/>
          <cell r="HJ38"/>
          <cell r="HK38"/>
          <cell r="HL38"/>
          <cell r="HM38"/>
          <cell r="HN38"/>
          <cell r="HO38"/>
          <cell r="HP38"/>
          <cell r="HQ38"/>
          <cell r="HR38"/>
          <cell r="HS38"/>
          <cell r="HT38">
            <v>3001.0824380000008</v>
          </cell>
          <cell r="HU38">
            <v>3020.0785870000009</v>
          </cell>
          <cell r="HV38">
            <v>3029.8524829999997</v>
          </cell>
          <cell r="HW38">
            <v>3209.3489109999991</v>
          </cell>
          <cell r="HX38">
            <v>3662.007133000001</v>
          </cell>
          <cell r="HY38">
            <v>3345.4422509999995</v>
          </cell>
          <cell r="HZ38">
            <v>3376.6794869999994</v>
          </cell>
          <cell r="IA38">
            <v>3161.1592950000004</v>
          </cell>
          <cell r="IB38">
            <v>3833.0320259999999</v>
          </cell>
          <cell r="IC38">
            <v>3795.2145010000004</v>
          </cell>
          <cell r="ID38">
            <v>3739.4267682200616</v>
          </cell>
          <cell r="IE38"/>
          <cell r="IF38"/>
          <cell r="IG38"/>
          <cell r="IH38"/>
          <cell r="II38"/>
          <cell r="IJ38"/>
          <cell r="IK38"/>
          <cell r="IL38"/>
          <cell r="IM38"/>
          <cell r="IN38"/>
          <cell r="IO38"/>
          <cell r="IP38"/>
          <cell r="IQ38"/>
          <cell r="IR38"/>
          <cell r="IS38"/>
          <cell r="IT38"/>
          <cell r="IU38"/>
          <cell r="IV38"/>
          <cell r="IW38"/>
          <cell r="IX38"/>
          <cell r="IY38"/>
          <cell r="IZ38"/>
          <cell r="JA38"/>
          <cell r="JB38"/>
          <cell r="JC38"/>
          <cell r="JD38"/>
          <cell r="JE38"/>
          <cell r="JF38"/>
          <cell r="JG38"/>
          <cell r="JH38"/>
          <cell r="JI38"/>
          <cell r="JJ38"/>
          <cell r="JK38"/>
          <cell r="JL38"/>
          <cell r="JM38"/>
          <cell r="JN38"/>
          <cell r="JO38"/>
          <cell r="JP38"/>
          <cell r="JQ38"/>
          <cell r="JR38"/>
          <cell r="JS38"/>
          <cell r="JT38"/>
          <cell r="JU38"/>
          <cell r="JV38"/>
          <cell r="JW38"/>
          <cell r="JX38"/>
          <cell r="JY38"/>
          <cell r="JZ38"/>
          <cell r="KA38"/>
          <cell r="KB38"/>
          <cell r="KC38"/>
          <cell r="KD38"/>
          <cell r="KE38"/>
          <cell r="KF38"/>
          <cell r="KG38"/>
          <cell r="KH38"/>
          <cell r="KI38"/>
          <cell r="KJ38"/>
          <cell r="KK38"/>
          <cell r="KL38"/>
          <cell r="KM38"/>
          <cell r="KN38"/>
          <cell r="KO38"/>
          <cell r="KP38"/>
          <cell r="KQ38"/>
          <cell r="KR38"/>
          <cell r="KS38"/>
          <cell r="KT38"/>
          <cell r="KU38"/>
          <cell r="KV38"/>
          <cell r="KW38"/>
          <cell r="KX38"/>
          <cell r="KY38"/>
          <cell r="KZ38"/>
          <cell r="LA38"/>
          <cell r="LB38"/>
          <cell r="LC38"/>
          <cell r="LD38"/>
          <cell r="LE38"/>
          <cell r="LF38"/>
          <cell r="LG38"/>
          <cell r="LH38"/>
          <cell r="LI38"/>
          <cell r="LJ38"/>
          <cell r="LL38"/>
          <cell r="LM38"/>
          <cell r="LN38"/>
          <cell r="LO38"/>
          <cell r="LP38"/>
          <cell r="LQ38"/>
          <cell r="LR38"/>
          <cell r="LS38"/>
          <cell r="LT38"/>
          <cell r="LU38"/>
          <cell r="LV38"/>
          <cell r="LW38"/>
          <cell r="LX38"/>
          <cell r="LY38"/>
          <cell r="LZ38"/>
          <cell r="MA38"/>
          <cell r="MB38"/>
          <cell r="MC38"/>
          <cell r="MD38"/>
          <cell r="ME38"/>
          <cell r="MF38"/>
          <cell r="MG38"/>
          <cell r="MH38"/>
          <cell r="MI38"/>
          <cell r="MJ38"/>
          <cell r="MK38"/>
          <cell r="ML38"/>
          <cell r="MM38"/>
          <cell r="MN38"/>
          <cell r="MO38"/>
          <cell r="MP38"/>
          <cell r="MQ38"/>
          <cell r="MR38"/>
          <cell r="MS38"/>
          <cell r="MT38"/>
          <cell r="MU38"/>
          <cell r="MV38"/>
          <cell r="MW38"/>
          <cell r="MX38"/>
          <cell r="MY38"/>
          <cell r="MZ38"/>
          <cell r="NA38"/>
          <cell r="NB38"/>
          <cell r="NC38"/>
          <cell r="ND38"/>
          <cell r="NE38"/>
          <cell r="NF38"/>
          <cell r="NG38"/>
          <cell r="NH38"/>
          <cell r="NI38"/>
          <cell r="NJ38"/>
          <cell r="NK38"/>
          <cell r="NL38"/>
          <cell r="NM38"/>
          <cell r="NN38"/>
          <cell r="NO38"/>
          <cell r="NP38"/>
          <cell r="NQ38"/>
          <cell r="NR38"/>
          <cell r="NS38"/>
          <cell r="NT38"/>
          <cell r="NU38"/>
          <cell r="NV38"/>
          <cell r="NW38"/>
          <cell r="NX38"/>
          <cell r="NY38"/>
          <cell r="NZ38"/>
          <cell r="OA38"/>
          <cell r="OB38"/>
          <cell r="OC38"/>
          <cell r="OD38"/>
          <cell r="OE38"/>
          <cell r="OF38"/>
          <cell r="OG38"/>
          <cell r="OH38"/>
          <cell r="OI38"/>
          <cell r="OJ38"/>
          <cell r="OK38"/>
          <cell r="OL38"/>
          <cell r="OM38"/>
          <cell r="ON38"/>
          <cell r="OO38"/>
          <cell r="OP38"/>
          <cell r="OQ38"/>
          <cell r="OR38"/>
          <cell r="OS38"/>
          <cell r="OT38"/>
          <cell r="OU38"/>
          <cell r="OV38"/>
          <cell r="OW38"/>
          <cell r="OX38"/>
          <cell r="OY38"/>
          <cell r="OZ38"/>
          <cell r="PA38"/>
          <cell r="PB38"/>
          <cell r="PC38"/>
          <cell r="PD38"/>
          <cell r="PE38"/>
          <cell r="PF38"/>
          <cell r="PG38"/>
          <cell r="PH38"/>
          <cell r="PI38"/>
          <cell r="PJ38"/>
          <cell r="PK38"/>
          <cell r="PL38"/>
          <cell r="PM38"/>
          <cell r="PN38"/>
          <cell r="PO38"/>
          <cell r="PP38"/>
          <cell r="PQ38"/>
          <cell r="PR38"/>
          <cell r="PS38"/>
          <cell r="PT38"/>
          <cell r="PU38"/>
          <cell r="PV38"/>
          <cell r="PW38"/>
          <cell r="PX38"/>
          <cell r="PY38"/>
          <cell r="PZ38"/>
          <cell r="QA38"/>
          <cell r="QB38"/>
          <cell r="QC38"/>
          <cell r="QD38"/>
          <cell r="QE38"/>
          <cell r="QF38"/>
          <cell r="QG38"/>
          <cell r="QH38"/>
          <cell r="QI38"/>
          <cell r="QJ38"/>
          <cell r="QK38"/>
          <cell r="QL38"/>
          <cell r="QM38"/>
          <cell r="QN38"/>
          <cell r="QO38"/>
          <cell r="QP38"/>
          <cell r="QQ38"/>
          <cell r="QR38"/>
          <cell r="QS38"/>
          <cell r="QT38"/>
          <cell r="QU38"/>
          <cell r="QV38"/>
          <cell r="QW38"/>
          <cell r="QX38"/>
          <cell r="QY38"/>
          <cell r="QZ38"/>
          <cell r="RA38"/>
          <cell r="RB38"/>
          <cell r="RC38"/>
          <cell r="RD38"/>
          <cell r="RE38"/>
          <cell r="RF38"/>
          <cell r="RG38"/>
          <cell r="RH38"/>
          <cell r="RI38"/>
          <cell r="RJ38"/>
          <cell r="RK38"/>
          <cell r="RL38"/>
          <cell r="RM38"/>
          <cell r="RN38"/>
        </row>
        <row r="39">
          <cell r="A39">
            <v>37</v>
          </cell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>
            <v>2.6124272269980879E-3</v>
          </cell>
          <cell r="U39">
            <v>4.7901414641679874E-3</v>
          </cell>
          <cell r="V39">
            <v>3.1186828556950569E-2</v>
          </cell>
          <cell r="W39">
            <v>-1.1586310989686535E-2</v>
          </cell>
          <cell r="X39">
            <v>-3.9668348626546612E-2</v>
          </cell>
          <cell r="Y39">
            <v>-3.5997214447806812E-3</v>
          </cell>
          <cell r="Z39">
            <v>4.3300772281922958E-2</v>
          </cell>
          <cell r="AA39">
            <v>1.9959455687879053E-2</v>
          </cell>
          <cell r="AB39">
            <v>-7.1609446667338886E-2</v>
          </cell>
          <cell r="AC39">
            <v>3.036556205203263E-2</v>
          </cell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  <cell r="CE39"/>
          <cell r="CF39"/>
          <cell r="CG39"/>
          <cell r="CH39"/>
          <cell r="CI39"/>
          <cell r="CJ39"/>
          <cell r="CK39"/>
          <cell r="CL39"/>
          <cell r="CM39"/>
          <cell r="CN39"/>
          <cell r="CO39"/>
          <cell r="CP39"/>
          <cell r="CQ39"/>
          <cell r="CR39"/>
          <cell r="CS39"/>
          <cell r="CT39"/>
          <cell r="CU39"/>
          <cell r="CV39"/>
          <cell r="CW39"/>
          <cell r="CX39"/>
          <cell r="CY39"/>
          <cell r="CZ39"/>
          <cell r="DA39"/>
          <cell r="DB39"/>
          <cell r="DC39"/>
          <cell r="DD39"/>
          <cell r="DE39"/>
          <cell r="DF39"/>
          <cell r="DG39"/>
          <cell r="DH39"/>
          <cell r="DI39"/>
          <cell r="DJ39"/>
          <cell r="DK39"/>
          <cell r="DL39"/>
          <cell r="DM39"/>
          <cell r="DN39"/>
          <cell r="DO39"/>
          <cell r="DP39"/>
          <cell r="DQ39"/>
          <cell r="DR39"/>
          <cell r="DS39"/>
          <cell r="DT39"/>
          <cell r="DU39"/>
          <cell r="DV39"/>
          <cell r="DW39"/>
          <cell r="DX39"/>
          <cell r="DY39"/>
          <cell r="DZ39"/>
          <cell r="EA39"/>
          <cell r="EB39"/>
          <cell r="EC39"/>
          <cell r="ED39"/>
          <cell r="EE39"/>
          <cell r="EF39"/>
          <cell r="EG39"/>
          <cell r="EH39"/>
          <cell r="EI39"/>
          <cell r="EJ39"/>
          <cell r="EK39"/>
          <cell r="EL39"/>
          <cell r="EM39"/>
          <cell r="EN39"/>
          <cell r="EO39"/>
          <cell r="EP39"/>
          <cell r="EQ39"/>
          <cell r="ER39"/>
          <cell r="ES39"/>
          <cell r="ET39"/>
          <cell r="EU39"/>
          <cell r="EV39"/>
          <cell r="EW39"/>
          <cell r="EX39"/>
          <cell r="EY39"/>
          <cell r="EZ39"/>
          <cell r="FA39"/>
          <cell r="FB39"/>
          <cell r="FC39"/>
          <cell r="FD39"/>
          <cell r="FE39"/>
          <cell r="FF39"/>
          <cell r="FG39"/>
          <cell r="FH39"/>
          <cell r="FI39"/>
          <cell r="FJ39"/>
          <cell r="FK39"/>
          <cell r="FL39"/>
          <cell r="FM39"/>
          <cell r="FN39"/>
          <cell r="FO39"/>
          <cell r="FP39"/>
          <cell r="FQ39"/>
          <cell r="FR39"/>
          <cell r="FS39"/>
          <cell r="FT39"/>
          <cell r="FU39"/>
          <cell r="FV39"/>
          <cell r="FW39"/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/>
          <cell r="GI39"/>
          <cell r="GJ39"/>
          <cell r="GK39"/>
          <cell r="GL39"/>
          <cell r="GM39"/>
          <cell r="GN39"/>
          <cell r="GO39"/>
          <cell r="GP39"/>
          <cell r="GQ39"/>
          <cell r="GR39"/>
          <cell r="GS39"/>
          <cell r="GT39"/>
          <cell r="GU39"/>
          <cell r="GV39"/>
          <cell r="GW39"/>
          <cell r="GX39"/>
          <cell r="GY39"/>
          <cell r="GZ39"/>
          <cell r="HA39"/>
          <cell r="HB39"/>
          <cell r="HC39"/>
          <cell r="HD39">
            <v>-3.3038978980983154E-15</v>
          </cell>
          <cell r="HE39">
            <v>-2.5358763858754869E-15</v>
          </cell>
          <cell r="HF39">
            <v>-3.9818236191033963E-15</v>
          </cell>
          <cell r="HG39">
            <v>-1.7018362966804082E-15</v>
          </cell>
          <cell r="HH39">
            <v>-3.6069713457098353E-15</v>
          </cell>
          <cell r="HI39">
            <v>0</v>
          </cell>
          <cell r="HJ39">
            <v>0</v>
          </cell>
          <cell r="HK39">
            <v>2.6978282309178576E-15</v>
          </cell>
          <cell r="HL39">
            <v>1.5623881330486092E-15</v>
          </cell>
          <cell r="HM39">
            <v>0</v>
          </cell>
          <cell r="HN39"/>
          <cell r="HO39"/>
          <cell r="HP39"/>
          <cell r="HQ39"/>
          <cell r="HR39"/>
          <cell r="HS39"/>
          <cell r="HT39">
            <v>2.9144279813884719E-2</v>
          </cell>
          <cell r="HU39">
            <v>1.4410302077648663E-2</v>
          </cell>
          <cell r="HV39">
            <v>9.6406157542890652E-3</v>
          </cell>
          <cell r="HW39">
            <v>2.2991929432466165E-2</v>
          </cell>
          <cell r="HX39">
            <v>1.300810746285495E-2</v>
          </cell>
          <cell r="HY39">
            <v>2.414546057161044E-2</v>
          </cell>
          <cell r="HZ39">
            <v>1.1079174770483714E-2</v>
          </cell>
          <cell r="IA39">
            <v>2.1002931756836856E-2</v>
          </cell>
          <cell r="IB39">
            <v>1.2753570063714196E-2</v>
          </cell>
          <cell r="IC39">
            <v>5.6184307295650028E-3</v>
          </cell>
          <cell r="ID39"/>
          <cell r="IE39"/>
          <cell r="IF39"/>
          <cell r="IG39"/>
          <cell r="IH39"/>
          <cell r="II39"/>
          <cell r="IJ39">
            <v>-0.76051157501861055</v>
          </cell>
          <cell r="IK39">
            <v>0.85427052455142483</v>
          </cell>
          <cell r="IL39">
            <v>0.77489936458736564</v>
          </cell>
          <cell r="IM39">
            <v>-0.67942807138486394</v>
          </cell>
          <cell r="IN39">
            <v>0.38049342853697865</v>
          </cell>
          <cell r="IO39">
            <v>0.45841126665427306</v>
          </cell>
          <cell r="IP39">
            <v>0.92541352538257815</v>
          </cell>
          <cell r="IQ39">
            <v>0.96985271306190113</v>
          </cell>
          <cell r="IR39">
            <v>-0.46285831743880701</v>
          </cell>
          <cell r="IS39">
            <v>0.52734636033109095</v>
          </cell>
          <cell r="IT39"/>
          <cell r="IU39"/>
          <cell r="IV39"/>
          <cell r="IW39"/>
          <cell r="IX39"/>
          <cell r="IY39"/>
          <cell r="IZ39"/>
          <cell r="JA39"/>
          <cell r="JB39"/>
          <cell r="JC39"/>
          <cell r="JD39"/>
          <cell r="JE39"/>
          <cell r="JF39"/>
          <cell r="JG39"/>
          <cell r="JH39"/>
          <cell r="JI39"/>
          <cell r="JJ39"/>
          <cell r="JK39"/>
          <cell r="JL39"/>
          <cell r="JM39"/>
          <cell r="JN39"/>
          <cell r="JO39"/>
          <cell r="JP39"/>
          <cell r="JQ39"/>
          <cell r="JR39"/>
          <cell r="JS39"/>
          <cell r="JT39"/>
          <cell r="JU39"/>
          <cell r="JV39"/>
          <cell r="JW39"/>
          <cell r="JX39"/>
          <cell r="JY39"/>
          <cell r="JZ39"/>
          <cell r="KA39"/>
          <cell r="KB39"/>
          <cell r="KC39"/>
          <cell r="KD39"/>
          <cell r="KE39"/>
          <cell r="KF39"/>
          <cell r="KG39"/>
          <cell r="KH39"/>
          <cell r="KI39"/>
          <cell r="KJ39"/>
          <cell r="KK39"/>
          <cell r="KL39"/>
          <cell r="KM39"/>
          <cell r="KN39"/>
          <cell r="KO39"/>
          <cell r="KP39"/>
          <cell r="KQ39"/>
          <cell r="KR39"/>
          <cell r="KS39"/>
          <cell r="KT39"/>
          <cell r="KU39"/>
          <cell r="KV39">
            <v>8.3523327587165727E-2</v>
          </cell>
          <cell r="KW39">
            <v>-1.4047082509466114E-2</v>
          </cell>
          <cell r="KX39">
            <v>0.20774148603057943</v>
          </cell>
          <cell r="KY39">
            <v>0.25824981676115377</v>
          </cell>
          <cell r="KZ39">
            <v>0.24027853970905844</v>
          </cell>
          <cell r="LA39">
            <v>0.24386209103327092</v>
          </cell>
          <cell r="LB39">
            <v>0.20629658762743305</v>
          </cell>
          <cell r="LC39">
            <v>0.20236483176035833</v>
          </cell>
          <cell r="LD39">
            <v>-4.5205601030094751E-2</v>
          </cell>
          <cell r="LE39">
            <v>-0.34222038207687011</v>
          </cell>
          <cell r="LF39"/>
          <cell r="LG39"/>
          <cell r="LH39"/>
          <cell r="LI39"/>
          <cell r="LJ39"/>
          <cell r="LL39"/>
          <cell r="LM39"/>
          <cell r="LN39"/>
          <cell r="LO39"/>
          <cell r="LP39"/>
          <cell r="LQ39"/>
          <cell r="LR39"/>
          <cell r="LS39"/>
          <cell r="LT39"/>
          <cell r="LU39"/>
          <cell r="LV39"/>
          <cell r="LW39"/>
          <cell r="LX39"/>
          <cell r="LY39"/>
          <cell r="LZ39"/>
          <cell r="MB39"/>
          <cell r="MC39"/>
          <cell r="MD39"/>
          <cell r="ME39"/>
          <cell r="MF39"/>
          <cell r="MG39"/>
          <cell r="MH39"/>
          <cell r="MI39"/>
          <cell r="MJ39"/>
          <cell r="MK39"/>
          <cell r="ML39"/>
          <cell r="MM39"/>
          <cell r="MN39"/>
          <cell r="MO39"/>
          <cell r="MP39"/>
          <cell r="MR39"/>
          <cell r="MS39"/>
          <cell r="MT39"/>
          <cell r="MU39"/>
          <cell r="MV39"/>
          <cell r="MW39"/>
          <cell r="MX39"/>
          <cell r="MY39"/>
          <cell r="MZ39"/>
          <cell r="NA39"/>
          <cell r="NB39"/>
          <cell r="NC39"/>
          <cell r="ND39"/>
          <cell r="NE39"/>
          <cell r="NF39"/>
          <cell r="NH39"/>
          <cell r="NI39"/>
          <cell r="NJ39"/>
          <cell r="NK39"/>
          <cell r="NL39"/>
          <cell r="NM39"/>
          <cell r="NN39"/>
          <cell r="NO39"/>
          <cell r="NP39"/>
          <cell r="NQ39"/>
          <cell r="NR39"/>
          <cell r="NS39"/>
          <cell r="NT39"/>
          <cell r="NU39"/>
          <cell r="NV39"/>
          <cell r="NX39"/>
          <cell r="NY39"/>
          <cell r="NZ39"/>
          <cell r="OA39"/>
          <cell r="OB39"/>
          <cell r="OC39"/>
          <cell r="OD39"/>
          <cell r="OE39"/>
          <cell r="OF39"/>
          <cell r="OG39"/>
          <cell r="OH39"/>
          <cell r="OI39"/>
          <cell r="OJ39"/>
          <cell r="OK39"/>
          <cell r="OL39"/>
          <cell r="ON39"/>
          <cell r="OO39"/>
          <cell r="OP39"/>
          <cell r="OQ39"/>
          <cell r="OR39"/>
          <cell r="OS39"/>
          <cell r="OT39"/>
          <cell r="OU39"/>
          <cell r="OV39"/>
          <cell r="OW39"/>
          <cell r="OX39"/>
          <cell r="OY39"/>
          <cell r="OZ39"/>
          <cell r="PA39"/>
          <cell r="PB39"/>
          <cell r="PD39"/>
          <cell r="PE39"/>
          <cell r="PF39"/>
          <cell r="PG39"/>
          <cell r="PH39"/>
          <cell r="PI39"/>
          <cell r="PJ39"/>
          <cell r="PK39"/>
          <cell r="PL39"/>
          <cell r="PM39"/>
          <cell r="PN39"/>
          <cell r="PO39"/>
          <cell r="PP39"/>
          <cell r="PQ39"/>
          <cell r="PR39"/>
          <cell r="PT39"/>
          <cell r="PU39"/>
          <cell r="PV39"/>
          <cell r="PW39"/>
          <cell r="PX39"/>
          <cell r="PY39"/>
          <cell r="PZ39"/>
          <cell r="QA39"/>
          <cell r="QB39"/>
          <cell r="QC39"/>
          <cell r="QD39"/>
          <cell r="QE39"/>
          <cell r="QF39"/>
          <cell r="QG39"/>
          <cell r="QH39"/>
          <cell r="QJ39"/>
          <cell r="QK39"/>
          <cell r="QL39"/>
          <cell r="QM39"/>
          <cell r="QN39"/>
          <cell r="QO39"/>
          <cell r="QP39"/>
          <cell r="QQ39"/>
          <cell r="QR39"/>
          <cell r="QS39"/>
          <cell r="QT39"/>
          <cell r="QU39"/>
          <cell r="QV39"/>
          <cell r="QW39"/>
          <cell r="QX39"/>
          <cell r="QZ39"/>
          <cell r="RA39"/>
          <cell r="RB39"/>
          <cell r="RC39"/>
          <cell r="RD39"/>
          <cell r="RE39"/>
          <cell r="RF39"/>
          <cell r="RG39"/>
          <cell r="RH39"/>
          <cell r="RI39"/>
          <cell r="RJ39"/>
          <cell r="RK39"/>
          <cell r="RL39"/>
          <cell r="RM39"/>
          <cell r="RN39"/>
        </row>
        <row r="40">
          <cell r="A40">
            <v>38</v>
          </cell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>
            <v>8.2139547744345691</v>
          </cell>
          <cell r="U40">
            <v>9.4230275059662745</v>
          </cell>
          <cell r="V40">
            <v>110.74299340597099</v>
          </cell>
          <cell r="W40">
            <v>-37.35463009225623</v>
          </cell>
          <cell r="X40">
            <v>-122.77130545475302</v>
          </cell>
          <cell r="Y40">
            <v>-10.469098321696492</v>
          </cell>
          <cell r="Z40">
            <v>163.65378740786673</v>
          </cell>
          <cell r="AA40">
            <v>64.995237747458759</v>
          </cell>
          <cell r="AB40">
            <v>-226.47056348998649</v>
          </cell>
          <cell r="AC40">
            <v>110.42954528845121</v>
          </cell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  <cell r="CE40"/>
          <cell r="CF40"/>
          <cell r="CG40"/>
          <cell r="CH40"/>
          <cell r="CI40"/>
          <cell r="CJ40"/>
          <cell r="CK40"/>
          <cell r="CL40"/>
          <cell r="CM40"/>
          <cell r="CN40"/>
          <cell r="CO40"/>
          <cell r="CP40"/>
          <cell r="CQ40"/>
          <cell r="CR40"/>
          <cell r="CS40"/>
          <cell r="CT40"/>
          <cell r="CU40"/>
          <cell r="CV40"/>
          <cell r="CW40"/>
          <cell r="CX40"/>
          <cell r="CY40"/>
          <cell r="CZ40"/>
          <cell r="DA40"/>
          <cell r="DB40"/>
          <cell r="DC40"/>
          <cell r="DD40"/>
          <cell r="DE40"/>
          <cell r="DF40"/>
          <cell r="DG40"/>
          <cell r="DH40"/>
          <cell r="DI40"/>
          <cell r="DJ40"/>
          <cell r="DK40"/>
          <cell r="DL40"/>
          <cell r="DM40"/>
          <cell r="DN40"/>
          <cell r="DO40"/>
          <cell r="DP40"/>
          <cell r="DQ40"/>
          <cell r="DR40"/>
          <cell r="DS40"/>
          <cell r="DT40"/>
          <cell r="DU40"/>
          <cell r="DV40"/>
          <cell r="DW40"/>
          <cell r="DX40"/>
          <cell r="DY40"/>
          <cell r="DZ40"/>
          <cell r="EA40"/>
          <cell r="EB40"/>
          <cell r="EC40"/>
          <cell r="ED40"/>
          <cell r="EE40"/>
          <cell r="EF40"/>
          <cell r="EG40"/>
          <cell r="EH40"/>
          <cell r="EI40"/>
          <cell r="EJ40"/>
          <cell r="EK40"/>
          <cell r="EL40"/>
          <cell r="EM40"/>
          <cell r="EN40"/>
          <cell r="EO40"/>
          <cell r="EP40"/>
          <cell r="EQ40"/>
          <cell r="ER40"/>
          <cell r="ES40"/>
          <cell r="ET40"/>
          <cell r="EU40"/>
          <cell r="EV40"/>
          <cell r="EW40"/>
          <cell r="EX40"/>
          <cell r="EY40"/>
          <cell r="EZ40"/>
          <cell r="FA40"/>
          <cell r="FB40"/>
          <cell r="FC40"/>
          <cell r="FD40"/>
          <cell r="FE40"/>
          <cell r="FF40"/>
          <cell r="FG40"/>
          <cell r="FH40"/>
          <cell r="FI40"/>
          <cell r="FJ40"/>
          <cell r="FK40"/>
          <cell r="FL40"/>
          <cell r="FM40"/>
          <cell r="FN40"/>
          <cell r="FO40"/>
          <cell r="FP40"/>
          <cell r="FQ40"/>
          <cell r="FR40"/>
          <cell r="FS40"/>
          <cell r="FT40"/>
          <cell r="FU40"/>
          <cell r="FV40"/>
          <cell r="FW40"/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/>
          <cell r="GI40"/>
          <cell r="GJ40"/>
          <cell r="GK40"/>
          <cell r="GL40"/>
          <cell r="GM40"/>
          <cell r="GN40"/>
          <cell r="GO40"/>
          <cell r="GP40"/>
          <cell r="GQ40"/>
          <cell r="GR40"/>
          <cell r="GS40"/>
          <cell r="GT40"/>
          <cell r="GU40"/>
          <cell r="GV40"/>
          <cell r="GW40"/>
          <cell r="GX40"/>
          <cell r="GY40"/>
          <cell r="GZ40"/>
          <cell r="HA40"/>
          <cell r="HB40"/>
          <cell r="HC40"/>
          <cell r="HD40">
            <v>-1.3824319466948509E-10</v>
          </cell>
          <cell r="HE40">
            <v>-1.0913936421275139E-10</v>
          </cell>
          <cell r="HF40">
            <v>-1.8189894035458565E-10</v>
          </cell>
          <cell r="HG40">
            <v>-8.0035533756017685E-11</v>
          </cell>
          <cell r="HH40">
            <v>-1.7462298274040222E-10</v>
          </cell>
          <cell r="HI40">
            <v>0</v>
          </cell>
          <cell r="HJ40">
            <v>0</v>
          </cell>
          <cell r="HK40">
            <v>1.4551915228366852E-10</v>
          </cell>
          <cell r="HL40">
            <v>8.7311491370201111E-11</v>
          </cell>
          <cell r="HM40">
            <v>0</v>
          </cell>
          <cell r="HN40">
            <v>1</v>
          </cell>
          <cell r="HO40"/>
          <cell r="HP40"/>
          <cell r="HQ40"/>
          <cell r="HR40"/>
          <cell r="HS40"/>
          <cell r="HT40">
            <v>201.90489922379311</v>
          </cell>
          <cell r="HU40">
            <v>100.80145183401328</v>
          </cell>
          <cell r="HV40">
            <v>67.933329730701189</v>
          </cell>
          <cell r="HW40">
            <v>169.84674141785035</v>
          </cell>
          <cell r="HX40">
            <v>102.50444187444918</v>
          </cell>
          <cell r="HY40">
            <v>186.5204599237195</v>
          </cell>
          <cell r="HZ40">
            <v>86.548038633601209</v>
          </cell>
          <cell r="IA40">
            <v>163.57238737720581</v>
          </cell>
          <cell r="IB40">
            <v>108.76900634729463</v>
          </cell>
          <cell r="IC40">
            <v>48.496189830089861</v>
          </cell>
          <cell r="ID40"/>
          <cell r="IE40"/>
          <cell r="IF40"/>
          <cell r="IG40"/>
          <cell r="IH40"/>
          <cell r="II40"/>
          <cell r="IJ40">
            <v>-482.8220000000033</v>
          </cell>
          <cell r="IK40">
            <v>8307.5770878095173</v>
          </cell>
          <cell r="IL40">
            <v>6092.9922735714299</v>
          </cell>
          <cell r="IM40">
            <v>-509.08683395238222</v>
          </cell>
          <cell r="IN40">
            <v>610.78889238094939</v>
          </cell>
          <cell r="IO40">
            <v>797.14023428571886</v>
          </cell>
          <cell r="IP40">
            <v>7241.7472680952396</v>
          </cell>
          <cell r="IQ40">
            <v>15249.959225256234</v>
          </cell>
          <cell r="IR40">
            <v>-360.31798491962627</v>
          </cell>
          <cell r="IS40">
            <v>2842.5639598958619</v>
          </cell>
          <cell r="IT40"/>
          <cell r="IU40"/>
          <cell r="IV40"/>
          <cell r="IW40"/>
          <cell r="IX40"/>
          <cell r="IY40"/>
          <cell r="IZ40"/>
          <cell r="JA40"/>
          <cell r="JB40"/>
          <cell r="JC40"/>
          <cell r="JD40"/>
          <cell r="JE40"/>
          <cell r="JF40"/>
          <cell r="JG40"/>
          <cell r="JH40"/>
          <cell r="JI40"/>
          <cell r="JJ40"/>
          <cell r="JK40"/>
          <cell r="JL40"/>
          <cell r="JM40"/>
          <cell r="JN40"/>
          <cell r="JO40"/>
          <cell r="JP40"/>
          <cell r="JQ40"/>
          <cell r="JR40"/>
          <cell r="JS40"/>
          <cell r="JT40"/>
          <cell r="JU40"/>
          <cell r="JV40"/>
          <cell r="JW40"/>
          <cell r="JX40"/>
          <cell r="JY40"/>
          <cell r="JZ40"/>
          <cell r="KA40"/>
          <cell r="KB40"/>
          <cell r="KC40"/>
          <cell r="KD40"/>
          <cell r="KE40"/>
          <cell r="KF40"/>
          <cell r="KG40"/>
          <cell r="KH40"/>
          <cell r="KI40"/>
          <cell r="KJ40"/>
          <cell r="KK40"/>
          <cell r="KL40"/>
          <cell r="KM40"/>
          <cell r="KN40"/>
          <cell r="KO40"/>
          <cell r="KP40"/>
          <cell r="KQ40"/>
          <cell r="KR40"/>
          <cell r="KS40"/>
          <cell r="KT40"/>
          <cell r="KU40"/>
          <cell r="KV40">
            <v>548.23000000000047</v>
          </cell>
          <cell r="KW40">
            <v>-84.226570952380825</v>
          </cell>
          <cell r="KX40">
            <v>1644.5478895714296</v>
          </cell>
          <cell r="KY40">
            <v>2207.3030771428557</v>
          </cell>
          <cell r="KZ40">
            <v>2093.5307816666664</v>
          </cell>
          <cell r="LA40">
            <v>2260.3156311904759</v>
          </cell>
          <cell r="LB40">
            <v>1953.2466195238094</v>
          </cell>
          <cell r="LC40">
            <v>1986.4641325412267</v>
          </cell>
          <cell r="LD40">
            <v>-423.30922034331888</v>
          </cell>
          <cell r="LE40">
            <v>-2703.1829192545711</v>
          </cell>
          <cell r="LF40"/>
          <cell r="LG40"/>
          <cell r="LH40"/>
          <cell r="LI40"/>
          <cell r="LJ40"/>
          <cell r="LL40"/>
          <cell r="LM40"/>
          <cell r="LN40"/>
          <cell r="LO40"/>
          <cell r="LP40"/>
          <cell r="LQ40"/>
          <cell r="LR40"/>
          <cell r="LS40"/>
          <cell r="LT40"/>
          <cell r="LU40"/>
          <cell r="LV40"/>
          <cell r="LW40"/>
          <cell r="LX40"/>
          <cell r="LY40"/>
          <cell r="LZ40"/>
          <cell r="MB40"/>
          <cell r="MC40"/>
          <cell r="MD40"/>
          <cell r="ME40"/>
          <cell r="MF40"/>
          <cell r="MG40"/>
          <cell r="MH40"/>
          <cell r="MI40"/>
          <cell r="MJ40"/>
          <cell r="MK40"/>
          <cell r="ML40"/>
          <cell r="MM40"/>
          <cell r="MN40"/>
          <cell r="MO40"/>
          <cell r="MP40"/>
          <cell r="MR40"/>
          <cell r="MS40"/>
          <cell r="MT40"/>
          <cell r="MU40"/>
          <cell r="MV40"/>
          <cell r="MW40"/>
          <cell r="MX40"/>
          <cell r="MY40"/>
          <cell r="MZ40"/>
          <cell r="NA40"/>
          <cell r="NB40"/>
          <cell r="NC40"/>
          <cell r="ND40"/>
          <cell r="NE40"/>
          <cell r="NF40"/>
          <cell r="NH40"/>
          <cell r="NI40"/>
          <cell r="NJ40"/>
          <cell r="NK40"/>
          <cell r="NL40"/>
          <cell r="NM40"/>
          <cell r="NN40"/>
          <cell r="NO40"/>
          <cell r="NP40"/>
          <cell r="NQ40"/>
          <cell r="NR40"/>
          <cell r="NS40"/>
          <cell r="NT40"/>
          <cell r="NU40"/>
          <cell r="NV40"/>
          <cell r="NX40"/>
          <cell r="NY40"/>
          <cell r="NZ40"/>
          <cell r="OA40"/>
          <cell r="OB40"/>
          <cell r="OC40"/>
          <cell r="OD40"/>
          <cell r="OE40"/>
          <cell r="OF40"/>
          <cell r="OG40"/>
          <cell r="OH40"/>
          <cell r="OI40"/>
          <cell r="OJ40"/>
          <cell r="OK40"/>
          <cell r="OL40"/>
          <cell r="ON40"/>
          <cell r="OO40"/>
          <cell r="OP40"/>
          <cell r="OQ40"/>
          <cell r="OR40"/>
          <cell r="OS40"/>
          <cell r="OT40"/>
          <cell r="OU40"/>
          <cell r="OV40"/>
          <cell r="OW40"/>
          <cell r="OX40"/>
          <cell r="OY40"/>
          <cell r="OZ40"/>
          <cell r="PA40"/>
          <cell r="PB40"/>
          <cell r="PD40"/>
          <cell r="PE40"/>
          <cell r="PF40"/>
          <cell r="PG40"/>
          <cell r="PH40"/>
          <cell r="PI40"/>
          <cell r="PJ40"/>
          <cell r="PK40"/>
          <cell r="PL40"/>
          <cell r="PM40"/>
          <cell r="PN40"/>
          <cell r="PO40"/>
          <cell r="PP40"/>
          <cell r="PQ40"/>
          <cell r="PR40"/>
          <cell r="PT40"/>
          <cell r="PU40"/>
          <cell r="PV40"/>
          <cell r="PW40"/>
          <cell r="PX40"/>
          <cell r="PY40"/>
          <cell r="PZ40"/>
          <cell r="QA40"/>
          <cell r="QB40"/>
          <cell r="QC40"/>
          <cell r="QD40"/>
          <cell r="QE40"/>
          <cell r="QF40"/>
          <cell r="QG40"/>
          <cell r="QH40"/>
          <cell r="QJ40"/>
          <cell r="QK40"/>
          <cell r="QL40"/>
          <cell r="QM40"/>
          <cell r="QN40"/>
          <cell r="QO40"/>
          <cell r="QP40"/>
          <cell r="QQ40"/>
          <cell r="QR40"/>
          <cell r="QS40"/>
          <cell r="QT40"/>
          <cell r="QU40"/>
          <cell r="QV40"/>
          <cell r="QW40"/>
          <cell r="QX40"/>
          <cell r="QZ40"/>
          <cell r="RA40"/>
          <cell r="RB40"/>
          <cell r="RC40"/>
          <cell r="RD40"/>
          <cell r="RE40"/>
          <cell r="RF40"/>
          <cell r="RG40"/>
          <cell r="RH40"/>
          <cell r="RI40"/>
          <cell r="RJ40"/>
          <cell r="RK40"/>
          <cell r="RL40"/>
          <cell r="RM40"/>
          <cell r="RN40"/>
        </row>
        <row r="41">
          <cell r="D41">
            <v>4559.9089999999997</v>
          </cell>
          <cell r="E41">
            <v>2256.288</v>
          </cell>
          <cell r="F41">
            <v>6448.1689999999999</v>
          </cell>
          <cell r="G41">
            <v>5918.9920000000002</v>
          </cell>
          <cell r="H41">
            <v>3160.453</v>
          </cell>
          <cell r="I41">
            <v>4577.5839999999998</v>
          </cell>
          <cell r="J41">
            <v>4113.4840000000004</v>
          </cell>
          <cell r="K41">
            <v>4169.027</v>
          </cell>
          <cell r="L41">
            <v>4864.1459999999997</v>
          </cell>
          <cell r="M41">
            <v>4903.575938615033</v>
          </cell>
          <cell r="N41">
            <v>5883.5123524942264</v>
          </cell>
          <cell r="O41">
            <v>4900.0203819942608</v>
          </cell>
          <cell r="P41"/>
          <cell r="Q41"/>
          <cell r="R41"/>
          <cell r="S41"/>
          <cell r="T41">
            <v>3135.9711500000003</v>
          </cell>
          <cell r="U41">
            <v>1957.7480000000003</v>
          </cell>
          <cell r="V41">
            <v>3440.2109999999998</v>
          </cell>
          <cell r="W41">
            <v>3261.3860000000004</v>
          </cell>
          <cell r="X41">
            <v>3217.7149999999992</v>
          </cell>
          <cell r="Y41">
            <v>2918.7769999999996</v>
          </cell>
          <cell r="Z41">
            <v>3615.8120000000008</v>
          </cell>
          <cell r="AA41">
            <v>3191.3679999999999</v>
          </cell>
          <cell r="AB41">
            <v>3389.05</v>
          </cell>
          <cell r="AC41">
            <v>3021.7568449999994</v>
          </cell>
          <cell r="AD41">
            <v>3136.6566350000007</v>
          </cell>
          <cell r="AE41">
            <v>3240.5447918017817</v>
          </cell>
          <cell r="AF41">
            <v>3468.3870158550239</v>
          </cell>
          <cell r="AG41">
            <v>3496.6790159247976</v>
          </cell>
          <cell r="AH41">
            <v>0</v>
          </cell>
          <cell r="AI41"/>
          <cell r="AJ41">
            <v>298969.3558713026</v>
          </cell>
          <cell r="AK41">
            <v>317564.19496021117</v>
          </cell>
          <cell r="AL41">
            <v>357196.2064324604</v>
          </cell>
          <cell r="AM41">
            <v>336473.33604781888</v>
          </cell>
          <cell r="AN41">
            <v>342585.72197391675</v>
          </cell>
          <cell r="AO41">
            <v>363142.9799097575</v>
          </cell>
          <cell r="AP41">
            <v>371337.00658779871</v>
          </cell>
          <cell r="AQ41">
            <v>389455.68911305774</v>
          </cell>
          <cell r="AR41">
            <v>385854.24266130046</v>
          </cell>
          <cell r="AS41">
            <v>384408.81018797931</v>
          </cell>
          <cell r="AT41">
            <v>450206.23618658097</v>
          </cell>
          <cell r="AU41">
            <v>231126.12105818847</v>
          </cell>
          <cell r="AV41">
            <v>227313.97671364309</v>
          </cell>
          <cell r="AW41">
            <v>228131.02261712385</v>
          </cell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>
            <v>9789.3206690337247</v>
          </cell>
          <cell r="BQ41">
            <v>9602.6754023322665</v>
          </cell>
          <cell r="BR41">
            <v>9432.3320155991714</v>
          </cell>
          <cell r="BS41">
            <v>9253.5925088271906</v>
          </cell>
          <cell r="BT41">
            <v>9035.2948820200072</v>
          </cell>
          <cell r="BU41">
            <v>8806.7911351739422</v>
          </cell>
          <cell r="BV41">
            <v>8582.1962682926733</v>
          </cell>
          <cell r="BW41">
            <v>8338.4852813761427</v>
          </cell>
          <cell r="BX41">
            <v>8100.1761744242995</v>
          </cell>
          <cell r="BY41">
            <v>7813.5169474336835</v>
          </cell>
          <cell r="BZ41">
            <v>7547.2240000000002</v>
          </cell>
          <cell r="CA41">
            <v>6897.633035328332</v>
          </cell>
          <cell r="CB41">
            <v>6910.073886202561</v>
          </cell>
          <cell r="CC41">
            <v>6409.8954893635728</v>
          </cell>
          <cell r="CD41"/>
          <cell r="CE41"/>
          <cell r="CF41">
            <v>584.71602380952379</v>
          </cell>
          <cell r="CG41">
            <v>294.11921428571435</v>
          </cell>
          <cell r="CH41">
            <v>287.05928571428575</v>
          </cell>
          <cell r="CI41">
            <v>249.4614285714286</v>
          </cell>
          <cell r="CJ41">
            <v>293.13809523809516</v>
          </cell>
          <cell r="CK41">
            <v>289.81054761904767</v>
          </cell>
          <cell r="CL41">
            <v>190.10714285714283</v>
          </cell>
          <cell r="CM41">
            <v>102.91626190476191</v>
          </cell>
          <cell r="CN41">
            <v>81.545500000000004</v>
          </cell>
          <cell r="CO41">
            <v>70.264101475387889</v>
          </cell>
          <cell r="CP41"/>
          <cell r="CQ41"/>
          <cell r="CR41"/>
          <cell r="CS41"/>
          <cell r="CT41"/>
          <cell r="CU41"/>
          <cell r="CV41">
            <v>2669.0876355534974</v>
          </cell>
          <cell r="CW41">
            <v>2028.5621062167152</v>
          </cell>
          <cell r="CX41">
            <v>3688.029635048249</v>
          </cell>
          <cell r="CY41">
            <v>3662.0460041825659</v>
          </cell>
          <cell r="CZ41">
            <v>4954.1457210551125</v>
          </cell>
          <cell r="DA41">
            <v>4309.0051791086225</v>
          </cell>
          <cell r="DB41">
            <v>4895.4854718441202</v>
          </cell>
          <cell r="DC41">
            <v>4135.7193771185948</v>
          </cell>
          <cell r="DD41">
            <v>6488.3504384458547</v>
          </cell>
          <cell r="DE41">
            <v>327.36099999999999</v>
          </cell>
          <cell r="DF41">
            <v>427.26600000000008</v>
          </cell>
          <cell r="DG41">
            <v>467.20999999999987</v>
          </cell>
          <cell r="DH41">
            <v>477.66110909825323</v>
          </cell>
          <cell r="DI41">
            <v>489.13980977537733</v>
          </cell>
          <cell r="DJ41"/>
          <cell r="DK41"/>
          <cell r="DL41"/>
          <cell r="DM41"/>
          <cell r="DN41"/>
          <cell r="DO41"/>
          <cell r="DP41"/>
          <cell r="DQ41"/>
          <cell r="DR41"/>
          <cell r="DS41"/>
          <cell r="DT41"/>
          <cell r="DU41"/>
          <cell r="DV41"/>
          <cell r="DW41"/>
          <cell r="DX41"/>
          <cell r="DY41"/>
          <cell r="DZ41"/>
          <cell r="EA41"/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/>
          <cell r="EN41"/>
          <cell r="EO41"/>
          <cell r="EP41"/>
          <cell r="EQ41"/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/>
          <cell r="FD41"/>
          <cell r="FE41"/>
          <cell r="FF41"/>
          <cell r="FG41"/>
          <cell r="FH41">
            <v>118.839</v>
          </cell>
          <cell r="FI41">
            <v>11.09</v>
          </cell>
          <cell r="FJ41">
            <v>59.904999999999994</v>
          </cell>
          <cell r="FK41">
            <v>46.79</v>
          </cell>
          <cell r="FL41">
            <v>18.807000000000002</v>
          </cell>
          <cell r="FM41">
            <v>25.764999999999997</v>
          </cell>
          <cell r="FN41">
            <v>27.395000000000003</v>
          </cell>
          <cell r="FO41">
            <v>36.772999999999996</v>
          </cell>
          <cell r="FP41">
            <v>20.27</v>
          </cell>
          <cell r="FQ41">
            <v>5.8249999999999993</v>
          </cell>
          <cell r="FR41">
            <v>9.6959999999999997</v>
          </cell>
          <cell r="FS41">
            <v>10.843999999999998</v>
          </cell>
          <cell r="FT41">
            <v>1.843</v>
          </cell>
          <cell r="FU41">
            <v>1.8666417407878684</v>
          </cell>
          <cell r="FV41"/>
          <cell r="FW41"/>
          <cell r="FX41">
            <v>120.289</v>
          </cell>
          <cell r="FY41">
            <v>62.145999999999987</v>
          </cell>
          <cell r="FZ41">
            <v>316.21300000000008</v>
          </cell>
          <cell r="GA41">
            <v>280.81599999999997</v>
          </cell>
          <cell r="GB41">
            <v>781.49800000000005</v>
          </cell>
          <cell r="GC41">
            <v>826.14300000000003</v>
          </cell>
          <cell r="GD41">
            <v>558.23500000000001</v>
          </cell>
          <cell r="GE41">
            <v>655.36999999999989</v>
          </cell>
          <cell r="GF41">
            <v>642.68399999999997</v>
          </cell>
          <cell r="GG41">
            <v>99.527000000000001</v>
          </cell>
          <cell r="GH41">
            <v>44.687999999999995</v>
          </cell>
          <cell r="GI41">
            <v>62.76100000000001</v>
          </cell>
          <cell r="GJ41">
            <v>39.661361195053679</v>
          </cell>
          <cell r="GK41">
            <v>40.375284558610126</v>
          </cell>
          <cell r="GL41"/>
          <cell r="GM41"/>
          <cell r="GN41">
            <v>35554.540771752487</v>
          </cell>
          <cell r="GO41">
            <v>37910.074165802325</v>
          </cell>
          <cell r="GP41">
            <v>39463.075659484544</v>
          </cell>
          <cell r="GQ41">
            <v>41627.323451447395</v>
          </cell>
          <cell r="GR41">
            <v>44630.541995798441</v>
          </cell>
          <cell r="GS41">
            <v>48322.132155904023</v>
          </cell>
          <cell r="GT41">
            <v>51815.634236699872</v>
          </cell>
          <cell r="GU41">
            <v>52338.51755850979</v>
          </cell>
          <cell r="GV41">
            <v>53807.934999999998</v>
          </cell>
          <cell r="GW41">
            <v>50924.512547619051</v>
          </cell>
          <cell r="GX41">
            <v>50558.366464523817</v>
          </cell>
          <cell r="GY41"/>
          <cell r="GZ41"/>
          <cell r="HA41"/>
          <cell r="HB41"/>
          <cell r="HC41"/>
          <cell r="HD41">
            <v>40233.650742417616</v>
          </cell>
          <cell r="HE41">
            <v>41546.067137902464</v>
          </cell>
          <cell r="HF41">
            <v>45661.843868274525</v>
          </cell>
          <cell r="HG41">
            <v>46776.499532010879</v>
          </cell>
          <cell r="HH41">
            <v>48352.312549122893</v>
          </cell>
          <cell r="HI41">
            <v>49372.38962818413</v>
          </cell>
          <cell r="HJ41">
            <v>51523.862832807739</v>
          </cell>
          <cell r="HK41">
            <v>53673.541614331611</v>
          </cell>
          <cell r="HL41">
            <v>55698.764106761904</v>
          </cell>
          <cell r="HM41">
            <v>56970.179608516592</v>
          </cell>
          <cell r="HN41">
            <v>57239.247922371389</v>
          </cell>
          <cell r="HO41">
            <v>59014.994406848666</v>
          </cell>
          <cell r="HP41">
            <v>58775.157939277291</v>
          </cell>
          <cell r="HQ41">
            <v>63994.362217280002</v>
          </cell>
          <cell r="HR41"/>
          <cell r="HS41"/>
          <cell r="HT41">
            <v>3001.0824380000008</v>
          </cell>
          <cell r="HU41">
            <v>3020.0785870000004</v>
          </cell>
          <cell r="HV41">
            <v>3029.8524829999997</v>
          </cell>
          <cell r="HW41">
            <v>3209.3489109999996</v>
          </cell>
          <cell r="HX41">
            <v>3662.0071330000005</v>
          </cell>
          <cell r="HY41">
            <v>3345.4422509999999</v>
          </cell>
          <cell r="HZ41">
            <v>3376.6794869999999</v>
          </cell>
          <cell r="IA41">
            <v>3161.1592950000004</v>
          </cell>
          <cell r="IB41">
            <v>3833.0320259999994</v>
          </cell>
          <cell r="IC41">
            <v>3795.2145009999999</v>
          </cell>
          <cell r="ID41">
            <v>3739.4267682200616</v>
          </cell>
          <cell r="IE41">
            <v>3740.718630820721</v>
          </cell>
          <cell r="IF41">
            <v>3989.5766418531834</v>
          </cell>
          <cell r="IG41">
            <v>4701.6484005285765</v>
          </cell>
          <cell r="IH41"/>
          <cell r="II41"/>
          <cell r="IJ41">
            <v>1117.6867619047621</v>
          </cell>
          <cell r="IK41">
            <v>1417.1843888571429</v>
          </cell>
          <cell r="IL41">
            <v>1769.9542611904762</v>
          </cell>
          <cell r="IM41">
            <v>1258.3741469047618</v>
          </cell>
          <cell r="IN41">
            <v>994.46588095238099</v>
          </cell>
          <cell r="IO41">
            <v>941.77914285714292</v>
          </cell>
          <cell r="IP41">
            <v>583.67030952380958</v>
          </cell>
          <cell r="IQ41">
            <v>474.03578952380951</v>
          </cell>
          <cell r="IR41">
            <v>1138.7807916666666</v>
          </cell>
          <cell r="IS41">
            <v>2547.7528673809525</v>
          </cell>
          <cell r="IT41">
            <v>2105.8342536932296</v>
          </cell>
          <cell r="IU41"/>
          <cell r="IV41"/>
          <cell r="IW41"/>
          <cell r="IX41"/>
          <cell r="IY41"/>
          <cell r="IZ41"/>
          <cell r="JA41"/>
          <cell r="JB41"/>
          <cell r="JC41"/>
          <cell r="JD41"/>
          <cell r="JE41"/>
          <cell r="JF41"/>
          <cell r="JG41"/>
          <cell r="JH41"/>
          <cell r="JI41"/>
          <cell r="JJ41"/>
          <cell r="JK41"/>
          <cell r="JL41"/>
          <cell r="JM41"/>
          <cell r="JN41"/>
          <cell r="JO41"/>
          <cell r="JP41">
            <v>9575.9125070197988</v>
          </cell>
          <cell r="JQ41">
            <v>10951.695232958895</v>
          </cell>
          <cell r="JR41">
            <v>11052.691522246485</v>
          </cell>
          <cell r="JS41">
            <v>7954.0670959368235</v>
          </cell>
          <cell r="JT41">
            <v>7309.724257691073</v>
          </cell>
          <cell r="JU41">
            <v>7102.7598928398602</v>
          </cell>
          <cell r="JV41">
            <v>6693.7123126270208</v>
          </cell>
          <cell r="JW41">
            <v>6555.8278524627913</v>
          </cell>
          <cell r="JX41">
            <v>7089.7755402189441</v>
          </cell>
          <cell r="JY41">
            <v>8312.025005451047</v>
          </cell>
          <cell r="JZ41">
            <v>8517.973429902946</v>
          </cell>
          <cell r="KA41">
            <v>9899.8210045102787</v>
          </cell>
          <cell r="KB41"/>
          <cell r="KC41">
            <v>8112.4952659342835</v>
          </cell>
          <cell r="KD41"/>
          <cell r="KE41"/>
          <cell r="KF41">
            <v>34419.709056632724</v>
          </cell>
          <cell r="KG41">
            <v>33530.958850178562</v>
          </cell>
          <cell r="KH41">
            <v>32207.857609639243</v>
          </cell>
          <cell r="KI41">
            <v>32051.711216680982</v>
          </cell>
          <cell r="KJ41">
            <v>33031.985220293107</v>
          </cell>
          <cell r="KK41">
            <v>34449.422597604505</v>
          </cell>
          <cell r="KL41">
            <v>35794.289772722797</v>
          </cell>
          <cell r="KM41">
            <v>37535.373662327067</v>
          </cell>
          <cell r="KN41">
            <v>40034.143849523804</v>
          </cell>
          <cell r="KO41">
            <v>45048.654604427807</v>
          </cell>
          <cell r="KP41">
            <v>49900.220347619048</v>
          </cell>
          <cell r="KQ41"/>
          <cell r="KR41"/>
          <cell r="KS41"/>
          <cell r="KT41"/>
          <cell r="KU41"/>
          <cell r="KV41">
            <v>6015.5649999999996</v>
          </cell>
          <cell r="KW41">
            <v>6080.2453809523813</v>
          </cell>
          <cell r="KX41">
            <v>6271.7711904285707</v>
          </cell>
          <cell r="KY41">
            <v>6339.8591428571426</v>
          </cell>
          <cell r="KZ41">
            <v>6619.4020678571433</v>
          </cell>
          <cell r="LA41">
            <v>7008.5117688095243</v>
          </cell>
          <cell r="LB41">
            <v>7514.9013609523799</v>
          </cell>
          <cell r="LC41">
            <v>7829.7876107142893</v>
          </cell>
          <cell r="LD41">
            <v>9787.3970921428554</v>
          </cell>
          <cell r="LE41">
            <v>10602.136520000004</v>
          </cell>
          <cell r="LF41">
            <v>10590.697966904763</v>
          </cell>
          <cell r="LG41"/>
          <cell r="LH41"/>
          <cell r="LI41"/>
          <cell r="LJ41"/>
          <cell r="LL41">
            <v>-373.26201491932977</v>
          </cell>
          <cell r="LM41">
            <v>-364.22023073503487</v>
          </cell>
          <cell r="LN41">
            <v>-365.80953013738593</v>
          </cell>
          <cell r="LO41">
            <v>-542.33056369219616</v>
          </cell>
          <cell r="LP41">
            <v>-649.95632493359471</v>
          </cell>
          <cell r="LQ41">
            <v>-766.32851829590481</v>
          </cell>
          <cell r="LR41">
            <v>-813.13355996468806</v>
          </cell>
          <cell r="LS41">
            <v>-716.35398560645922</v>
          </cell>
          <cell r="LT41">
            <v>-924.46336091979231</v>
          </cell>
          <cell r="LU41">
            <v>-940.1106454635069</v>
          </cell>
          <cell r="LV41">
            <v>-1002.5961854767484</v>
          </cell>
          <cell r="LW41">
            <v>-975.84716647497157</v>
          </cell>
          <cell r="LX41">
            <v>-997.53013182160475</v>
          </cell>
          <cell r="LY41">
            <v>-1251.358152652864</v>
          </cell>
          <cell r="LZ41"/>
          <cell r="MA41"/>
          <cell r="MB41">
            <v>-227.62916114402492</v>
          </cell>
          <cell r="MC41">
            <v>-223.85638051886127</v>
          </cell>
          <cell r="MD41">
            <v>-222.180379395328</v>
          </cell>
          <cell r="ME41">
            <v>-265.02698470678774</v>
          </cell>
          <cell r="MF41">
            <v>-324.96496330171391</v>
          </cell>
          <cell r="MG41">
            <v>-267.56620799911479</v>
          </cell>
          <cell r="MH41">
            <v>-286.44857412366048</v>
          </cell>
          <cell r="MI41">
            <v>-205.66368516415469</v>
          </cell>
          <cell r="MJ41">
            <v>-266.34200046704757</v>
          </cell>
          <cell r="MK41">
            <v>-274.26590384336589</v>
          </cell>
          <cell r="ML41">
            <v>-304.78533106032535</v>
          </cell>
          <cell r="MM41">
            <v>-297.10918956402463</v>
          </cell>
          <cell r="MN41">
            <v>-307.70454701263037</v>
          </cell>
          <cell r="MO41">
            <v>-351.99183931785598</v>
          </cell>
          <cell r="MP41"/>
          <cell r="MQ41"/>
          <cell r="MR41"/>
          <cell r="MS41"/>
          <cell r="MT41"/>
          <cell r="MU41"/>
          <cell r="MV41"/>
          <cell r="MW41"/>
          <cell r="MX41"/>
          <cell r="MY41"/>
          <cell r="MZ41"/>
          <cell r="NA41"/>
          <cell r="NB41"/>
          <cell r="NC41"/>
          <cell r="ND41"/>
          <cell r="NE41"/>
          <cell r="NF41"/>
          <cell r="NG41"/>
          <cell r="NH41"/>
          <cell r="NI41"/>
          <cell r="NJ41"/>
          <cell r="NK41"/>
          <cell r="NL41"/>
          <cell r="NM41"/>
          <cell r="NN41"/>
          <cell r="NO41"/>
          <cell r="NP41"/>
          <cell r="NQ41"/>
          <cell r="NR41"/>
          <cell r="NS41"/>
          <cell r="NT41"/>
          <cell r="NU41"/>
          <cell r="NV41"/>
          <cell r="NW41"/>
          <cell r="NX41">
            <v>0</v>
          </cell>
          <cell r="NY41">
            <v>0</v>
          </cell>
          <cell r="NZ41">
            <v>0</v>
          </cell>
          <cell r="OA41">
            <v>0</v>
          </cell>
          <cell r="OB41">
            <v>0</v>
          </cell>
          <cell r="OC41">
            <v>0</v>
          </cell>
          <cell r="OD41">
            <v>0</v>
          </cell>
          <cell r="OE41">
            <v>0</v>
          </cell>
          <cell r="OF41">
            <v>0</v>
          </cell>
          <cell r="OG41">
            <v>0</v>
          </cell>
          <cell r="OH41">
            <v>0</v>
          </cell>
          <cell r="OI41"/>
          <cell r="OJ41"/>
          <cell r="OK41"/>
          <cell r="OL41"/>
          <cell r="OM41"/>
          <cell r="ON41">
            <v>-4.1894916062320862</v>
          </cell>
          <cell r="OO41">
            <v>-2.672530254574851</v>
          </cell>
          <cell r="OP41">
            <v>-1.920011166017491</v>
          </cell>
          <cell r="OQ41">
            <v>-0.58004690328507391</v>
          </cell>
          <cell r="OR41">
            <v>-0.73733378893216728</v>
          </cell>
          <cell r="OS41">
            <v>-0.76592948195781585</v>
          </cell>
          <cell r="OT41">
            <v>-0.78929418394943796</v>
          </cell>
          <cell r="OU41">
            <v>-0.82217725663261554</v>
          </cell>
          <cell r="OV41">
            <v>-1.0176541164106709</v>
          </cell>
          <cell r="OW41">
            <v>-1.0508678093628281</v>
          </cell>
          <cell r="OX41">
            <v>-1.1245755103123261</v>
          </cell>
          <cell r="OY41">
            <v>-1.0006869784669656</v>
          </cell>
          <cell r="OZ41">
            <v>-1.029322406302744</v>
          </cell>
          <cell r="PA41">
            <v>-1.2684096264886859</v>
          </cell>
          <cell r="PB41"/>
          <cell r="PC41"/>
          <cell r="PD41">
            <v>-1712.370574415223</v>
          </cell>
          <cell r="PE41">
            <v>-1686.8998295059289</v>
          </cell>
          <cell r="PF41">
            <v>-1694.5173854995935</v>
          </cell>
          <cell r="PG41">
            <v>-1741.4138652949605</v>
          </cell>
          <cell r="PH41">
            <v>-1842.7260746134884</v>
          </cell>
          <cell r="PI41">
            <v>-1869.4065181399867</v>
          </cell>
          <cell r="PJ41">
            <v>-1887.7870049864855</v>
          </cell>
          <cell r="PK41">
            <v>-1897.2332180048895</v>
          </cell>
          <cell r="PL41">
            <v>-1956.4833950649047</v>
          </cell>
          <cell r="PM41">
            <v>-2000.3120721297555</v>
          </cell>
          <cell r="PN41">
            <v>-2169.9149691657681</v>
          </cell>
          <cell r="PO41">
            <v>-2307.3189475285012</v>
          </cell>
          <cell r="PP41">
            <v>-2339.666079794556</v>
          </cell>
          <cell r="PQ41">
            <v>-2502.2721443602204</v>
          </cell>
          <cell r="PR41"/>
          <cell r="PS41"/>
          <cell r="PT41">
            <v>-244.04306309494834</v>
          </cell>
          <cell r="PU41">
            <v>-235.62766635982791</v>
          </cell>
          <cell r="PV41">
            <v>-234.18321768227</v>
          </cell>
          <cell r="PW41">
            <v>-232.11176239621466</v>
          </cell>
          <cell r="PX41">
            <v>-236.88007906056319</v>
          </cell>
          <cell r="PY41">
            <v>-250.0038133173658</v>
          </cell>
          <cell r="PZ41">
            <v>-242.25780948328298</v>
          </cell>
          <cell r="QA41">
            <v>-257.23233222310523</v>
          </cell>
          <cell r="QB41">
            <v>-263.41528165965298</v>
          </cell>
          <cell r="QC41">
            <v>-255.76282796806677</v>
          </cell>
          <cell r="QD41">
            <v>-267.07261273501877</v>
          </cell>
          <cell r="QE41">
            <v>-306.56655662264808</v>
          </cell>
          <cell r="QF41">
            <v>-301.35304394295298</v>
          </cell>
          <cell r="QG41">
            <v>-307.1997492189044</v>
          </cell>
          <cell r="QH41"/>
          <cell r="QI41"/>
          <cell r="QJ41">
            <v>0</v>
          </cell>
          <cell r="QK41">
            <v>0</v>
          </cell>
          <cell r="QL41">
            <v>0</v>
          </cell>
          <cell r="QM41">
            <v>0</v>
          </cell>
          <cell r="QN41">
            <v>0</v>
          </cell>
          <cell r="QO41">
            <v>0</v>
          </cell>
          <cell r="QP41">
            <v>0</v>
          </cell>
          <cell r="QQ41">
            <v>0</v>
          </cell>
          <cell r="QR41">
            <v>0</v>
          </cell>
          <cell r="QS41">
            <v>0</v>
          </cell>
          <cell r="QT41">
            <v>0</v>
          </cell>
          <cell r="QU41"/>
          <cell r="QV41"/>
          <cell r="QW41"/>
          <cell r="QX41"/>
          <cell r="QY41"/>
          <cell r="QZ41">
            <v>0</v>
          </cell>
          <cell r="RA41">
            <v>0</v>
          </cell>
          <cell r="RB41">
            <v>0</v>
          </cell>
          <cell r="RC41">
            <v>0</v>
          </cell>
          <cell r="RD41">
            <v>0</v>
          </cell>
          <cell r="RE41">
            <v>0</v>
          </cell>
          <cell r="RF41">
            <v>0</v>
          </cell>
          <cell r="RG41">
            <v>0</v>
          </cell>
          <cell r="RH41">
            <v>0</v>
          </cell>
          <cell r="RI41">
            <v>0</v>
          </cell>
          <cell r="RJ41">
            <v>0</v>
          </cell>
          <cell r="RK41"/>
          <cell r="RL41"/>
          <cell r="RM41"/>
          <cell r="RN41"/>
        </row>
        <row r="42">
          <cell r="A42">
            <v>40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/>
          <cell r="O42"/>
          <cell r="P42"/>
          <cell r="Q42"/>
          <cell r="R42"/>
          <cell r="S42"/>
          <cell r="T42">
            <v>94.356355000000008</v>
          </cell>
          <cell r="U42">
            <v>171.53292500000001</v>
          </cell>
          <cell r="V42">
            <v>89.353664999999992</v>
          </cell>
          <cell r="W42">
            <v>95.653199999999998</v>
          </cell>
          <cell r="X42">
            <v>119.42601500000001</v>
          </cell>
          <cell r="Y42">
            <v>185.61754500000001</v>
          </cell>
          <cell r="Z42">
            <v>122.50551999999999</v>
          </cell>
          <cell r="AA42">
            <v>97.379649999999998</v>
          </cell>
          <cell r="AB42">
            <v>125.472605</v>
          </cell>
          <cell r="AC42">
            <v>98.234845000000007</v>
          </cell>
          <cell r="AD42">
            <v>98.981635000000011</v>
          </cell>
          <cell r="AE42">
            <v>98.234845000000007</v>
          </cell>
          <cell r="AF42">
            <v>94.356355000000008</v>
          </cell>
          <cell r="AG42">
            <v>94.356355000000008</v>
          </cell>
          <cell r="AH42"/>
          <cell r="AI42"/>
          <cell r="AJ42">
            <v>46203.055317376195</v>
          </cell>
          <cell r="AK42">
            <v>44782.143287259722</v>
          </cell>
          <cell r="AL42">
            <v>39887.795095193207</v>
          </cell>
          <cell r="AM42">
            <v>36289.485118814955</v>
          </cell>
          <cell r="AN42">
            <v>38076.05110160567</v>
          </cell>
          <cell r="AO42">
            <v>40517.062271136303</v>
          </cell>
          <cell r="AP42">
            <v>41743.479696397328</v>
          </cell>
          <cell r="AQ42">
            <v>43257.374091698191</v>
          </cell>
          <cell r="AR42">
            <v>44447.599749410299</v>
          </cell>
          <cell r="AS42">
            <v>44932.192118177903</v>
          </cell>
          <cell r="AT42">
            <v>45828.092138476037</v>
          </cell>
          <cell r="AU42">
            <v>48596.125551753394</v>
          </cell>
          <cell r="AV42">
            <v>49592.394003655085</v>
          </cell>
          <cell r="AW42">
            <v>51052.870874652152</v>
          </cell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>
            <v>8702.0806690337249</v>
          </cell>
          <cell r="BQ42">
            <v>8552.0764023322663</v>
          </cell>
          <cell r="BR42">
            <v>8391.2480155991707</v>
          </cell>
          <cell r="BS42">
            <v>8219.5955088271912</v>
          </cell>
          <cell r="BT42">
            <v>8037.1188820200077</v>
          </cell>
          <cell r="BU42">
            <v>7843.8181351739422</v>
          </cell>
          <cell r="BV42">
            <v>7639.6932682926736</v>
          </cell>
          <cell r="BW42">
            <v>7424.7442813761436</v>
          </cell>
          <cell r="BX42">
            <v>7198.9711744242995</v>
          </cell>
          <cell r="BY42">
            <v>6962.3739474336835</v>
          </cell>
          <cell r="BZ42">
            <v>6721.43</v>
          </cell>
          <cell r="CA42">
            <v>6082.1770353283318</v>
          </cell>
          <cell r="CB42">
            <v>6122.7398862025611</v>
          </cell>
          <cell r="CC42">
            <v>5649.4851622963342</v>
          </cell>
          <cell r="CD42"/>
          <cell r="CE42"/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/>
          <cell r="CQ42"/>
          <cell r="CR42"/>
          <cell r="CS42"/>
          <cell r="CT42"/>
          <cell r="CU42"/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/>
          <cell r="DI42"/>
          <cell r="DJ42"/>
          <cell r="DK42"/>
          <cell r="DL42"/>
          <cell r="DM42"/>
          <cell r="DN42"/>
          <cell r="DO42"/>
          <cell r="DP42"/>
          <cell r="DQ42"/>
          <cell r="DR42"/>
          <cell r="DS42"/>
          <cell r="DT42"/>
          <cell r="DU42"/>
          <cell r="DV42"/>
          <cell r="DW42"/>
          <cell r="DX42"/>
          <cell r="DY42"/>
          <cell r="DZ42"/>
          <cell r="EA42"/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/>
          <cell r="EN42"/>
          <cell r="EO42"/>
          <cell r="EP42"/>
          <cell r="EQ42"/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/>
          <cell r="FD42"/>
          <cell r="FE42"/>
          <cell r="FF42"/>
          <cell r="FG42"/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/>
          <cell r="FU42"/>
          <cell r="FV42"/>
          <cell r="FW42"/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/>
          <cell r="GI42"/>
          <cell r="GJ42"/>
          <cell r="GK42">
            <v>0</v>
          </cell>
          <cell r="GL42"/>
          <cell r="GM42"/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0</v>
          </cell>
          <cell r="GY42"/>
          <cell r="GZ42"/>
          <cell r="HA42"/>
          <cell r="HB42"/>
          <cell r="HC42"/>
          <cell r="HD42">
            <v>16844.778353658825</v>
          </cell>
          <cell r="HE42">
            <v>17856.969443411872</v>
          </cell>
          <cell r="HF42">
            <v>18718.829805108755</v>
          </cell>
          <cell r="HG42">
            <v>19176.707199882316</v>
          </cell>
          <cell r="HH42">
            <v>19493.66435631871</v>
          </cell>
          <cell r="HI42">
            <v>19627.017647000004</v>
          </cell>
          <cell r="HJ42">
            <v>20106.087555999999</v>
          </cell>
          <cell r="HK42">
            <v>20836.688238000002</v>
          </cell>
          <cell r="HL42">
            <v>21732.04566</v>
          </cell>
          <cell r="HM42">
            <v>22376.964454999998</v>
          </cell>
          <cell r="HN42">
            <v>22689.518243000002</v>
          </cell>
          <cell r="HO42">
            <v>23180.292310000001</v>
          </cell>
          <cell r="HP42">
            <v>24690.19869107</v>
          </cell>
          <cell r="HQ42">
            <v>24794.542882300004</v>
          </cell>
          <cell r="HR42"/>
          <cell r="HS42"/>
          <cell r="HT42">
            <v>0</v>
          </cell>
          <cell r="HU42">
            <v>0</v>
          </cell>
          <cell r="HV42">
            <v>0</v>
          </cell>
          <cell r="HW42">
            <v>0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0</v>
          </cell>
          <cell r="IC42">
            <v>0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/>
          <cell r="II42"/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/>
          <cell r="IU42"/>
          <cell r="IV42"/>
          <cell r="IW42"/>
          <cell r="IX42"/>
          <cell r="IY42"/>
          <cell r="IZ42"/>
          <cell r="JA42"/>
          <cell r="JB42"/>
          <cell r="JC42"/>
          <cell r="JD42"/>
          <cell r="JE42"/>
          <cell r="JF42"/>
          <cell r="JG42"/>
          <cell r="JH42"/>
          <cell r="JI42"/>
          <cell r="JJ42"/>
          <cell r="JK42"/>
          <cell r="JL42"/>
          <cell r="JM42"/>
          <cell r="JN42"/>
          <cell r="JO42"/>
          <cell r="JP42">
            <v>5539.0390475056656</v>
          </cell>
          <cell r="JQ42">
            <v>5279.434385363842</v>
          </cell>
          <cell r="JR42">
            <v>4981.4535670995665</v>
          </cell>
          <cell r="JS42">
            <v>4865.6350258287848</v>
          </cell>
          <cell r="JT42">
            <v>4777.3776690234818</v>
          </cell>
          <cell r="JU42">
            <v>4697.2355857693028</v>
          </cell>
          <cell r="JV42">
            <v>4269.3922071090537</v>
          </cell>
          <cell r="JW42">
            <v>3988.895646082819</v>
          </cell>
          <cell r="JX42">
            <v>4221.8908438776934</v>
          </cell>
          <cell r="JY42">
            <v>4079.251296680065</v>
          </cell>
          <cell r="JZ42">
            <v>4174.8508240166275</v>
          </cell>
          <cell r="KA42">
            <v>3577.5319570294787</v>
          </cell>
          <cell r="KB42">
            <v>4242.4974518140589</v>
          </cell>
          <cell r="KC42">
            <v>4468.1393060949295</v>
          </cell>
          <cell r="KD42"/>
          <cell r="KE42"/>
          <cell r="KF42">
            <v>0</v>
          </cell>
          <cell r="KG42">
            <v>0</v>
          </cell>
          <cell r="KH42">
            <v>0</v>
          </cell>
          <cell r="KI42">
            <v>0</v>
          </cell>
          <cell r="KJ42">
            <v>0</v>
          </cell>
          <cell r="KK42">
            <v>0</v>
          </cell>
          <cell r="KL42">
            <v>0</v>
          </cell>
          <cell r="KM42">
            <v>0</v>
          </cell>
          <cell r="KN42">
            <v>0</v>
          </cell>
          <cell r="KO42">
            <v>0</v>
          </cell>
          <cell r="KP42">
            <v>0</v>
          </cell>
          <cell r="KQ42"/>
          <cell r="KR42"/>
          <cell r="KS42"/>
          <cell r="KT42"/>
          <cell r="KU42"/>
          <cell r="KV42">
            <v>435.30513120097862</v>
          </cell>
          <cell r="KW42">
            <v>359.93238339356105</v>
          </cell>
          <cell r="KX42">
            <v>65.61942853044647</v>
          </cell>
          <cell r="KY42">
            <v>82.865179486922599</v>
          </cell>
          <cell r="KZ42">
            <v>82.722726078796313</v>
          </cell>
          <cell r="LA42">
            <v>84.94320449621263</v>
          </cell>
          <cell r="LB42">
            <v>85.656312022073138</v>
          </cell>
          <cell r="LC42">
            <v>87.135612635323966</v>
          </cell>
          <cell r="LD42">
            <v>88.399035500524079</v>
          </cell>
          <cell r="LE42">
            <v>89.477416622719431</v>
          </cell>
          <cell r="LF42">
            <v>91.545394378333313</v>
          </cell>
          <cell r="LG42">
            <v>84.875666666666703</v>
          </cell>
          <cell r="LH42">
            <v>32.529714285714292</v>
          </cell>
          <cell r="LI42">
            <v>57.27398345420098</v>
          </cell>
          <cell r="LJ42"/>
          <cell r="LL42">
            <v>0</v>
          </cell>
          <cell r="LM42">
            <v>0</v>
          </cell>
          <cell r="LN42">
            <v>0</v>
          </cell>
          <cell r="LO42">
            <v>0</v>
          </cell>
          <cell r="LP42">
            <v>0</v>
          </cell>
          <cell r="LQ42">
            <v>0</v>
          </cell>
          <cell r="LR42">
            <v>0</v>
          </cell>
          <cell r="LS42">
            <v>0</v>
          </cell>
          <cell r="LT42">
            <v>0</v>
          </cell>
          <cell r="LU42">
            <v>0</v>
          </cell>
          <cell r="LV42"/>
          <cell r="LW42"/>
          <cell r="LX42">
            <v>0</v>
          </cell>
          <cell r="LY42"/>
          <cell r="LZ42"/>
          <cell r="MA42"/>
          <cell r="MB42">
            <v>0</v>
          </cell>
          <cell r="MC42">
            <v>0</v>
          </cell>
          <cell r="MD42">
            <v>0</v>
          </cell>
          <cell r="ME42">
            <v>0</v>
          </cell>
          <cell r="MF42">
            <v>0</v>
          </cell>
          <cell r="MG42">
            <v>0</v>
          </cell>
          <cell r="MH42">
            <v>0</v>
          </cell>
          <cell r="MI42">
            <v>0</v>
          </cell>
          <cell r="MJ42">
            <v>0</v>
          </cell>
          <cell r="MK42">
            <v>0</v>
          </cell>
          <cell r="ML42">
            <v>0</v>
          </cell>
          <cell r="MM42"/>
          <cell r="MN42">
            <v>0</v>
          </cell>
          <cell r="MO42"/>
          <cell r="MP42"/>
          <cell r="MQ42"/>
          <cell r="MR42"/>
          <cell r="MS42"/>
          <cell r="MT42"/>
          <cell r="MU42"/>
          <cell r="MV42"/>
          <cell r="MW42"/>
          <cell r="MX42"/>
          <cell r="MY42"/>
          <cell r="MZ42"/>
          <cell r="NA42"/>
          <cell r="NB42"/>
          <cell r="NC42"/>
          <cell r="ND42"/>
          <cell r="NE42"/>
          <cell r="NF42"/>
          <cell r="NG42"/>
          <cell r="NH42"/>
          <cell r="NI42"/>
          <cell r="NJ42"/>
          <cell r="NK42"/>
          <cell r="NL42"/>
          <cell r="NM42"/>
          <cell r="NN42"/>
          <cell r="NO42"/>
          <cell r="NP42"/>
          <cell r="NQ42"/>
          <cell r="NR42"/>
          <cell r="NS42"/>
          <cell r="NT42"/>
          <cell r="NU42"/>
          <cell r="NV42"/>
          <cell r="NW42"/>
          <cell r="NX42">
            <v>0</v>
          </cell>
          <cell r="NY42">
            <v>0</v>
          </cell>
          <cell r="NZ42">
            <v>0</v>
          </cell>
          <cell r="OA42">
            <v>0</v>
          </cell>
          <cell r="OB42">
            <v>0</v>
          </cell>
          <cell r="OC42">
            <v>0</v>
          </cell>
          <cell r="OD42">
            <v>0</v>
          </cell>
          <cell r="OE42">
            <v>0</v>
          </cell>
          <cell r="OF42">
            <v>0</v>
          </cell>
          <cell r="OG42">
            <v>0</v>
          </cell>
          <cell r="OH42">
            <v>0</v>
          </cell>
          <cell r="OI42"/>
          <cell r="OJ42"/>
          <cell r="OK42"/>
          <cell r="OL42"/>
          <cell r="OM42"/>
          <cell r="ON42">
            <v>0</v>
          </cell>
          <cell r="OO42">
            <v>0</v>
          </cell>
          <cell r="OP42">
            <v>0</v>
          </cell>
          <cell r="OQ42">
            <v>0</v>
          </cell>
          <cell r="OR42">
            <v>0</v>
          </cell>
          <cell r="OS42">
            <v>0</v>
          </cell>
          <cell r="OT42">
            <v>0</v>
          </cell>
          <cell r="OU42">
            <v>0</v>
          </cell>
          <cell r="OV42">
            <v>0</v>
          </cell>
          <cell r="OW42">
            <v>0</v>
          </cell>
          <cell r="OX42"/>
          <cell r="OY42"/>
          <cell r="OZ42"/>
          <cell r="PA42"/>
          <cell r="PB42"/>
          <cell r="PC42"/>
          <cell r="PD42">
            <v>0</v>
          </cell>
          <cell r="PE42">
            <v>0</v>
          </cell>
          <cell r="PF42">
            <v>0</v>
          </cell>
          <cell r="PG42">
            <v>0</v>
          </cell>
          <cell r="PH42">
            <v>0</v>
          </cell>
          <cell r="PI42">
            <v>0</v>
          </cell>
          <cell r="PJ42">
            <v>0</v>
          </cell>
          <cell r="PK42">
            <v>0</v>
          </cell>
          <cell r="PL42">
            <v>0</v>
          </cell>
          <cell r="PM42">
            <v>0</v>
          </cell>
          <cell r="PN42">
            <v>0</v>
          </cell>
          <cell r="PO42"/>
          <cell r="PP42"/>
          <cell r="PQ42"/>
          <cell r="PR42"/>
          <cell r="PS42"/>
          <cell r="PT42">
            <v>0</v>
          </cell>
          <cell r="PU42">
            <v>0</v>
          </cell>
          <cell r="PV42">
            <v>0</v>
          </cell>
          <cell r="PW42">
            <v>0</v>
          </cell>
          <cell r="PX42">
            <v>0</v>
          </cell>
          <cell r="PY42">
            <v>0</v>
          </cell>
          <cell r="PZ42">
            <v>0</v>
          </cell>
          <cell r="QA42">
            <v>0</v>
          </cell>
          <cell r="QB42">
            <v>0</v>
          </cell>
          <cell r="QC42">
            <v>0</v>
          </cell>
          <cell r="QD42"/>
          <cell r="QE42"/>
          <cell r="QF42"/>
          <cell r="QG42"/>
          <cell r="QH42"/>
          <cell r="QI42"/>
          <cell r="QJ42">
            <v>0</v>
          </cell>
          <cell r="QK42">
            <v>0</v>
          </cell>
          <cell r="QL42">
            <v>0</v>
          </cell>
          <cell r="QM42">
            <v>0</v>
          </cell>
          <cell r="QN42">
            <v>0</v>
          </cell>
          <cell r="QO42">
            <v>0</v>
          </cell>
          <cell r="QP42">
            <v>0</v>
          </cell>
          <cell r="QQ42">
            <v>0</v>
          </cell>
          <cell r="QR42">
            <v>0</v>
          </cell>
          <cell r="QS42">
            <v>0</v>
          </cell>
          <cell r="QT42">
            <v>0</v>
          </cell>
          <cell r="QU42"/>
          <cell r="QV42"/>
          <cell r="QW42"/>
          <cell r="QX42"/>
          <cell r="QY42"/>
          <cell r="QZ42">
            <v>0</v>
          </cell>
          <cell r="RA42">
            <v>0</v>
          </cell>
          <cell r="RB42">
            <v>0</v>
          </cell>
          <cell r="RC42">
            <v>0</v>
          </cell>
          <cell r="RD42">
            <v>0</v>
          </cell>
          <cell r="RE42">
            <v>0</v>
          </cell>
          <cell r="RF42">
            <v>0</v>
          </cell>
          <cell r="RG42">
            <v>0</v>
          </cell>
          <cell r="RH42">
            <v>0</v>
          </cell>
          <cell r="RI42">
            <v>0</v>
          </cell>
          <cell r="RJ42">
            <v>0</v>
          </cell>
          <cell r="RK42"/>
          <cell r="RL42"/>
          <cell r="RM42"/>
          <cell r="RN42"/>
        </row>
        <row r="43">
          <cell r="A43">
            <v>41</v>
          </cell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>
            <v>34.04712</v>
          </cell>
          <cell r="U43">
            <v>64.123564999999999</v>
          </cell>
          <cell r="V43">
            <v>38.034014999999997</v>
          </cell>
          <cell r="W43">
            <v>34.456649999999996</v>
          </cell>
          <cell r="X43">
            <v>65.609035000000006</v>
          </cell>
          <cell r="Y43">
            <v>72.539005000000003</v>
          </cell>
          <cell r="Z43">
            <v>68.018034999999998</v>
          </cell>
          <cell r="AA43">
            <v>43.000569999999996</v>
          </cell>
          <cell r="AB43">
            <v>70.374840000000006</v>
          </cell>
          <cell r="AC43">
            <v>35.275710000000004</v>
          </cell>
          <cell r="AD43">
            <v>35.275710000000004</v>
          </cell>
          <cell r="AE43">
            <v>35.275710000000004</v>
          </cell>
          <cell r="AF43">
            <v>34.04712</v>
          </cell>
          <cell r="AG43">
            <v>34.04712</v>
          </cell>
          <cell r="AH43"/>
          <cell r="AI43"/>
          <cell r="AJ43">
            <v>46151.389804105347</v>
          </cell>
          <cell r="AK43">
            <v>44716.170072024899</v>
          </cell>
          <cell r="AL43">
            <v>39808.435606908519</v>
          </cell>
          <cell r="AM43">
            <v>36194.323115001775</v>
          </cell>
          <cell r="AN43">
            <v>37953.665186363833</v>
          </cell>
          <cell r="AO43">
            <v>40371.150884873823</v>
          </cell>
          <cell r="AP43">
            <v>41566.796949012263</v>
          </cell>
          <cell r="AQ43">
            <v>43076.482925822973</v>
          </cell>
          <cell r="AR43">
            <v>44182.93075675163</v>
          </cell>
          <cell r="AS43">
            <v>44665.11518590925</v>
          </cell>
          <cell r="AT43">
            <v>45498.157342765655</v>
          </cell>
          <cell r="AU43">
            <v>48223.282644354396</v>
          </cell>
          <cell r="AV43">
            <v>49143.296991791234</v>
          </cell>
          <cell r="AW43">
            <v>50356.496289031857</v>
          </cell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>
            <v>1143.7661793986167</v>
          </cell>
          <cell r="BQ43">
            <v>1120.9155360120058</v>
          </cell>
          <cell r="BR43">
            <v>1087.2407725937032</v>
          </cell>
          <cell r="BS43">
            <v>1042.7418891365733</v>
          </cell>
          <cell r="BT43">
            <v>987.41888564418377</v>
          </cell>
          <cell r="BU43">
            <v>921.27176211296683</v>
          </cell>
          <cell r="BV43">
            <v>844.30051854649048</v>
          </cell>
          <cell r="BW43">
            <v>756.50515494475462</v>
          </cell>
          <cell r="BX43">
            <v>657.88567130775937</v>
          </cell>
          <cell r="BY43">
            <v>548.44206763193654</v>
          </cell>
          <cell r="BZ43">
            <v>474.98000451509211</v>
          </cell>
          <cell r="CA43">
            <v>537.60811624047778</v>
          </cell>
          <cell r="CB43">
            <v>541.19349656090776</v>
          </cell>
          <cell r="CC43">
            <v>499.36216229633465</v>
          </cell>
          <cell r="CD43"/>
          <cell r="CE43"/>
          <cell r="CF43"/>
          <cell r="CG43"/>
          <cell r="CH43"/>
          <cell r="CI43"/>
          <cell r="CJ43"/>
          <cell r="CK43"/>
          <cell r="CL43"/>
          <cell r="CM43"/>
          <cell r="CN43"/>
          <cell r="CO43"/>
          <cell r="CP43"/>
          <cell r="CQ43"/>
          <cell r="CR43"/>
          <cell r="CS43"/>
          <cell r="CT43"/>
          <cell r="CU43"/>
          <cell r="CV43"/>
          <cell r="CW43"/>
          <cell r="CX43"/>
          <cell r="CY43"/>
          <cell r="CZ43"/>
          <cell r="DA43"/>
          <cell r="DB43"/>
          <cell r="DC43"/>
          <cell r="DD43"/>
          <cell r="DE43"/>
          <cell r="DF43"/>
          <cell r="DG43"/>
          <cell r="DH43"/>
          <cell r="DI43"/>
          <cell r="DJ43"/>
          <cell r="DK43"/>
          <cell r="DL43"/>
          <cell r="DM43"/>
          <cell r="DN43"/>
          <cell r="DO43"/>
          <cell r="DP43"/>
          <cell r="DQ43"/>
          <cell r="DR43"/>
          <cell r="DS43"/>
          <cell r="DT43"/>
          <cell r="DU43"/>
          <cell r="DV43"/>
          <cell r="DW43"/>
          <cell r="DX43"/>
          <cell r="DY43"/>
          <cell r="DZ43"/>
          <cell r="EA43"/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/>
          <cell r="EN43"/>
          <cell r="EO43"/>
          <cell r="EP43"/>
          <cell r="EQ43"/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/>
          <cell r="FD43"/>
          <cell r="FE43"/>
          <cell r="FF43"/>
          <cell r="FG43"/>
          <cell r="FH43"/>
          <cell r="FI43"/>
          <cell r="FJ43"/>
          <cell r="FK43"/>
          <cell r="FL43"/>
          <cell r="FM43"/>
          <cell r="FN43"/>
          <cell r="FO43"/>
          <cell r="FP43"/>
          <cell r="FQ43"/>
          <cell r="FR43"/>
          <cell r="FS43"/>
          <cell r="FT43"/>
          <cell r="FU43"/>
          <cell r="FV43"/>
          <cell r="FW43"/>
          <cell r="FX43"/>
          <cell r="FY43"/>
          <cell r="FZ43"/>
          <cell r="GA43"/>
          <cell r="GB43"/>
          <cell r="GC43"/>
          <cell r="GD43"/>
          <cell r="GE43"/>
          <cell r="GF43"/>
          <cell r="GG43"/>
          <cell r="GH43"/>
          <cell r="GI43"/>
          <cell r="GJ43"/>
          <cell r="GK43"/>
          <cell r="GL43"/>
          <cell r="GM43"/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/>
          <cell r="GY43"/>
          <cell r="GZ43"/>
          <cell r="HA43"/>
          <cell r="HB43"/>
          <cell r="HC43"/>
          <cell r="HD43">
            <v>13822.184413071906</v>
          </cell>
          <cell r="HE43">
            <v>14661.275168047418</v>
          </cell>
          <cell r="HF43">
            <v>15916.645330299551</v>
          </cell>
          <cell r="HG43">
            <v>16280.442314946562</v>
          </cell>
          <cell r="HH43">
            <v>16608.832951843826</v>
          </cell>
          <cell r="HI43">
            <v>16782.862176801911</v>
          </cell>
          <cell r="HJ43">
            <v>17088.393267187275</v>
          </cell>
          <cell r="HK43">
            <v>17777.54869876548</v>
          </cell>
          <cell r="HL43">
            <v>18523.29018113231</v>
          </cell>
          <cell r="HM43">
            <v>18906.722168551405</v>
          </cell>
          <cell r="HN43">
            <v>19579.510685155212</v>
          </cell>
          <cell r="HO43">
            <v>19780.815701279826</v>
          </cell>
          <cell r="HP43">
            <v>21070.284376565283</v>
          </cell>
          <cell r="HQ43">
            <v>21159.330309721507</v>
          </cell>
          <cell r="HR43"/>
          <cell r="HS43"/>
          <cell r="HT43"/>
          <cell r="HU43"/>
          <cell r="HV43"/>
          <cell r="HW43"/>
          <cell r="HX43"/>
          <cell r="HY43"/>
          <cell r="HZ43"/>
          <cell r="IA43"/>
          <cell r="IB43"/>
          <cell r="IC43"/>
          <cell r="ID43"/>
          <cell r="IE43"/>
          <cell r="IF43"/>
          <cell r="IG43"/>
          <cell r="IH43"/>
          <cell r="II43"/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/>
          <cell r="IU43"/>
          <cell r="IV43"/>
          <cell r="IW43"/>
          <cell r="IX43"/>
          <cell r="IY43"/>
          <cell r="IZ43"/>
          <cell r="JA43"/>
          <cell r="JB43"/>
          <cell r="JC43"/>
          <cell r="JD43"/>
          <cell r="JE43"/>
          <cell r="JF43"/>
          <cell r="JG43"/>
          <cell r="JH43"/>
          <cell r="JI43"/>
          <cell r="JJ43"/>
          <cell r="JK43"/>
          <cell r="JL43"/>
          <cell r="JM43"/>
          <cell r="JN43"/>
          <cell r="JO43"/>
          <cell r="JP43">
            <v>3834.2575208873031</v>
          </cell>
          <cell r="JQ43">
            <v>3602.1718968318551</v>
          </cell>
          <cell r="JR43">
            <v>3346.7353653293694</v>
          </cell>
          <cell r="JS43">
            <v>3215.3761657139194</v>
          </cell>
          <cell r="JT43">
            <v>3101.8878620641235</v>
          </cell>
          <cell r="JU43">
            <v>3006.1228235521321</v>
          </cell>
          <cell r="JV43">
            <v>2666.5219816661793</v>
          </cell>
          <cell r="JW43">
            <v>2426.0917960789366</v>
          </cell>
          <cell r="JX43">
            <v>2541.1238894095741</v>
          </cell>
          <cell r="JY43">
            <v>2383.4873392644895</v>
          </cell>
          <cell r="JZ43">
            <v>2439.3456932795543</v>
          </cell>
          <cell r="KA43">
            <v>2090.3350897586652</v>
          </cell>
          <cell r="KB43">
            <v>2478.8712996157801</v>
          </cell>
          <cell r="KC43">
            <v>2458.8314827031936</v>
          </cell>
          <cell r="KD43"/>
          <cell r="KE43"/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/>
          <cell r="KP43"/>
          <cell r="KQ43"/>
          <cell r="KR43"/>
          <cell r="KS43"/>
          <cell r="KT43"/>
          <cell r="KU43"/>
          <cell r="KV43">
            <v>288.26600591734427</v>
          </cell>
          <cell r="KW43">
            <v>212.04022586334568</v>
          </cell>
          <cell r="KX43">
            <v>14.547500878252174</v>
          </cell>
          <cell r="KY43">
            <v>15.106867102542584</v>
          </cell>
          <cell r="KZ43">
            <v>15.331712169131187</v>
          </cell>
          <cell r="LA43">
            <v>15.991419152382395</v>
          </cell>
          <cell r="LB43">
            <v>16.369385200658016</v>
          </cell>
          <cell r="LC43">
            <v>16.89559484499874</v>
          </cell>
          <cell r="LD43">
            <v>17.383658030524074</v>
          </cell>
          <cell r="LE43">
            <v>17.887528123784271</v>
          </cell>
          <cell r="LF43">
            <v>18.33639866333333</v>
          </cell>
          <cell r="LG43">
            <v>17.000462681763665</v>
          </cell>
          <cell r="LH43">
            <v>6.5156506626876176</v>
          </cell>
          <cell r="LI43">
            <v>11.471888900420138</v>
          </cell>
          <cell r="LJ43"/>
          <cell r="LL43"/>
          <cell r="LM43"/>
          <cell r="LN43"/>
          <cell r="LO43"/>
          <cell r="LP43"/>
          <cell r="LQ43"/>
          <cell r="LR43"/>
          <cell r="LS43"/>
          <cell r="LT43"/>
          <cell r="LU43"/>
          <cell r="LV43"/>
          <cell r="LW43"/>
          <cell r="LX43"/>
          <cell r="LY43"/>
          <cell r="LZ43"/>
          <cell r="MA43"/>
          <cell r="MB43"/>
          <cell r="MC43"/>
          <cell r="MD43"/>
          <cell r="ME43"/>
          <cell r="MF43"/>
          <cell r="MG43"/>
          <cell r="MH43"/>
          <cell r="MI43"/>
          <cell r="MJ43"/>
          <cell r="MK43"/>
          <cell r="ML43"/>
          <cell r="MM43"/>
          <cell r="MN43"/>
          <cell r="MO43"/>
          <cell r="MP43"/>
          <cell r="MQ43"/>
          <cell r="MR43"/>
          <cell r="MS43"/>
          <cell r="MT43"/>
          <cell r="MU43"/>
          <cell r="MV43"/>
          <cell r="MW43"/>
          <cell r="MX43"/>
          <cell r="MY43"/>
          <cell r="MZ43"/>
          <cell r="NA43"/>
          <cell r="NB43"/>
          <cell r="NC43"/>
          <cell r="ND43"/>
          <cell r="NE43"/>
          <cell r="NF43"/>
          <cell r="NG43"/>
          <cell r="NH43"/>
          <cell r="NI43"/>
          <cell r="NJ43"/>
          <cell r="NK43"/>
          <cell r="NL43"/>
          <cell r="NM43"/>
          <cell r="NN43"/>
          <cell r="NO43"/>
          <cell r="NP43"/>
          <cell r="NQ43"/>
          <cell r="NR43"/>
          <cell r="NS43"/>
          <cell r="NT43"/>
          <cell r="NU43"/>
          <cell r="NV43"/>
          <cell r="NW43"/>
          <cell r="NX43"/>
          <cell r="NY43"/>
          <cell r="NZ43"/>
          <cell r="OA43"/>
          <cell r="OB43"/>
          <cell r="OC43"/>
          <cell r="OD43"/>
          <cell r="OE43"/>
          <cell r="OF43"/>
          <cell r="OG43"/>
          <cell r="OH43"/>
          <cell r="OI43"/>
          <cell r="OJ43"/>
          <cell r="OK43"/>
          <cell r="OL43"/>
          <cell r="OM43"/>
          <cell r="ON43"/>
          <cell r="OO43"/>
          <cell r="OP43"/>
          <cell r="OQ43"/>
          <cell r="OR43"/>
          <cell r="OS43"/>
          <cell r="OT43"/>
          <cell r="OU43"/>
          <cell r="OV43"/>
          <cell r="OW43"/>
          <cell r="OX43"/>
          <cell r="OY43"/>
          <cell r="OZ43"/>
          <cell r="PA43"/>
          <cell r="PB43"/>
          <cell r="PC43"/>
          <cell r="PD43"/>
          <cell r="PE43"/>
          <cell r="PF43"/>
          <cell r="PG43"/>
          <cell r="PH43"/>
          <cell r="PI43"/>
          <cell r="PJ43"/>
          <cell r="PK43"/>
          <cell r="PL43"/>
          <cell r="PM43"/>
          <cell r="PN43"/>
          <cell r="PO43"/>
          <cell r="PP43"/>
          <cell r="PQ43"/>
          <cell r="PR43"/>
          <cell r="PS43"/>
          <cell r="PT43"/>
          <cell r="PU43"/>
          <cell r="PV43"/>
          <cell r="PW43"/>
          <cell r="PX43"/>
          <cell r="PY43"/>
          <cell r="PZ43"/>
          <cell r="QA43"/>
          <cell r="QB43"/>
          <cell r="QC43"/>
          <cell r="QD43"/>
          <cell r="QE43"/>
          <cell r="QF43"/>
          <cell r="QG43"/>
          <cell r="QH43"/>
          <cell r="QI43"/>
          <cell r="QJ43"/>
          <cell r="QK43"/>
          <cell r="QL43"/>
          <cell r="QM43"/>
          <cell r="QN43"/>
          <cell r="QO43"/>
          <cell r="QP43"/>
          <cell r="QQ43"/>
          <cell r="QR43"/>
          <cell r="QS43"/>
          <cell r="QT43"/>
          <cell r="QU43"/>
          <cell r="QV43"/>
          <cell r="QW43"/>
          <cell r="QX43"/>
          <cell r="QY43"/>
          <cell r="QZ43"/>
          <cell r="RA43"/>
          <cell r="RB43"/>
          <cell r="RC43"/>
          <cell r="RD43"/>
          <cell r="RE43"/>
          <cell r="RF43"/>
          <cell r="RG43"/>
          <cell r="RH43"/>
          <cell r="RI43"/>
          <cell r="RJ43"/>
          <cell r="RK43"/>
          <cell r="RL43"/>
          <cell r="RM43"/>
          <cell r="RN43"/>
        </row>
        <row r="44">
          <cell r="A44">
            <v>42</v>
          </cell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>
            <v>60.309235000000001</v>
          </cell>
          <cell r="U44">
            <v>107.40936000000001</v>
          </cell>
          <cell r="V44">
            <v>51.319649999999996</v>
          </cell>
          <cell r="W44">
            <v>61.196550000000002</v>
          </cell>
          <cell r="X44">
            <v>53.816980000000001</v>
          </cell>
          <cell r="Y44">
            <v>113.07854</v>
          </cell>
          <cell r="Z44">
            <v>54.487485</v>
          </cell>
          <cell r="AA44">
            <v>54.379080000000002</v>
          </cell>
          <cell r="AB44">
            <v>55.097764999999995</v>
          </cell>
          <cell r="AC44">
            <v>62.959135000000003</v>
          </cell>
          <cell r="AD44">
            <v>63.705925000000001</v>
          </cell>
          <cell r="AE44">
            <v>62.959135000000003</v>
          </cell>
          <cell r="AF44">
            <v>60.309235000000001</v>
          </cell>
          <cell r="AG44">
            <v>60.309235000000001</v>
          </cell>
          <cell r="AH44"/>
          <cell r="AI44"/>
          <cell r="AJ44">
            <v>51.665513270845352</v>
          </cell>
          <cell r="AK44">
            <v>65.973215234825233</v>
          </cell>
          <cell r="AL44">
            <v>79.359488284686748</v>
          </cell>
          <cell r="AM44">
            <v>95.162003813180874</v>
          </cell>
          <cell r="AN44">
            <v>122.38591524184055</v>
          </cell>
          <cell r="AO44">
            <v>145.91138626247744</v>
          </cell>
          <cell r="AP44">
            <v>176.68274738506196</v>
          </cell>
          <cell r="AQ44">
            <v>180.89116587521693</v>
          </cell>
          <cell r="AR44">
            <v>264.6689926586667</v>
          </cell>
          <cell r="AS44">
            <v>267.07693226865047</v>
          </cell>
          <cell r="AT44">
            <v>329.93479571037955</v>
          </cell>
          <cell r="AU44">
            <v>372.84290739899393</v>
          </cell>
          <cell r="AV44">
            <v>449.09701186384848</v>
          </cell>
          <cell r="AW44">
            <v>696.37458562029576</v>
          </cell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>
            <v>7558.3144896351087</v>
          </cell>
          <cell r="BQ44">
            <v>7431.1608663202596</v>
          </cell>
          <cell r="BR44">
            <v>7304.007243005467</v>
          </cell>
          <cell r="BS44">
            <v>7176.853619690618</v>
          </cell>
          <cell r="BT44">
            <v>7049.6999963758244</v>
          </cell>
          <cell r="BU44">
            <v>6922.5463730609754</v>
          </cell>
          <cell r="BV44">
            <v>6795.3927497461827</v>
          </cell>
          <cell r="BW44">
            <v>6668.2391264313892</v>
          </cell>
          <cell r="BX44">
            <v>6541.0855031165402</v>
          </cell>
          <cell r="BY44">
            <v>6413.9318798017466</v>
          </cell>
          <cell r="BZ44">
            <v>6246.449995484908</v>
          </cell>
          <cell r="CA44">
            <v>5544.5689190878547</v>
          </cell>
          <cell r="CB44">
            <v>5581.5463896416531</v>
          </cell>
          <cell r="CC44">
            <v>5150.1229999999996</v>
          </cell>
          <cell r="CD44"/>
          <cell r="CE44"/>
          <cell r="CF44"/>
          <cell r="CG44"/>
          <cell r="CH44"/>
          <cell r="CI44"/>
          <cell r="CJ44"/>
          <cell r="CK44"/>
          <cell r="CL44"/>
          <cell r="CM44"/>
          <cell r="CN44"/>
          <cell r="CO44"/>
          <cell r="CP44"/>
          <cell r="CQ44"/>
          <cell r="CR44"/>
          <cell r="CS44"/>
          <cell r="CT44"/>
          <cell r="CU44"/>
          <cell r="CV44"/>
          <cell r="CW44"/>
          <cell r="CX44"/>
          <cell r="CY44"/>
          <cell r="CZ44"/>
          <cell r="DA44"/>
          <cell r="DB44"/>
          <cell r="DC44"/>
          <cell r="DD44"/>
          <cell r="DE44"/>
          <cell r="DF44"/>
          <cell r="DG44"/>
          <cell r="DH44"/>
          <cell r="DI44"/>
          <cell r="DJ44"/>
          <cell r="DK44"/>
          <cell r="DL44"/>
          <cell r="DM44"/>
          <cell r="DN44"/>
          <cell r="DO44"/>
          <cell r="DP44"/>
          <cell r="DQ44"/>
          <cell r="DR44"/>
          <cell r="DS44"/>
          <cell r="DT44"/>
          <cell r="DU44"/>
          <cell r="DV44"/>
          <cell r="DW44"/>
          <cell r="DX44"/>
          <cell r="DY44"/>
          <cell r="DZ44"/>
          <cell r="EA44"/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/>
          <cell r="EN44"/>
          <cell r="EO44"/>
          <cell r="EP44"/>
          <cell r="EQ44"/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/>
          <cell r="FD44"/>
          <cell r="FE44"/>
          <cell r="FF44"/>
          <cell r="FG44"/>
          <cell r="FH44"/>
          <cell r="FI44"/>
          <cell r="FJ44"/>
          <cell r="FK44"/>
          <cell r="FL44"/>
          <cell r="FM44"/>
          <cell r="FN44"/>
          <cell r="FO44"/>
          <cell r="FP44"/>
          <cell r="FQ44"/>
          <cell r="FR44"/>
          <cell r="FS44"/>
          <cell r="FT44"/>
          <cell r="FU44"/>
          <cell r="FV44"/>
          <cell r="FW44"/>
          <cell r="FX44"/>
          <cell r="FY44"/>
          <cell r="FZ44"/>
          <cell r="GA44"/>
          <cell r="GB44"/>
          <cell r="GC44"/>
          <cell r="GD44"/>
          <cell r="GE44"/>
          <cell r="GF44"/>
          <cell r="GG44"/>
          <cell r="GH44"/>
          <cell r="GI44"/>
          <cell r="GJ44"/>
          <cell r="GK44"/>
          <cell r="GL44"/>
          <cell r="GM44"/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/>
          <cell r="GY44"/>
          <cell r="GZ44"/>
          <cell r="HA44"/>
          <cell r="HB44"/>
          <cell r="HC44"/>
          <cell r="HD44">
            <v>3022.5939405869194</v>
          </cell>
          <cell r="HE44">
            <v>3195.6942753644544</v>
          </cell>
          <cell r="HF44">
            <v>2802.1844748092044</v>
          </cell>
          <cell r="HG44">
            <v>2896.2648849357538</v>
          </cell>
          <cell r="HH44">
            <v>2884.831404474884</v>
          </cell>
          <cell r="HI44">
            <v>2844.1554701980931</v>
          </cell>
          <cell r="HJ44">
            <v>3017.6942888127232</v>
          </cell>
          <cell r="HK44">
            <v>3059.1395392345221</v>
          </cell>
          <cell r="HL44">
            <v>3208.7554788676898</v>
          </cell>
          <cell r="HM44">
            <v>3470.2422864485925</v>
          </cell>
          <cell r="HN44">
            <v>3110.0075578447904</v>
          </cell>
          <cell r="HO44">
            <v>3399.4766087201756</v>
          </cell>
          <cell r="HP44">
            <v>3619.9143145047183</v>
          </cell>
          <cell r="HQ44">
            <v>3635.2125725784986</v>
          </cell>
          <cell r="HR44"/>
          <cell r="HS44"/>
          <cell r="HT44"/>
          <cell r="HU44"/>
          <cell r="HV44"/>
          <cell r="HW44"/>
          <cell r="HX44"/>
          <cell r="HY44"/>
          <cell r="HZ44"/>
          <cell r="IA44"/>
          <cell r="IB44"/>
          <cell r="IC44"/>
          <cell r="ID44"/>
          <cell r="IE44"/>
          <cell r="IF44"/>
          <cell r="IG44"/>
          <cell r="IH44"/>
          <cell r="II44"/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/>
          <cell r="IU44"/>
          <cell r="IV44"/>
          <cell r="IW44"/>
          <cell r="IX44"/>
          <cell r="IY44"/>
          <cell r="IZ44"/>
          <cell r="JA44"/>
          <cell r="JB44"/>
          <cell r="JC44"/>
          <cell r="JD44"/>
          <cell r="JE44"/>
          <cell r="JF44"/>
          <cell r="JG44"/>
          <cell r="JH44"/>
          <cell r="JI44"/>
          <cell r="JJ44"/>
          <cell r="JK44"/>
          <cell r="JL44"/>
          <cell r="JM44"/>
          <cell r="JN44"/>
          <cell r="JO44"/>
          <cell r="JP44">
            <v>1704.7815266183627</v>
          </cell>
          <cell r="JQ44">
            <v>1677.2624885319869</v>
          </cell>
          <cell r="JR44">
            <v>1634.7182017701969</v>
          </cell>
          <cell r="JS44">
            <v>1650.2588601148655</v>
          </cell>
          <cell r="JT44">
            <v>1675.4898069593582</v>
          </cell>
          <cell r="JU44">
            <v>1691.1127622171707</v>
          </cell>
          <cell r="JV44">
            <v>1602.8702254428742</v>
          </cell>
          <cell r="JW44">
            <v>1562.8038500038824</v>
          </cell>
          <cell r="JX44">
            <v>1680.7669544681194</v>
          </cell>
          <cell r="JY44">
            <v>1695.7639574155753</v>
          </cell>
          <cell r="JZ44">
            <v>1735.5051307370732</v>
          </cell>
          <cell r="KA44">
            <v>1487.1968672708135</v>
          </cell>
          <cell r="KB44">
            <v>1763.6261521982788</v>
          </cell>
          <cell r="KC44">
            <v>2009.3078233917358</v>
          </cell>
          <cell r="KD44"/>
          <cell r="KE44"/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/>
          <cell r="KP44"/>
          <cell r="KQ44"/>
          <cell r="KR44"/>
          <cell r="KS44"/>
          <cell r="KT44"/>
          <cell r="KU44"/>
          <cell r="KV44">
            <v>147.03912528363435</v>
          </cell>
          <cell r="KW44">
            <v>147.89215753021537</v>
          </cell>
          <cell r="KX44">
            <v>51.071927652194297</v>
          </cell>
          <cell r="KY44">
            <v>67.758312384380019</v>
          </cell>
          <cell r="KZ44">
            <v>67.391013909665119</v>
          </cell>
          <cell r="LA44">
            <v>68.951785343830238</v>
          </cell>
          <cell r="LB44">
            <v>69.286926821415122</v>
          </cell>
          <cell r="LC44">
            <v>70.240017790325226</v>
          </cell>
          <cell r="LD44">
            <v>71.015377470000004</v>
          </cell>
          <cell r="LE44">
            <v>71.589888498935167</v>
          </cell>
          <cell r="LF44">
            <v>73.208995714999986</v>
          </cell>
          <cell r="LG44">
            <v>67.875203984903038</v>
          </cell>
          <cell r="LH44">
            <v>26.014063623026676</v>
          </cell>
          <cell r="LI44">
            <v>45.802094553780847</v>
          </cell>
          <cell r="LJ44"/>
          <cell r="LL44"/>
          <cell r="LM44"/>
          <cell r="LN44"/>
          <cell r="LO44"/>
          <cell r="LP44"/>
          <cell r="LQ44"/>
          <cell r="LR44"/>
          <cell r="LS44"/>
          <cell r="LT44"/>
          <cell r="LU44"/>
          <cell r="LV44"/>
          <cell r="LW44"/>
          <cell r="LX44"/>
          <cell r="LY44"/>
          <cell r="LZ44"/>
          <cell r="MA44"/>
          <cell r="MB44"/>
          <cell r="MC44"/>
          <cell r="MD44"/>
          <cell r="ME44"/>
          <cell r="MF44"/>
          <cell r="MG44"/>
          <cell r="MH44"/>
          <cell r="MI44"/>
          <cell r="MJ44"/>
          <cell r="MK44"/>
          <cell r="ML44"/>
          <cell r="MM44"/>
          <cell r="MN44"/>
          <cell r="MO44"/>
          <cell r="MP44"/>
          <cell r="MQ44"/>
          <cell r="MR44"/>
          <cell r="MS44"/>
          <cell r="MT44"/>
          <cell r="MU44"/>
          <cell r="MV44"/>
          <cell r="MW44"/>
          <cell r="MX44"/>
          <cell r="MY44"/>
          <cell r="MZ44"/>
          <cell r="NA44"/>
          <cell r="NB44"/>
          <cell r="NC44"/>
          <cell r="ND44"/>
          <cell r="NE44"/>
          <cell r="NF44"/>
          <cell r="NG44"/>
          <cell r="NH44"/>
          <cell r="NI44"/>
          <cell r="NJ44"/>
          <cell r="NK44"/>
          <cell r="NL44"/>
          <cell r="NM44"/>
          <cell r="NN44"/>
          <cell r="NO44"/>
          <cell r="NP44"/>
          <cell r="NQ44"/>
          <cell r="NR44"/>
          <cell r="NS44"/>
          <cell r="NT44"/>
          <cell r="NU44"/>
          <cell r="NV44"/>
          <cell r="NW44"/>
          <cell r="NX44"/>
          <cell r="NY44"/>
          <cell r="NZ44"/>
          <cell r="OA44"/>
          <cell r="OB44"/>
          <cell r="OC44"/>
          <cell r="OD44"/>
          <cell r="OE44"/>
          <cell r="OF44"/>
          <cell r="OG44"/>
          <cell r="OH44"/>
          <cell r="OI44"/>
          <cell r="OJ44"/>
          <cell r="OK44"/>
          <cell r="OL44"/>
          <cell r="OM44"/>
          <cell r="ON44"/>
          <cell r="OO44"/>
          <cell r="OP44"/>
          <cell r="OQ44"/>
          <cell r="OR44"/>
          <cell r="OS44"/>
          <cell r="OT44"/>
          <cell r="OU44"/>
          <cell r="OV44"/>
          <cell r="OW44"/>
          <cell r="OX44"/>
          <cell r="OY44"/>
          <cell r="OZ44"/>
          <cell r="PA44"/>
          <cell r="PB44"/>
          <cell r="PC44"/>
          <cell r="PD44"/>
          <cell r="PE44"/>
          <cell r="PF44"/>
          <cell r="PG44"/>
          <cell r="PH44"/>
          <cell r="PI44"/>
          <cell r="PJ44"/>
          <cell r="PK44"/>
          <cell r="PL44"/>
          <cell r="PM44"/>
          <cell r="PN44"/>
          <cell r="PO44"/>
          <cell r="PP44"/>
          <cell r="PQ44"/>
          <cell r="PR44"/>
          <cell r="PS44"/>
          <cell r="PT44"/>
          <cell r="PU44"/>
          <cell r="PV44"/>
          <cell r="PW44"/>
          <cell r="PX44"/>
          <cell r="PY44"/>
          <cell r="PZ44"/>
          <cell r="QA44"/>
          <cell r="QB44"/>
          <cell r="QC44"/>
          <cell r="QD44"/>
          <cell r="QE44"/>
          <cell r="QF44"/>
          <cell r="QG44"/>
          <cell r="QH44"/>
          <cell r="QI44"/>
          <cell r="QJ44"/>
          <cell r="QK44"/>
          <cell r="QL44"/>
          <cell r="QM44"/>
          <cell r="QN44"/>
          <cell r="QO44"/>
          <cell r="QP44"/>
          <cell r="QQ44"/>
          <cell r="QR44"/>
          <cell r="QS44"/>
          <cell r="QT44"/>
          <cell r="QU44"/>
          <cell r="QV44"/>
          <cell r="QW44"/>
          <cell r="QX44"/>
          <cell r="QY44"/>
          <cell r="QZ44"/>
          <cell r="RA44"/>
          <cell r="RB44"/>
          <cell r="RC44"/>
          <cell r="RD44"/>
          <cell r="RE44"/>
          <cell r="RF44"/>
          <cell r="RG44"/>
          <cell r="RH44"/>
          <cell r="RI44"/>
          <cell r="RJ44"/>
          <cell r="RK44"/>
          <cell r="RL44"/>
          <cell r="RM44"/>
          <cell r="RN44"/>
        </row>
        <row r="45">
          <cell r="A45">
            <v>43</v>
          </cell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>
            <v>11613.872835434326</v>
          </cell>
          <cell r="AK45">
            <v>12750.190202877067</v>
          </cell>
          <cell r="AL45">
            <v>11965.914055582798</v>
          </cell>
          <cell r="AM45">
            <v>10758.599143853433</v>
          </cell>
          <cell r="AN45">
            <v>11608.696013749175</v>
          </cell>
          <cell r="AO45">
            <v>12648.499337664703</v>
          </cell>
          <cell r="AP45">
            <v>15604.429344274891</v>
          </cell>
          <cell r="AQ45">
            <v>16452.156375303839</v>
          </cell>
          <cell r="AR45">
            <v>17220.258340576103</v>
          </cell>
          <cell r="AS45">
            <v>15023.503991962307</v>
          </cell>
          <cell r="AT45">
            <v>15851.96904178373</v>
          </cell>
          <cell r="AU45">
            <v>16092.155358314258</v>
          </cell>
          <cell r="AV45">
            <v>17412.375959074234</v>
          </cell>
          <cell r="AW45">
            <v>18552.951640168918</v>
          </cell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  <cell r="CE45"/>
          <cell r="CF45"/>
          <cell r="CG45"/>
          <cell r="CH45"/>
          <cell r="CI45"/>
          <cell r="CJ45"/>
          <cell r="CK45"/>
          <cell r="CL45"/>
          <cell r="CM45"/>
          <cell r="CN45"/>
          <cell r="CO45"/>
          <cell r="CP45"/>
          <cell r="CQ45"/>
          <cell r="CR45"/>
          <cell r="CS45"/>
          <cell r="CT45"/>
          <cell r="CU45"/>
          <cell r="CV45"/>
          <cell r="CW45"/>
          <cell r="CX45"/>
          <cell r="CY45"/>
          <cell r="CZ45"/>
          <cell r="DA45"/>
          <cell r="DB45"/>
          <cell r="DC45"/>
          <cell r="DD45"/>
          <cell r="DE45"/>
          <cell r="DF45"/>
          <cell r="DG45"/>
          <cell r="DH45"/>
          <cell r="DI45"/>
          <cell r="DJ45"/>
          <cell r="DK45"/>
          <cell r="DL45"/>
          <cell r="DM45"/>
          <cell r="DN45"/>
          <cell r="DO45"/>
          <cell r="DP45"/>
          <cell r="DQ45"/>
          <cell r="DR45"/>
          <cell r="DS45"/>
          <cell r="DT45"/>
          <cell r="DU45"/>
          <cell r="DV45"/>
          <cell r="DW45"/>
          <cell r="DX45"/>
          <cell r="DY45"/>
          <cell r="DZ45"/>
          <cell r="EA45"/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/>
          <cell r="EN45"/>
          <cell r="EO45"/>
          <cell r="EP45"/>
          <cell r="EQ45"/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/>
          <cell r="FD45"/>
          <cell r="FE45"/>
          <cell r="FF45"/>
          <cell r="FG45"/>
          <cell r="FH45"/>
          <cell r="FI45"/>
          <cell r="FJ45"/>
          <cell r="FK45"/>
          <cell r="FL45"/>
          <cell r="FM45"/>
          <cell r="FN45"/>
          <cell r="FO45"/>
          <cell r="FP45"/>
          <cell r="FQ45"/>
          <cell r="FR45"/>
          <cell r="FS45"/>
          <cell r="FT45"/>
          <cell r="FU45"/>
          <cell r="FV45"/>
          <cell r="FW45"/>
          <cell r="FX45"/>
          <cell r="FY45"/>
          <cell r="FZ45"/>
          <cell r="GA45"/>
          <cell r="GB45"/>
          <cell r="GC45"/>
          <cell r="GD45"/>
          <cell r="GE45"/>
          <cell r="GF45"/>
          <cell r="GG45"/>
          <cell r="GH45"/>
          <cell r="GI45"/>
          <cell r="GJ45"/>
          <cell r="GK45"/>
          <cell r="GL45"/>
          <cell r="GM45"/>
          <cell r="GN45"/>
          <cell r="GO45"/>
          <cell r="GP45"/>
          <cell r="GQ45"/>
          <cell r="GR45"/>
          <cell r="GS45"/>
          <cell r="GT45"/>
          <cell r="GU45"/>
          <cell r="GV45"/>
          <cell r="GW45"/>
          <cell r="GX45"/>
          <cell r="GY45"/>
          <cell r="GZ45"/>
          <cell r="HA45"/>
          <cell r="HB45"/>
          <cell r="HC45"/>
          <cell r="HD45">
            <v>8612.6125489438</v>
          </cell>
          <cell r="HE45">
            <v>8723.1661572015</v>
          </cell>
          <cell r="HF45">
            <v>10346.719336239998</v>
          </cell>
          <cell r="HG45">
            <v>10898.730053439996</v>
          </cell>
          <cell r="HH45">
            <v>11465.013892212057</v>
          </cell>
          <cell r="HI45">
            <v>11527.486096727331</v>
          </cell>
          <cell r="HJ45">
            <v>11737.610474996527</v>
          </cell>
          <cell r="HK45">
            <v>12355.867638798012</v>
          </cell>
          <cell r="HL45">
            <v>12825.161110117893</v>
          </cell>
          <cell r="HM45">
            <v>13063.630771422728</v>
          </cell>
          <cell r="HN45">
            <v>13216.978917157394</v>
          </cell>
          <cell r="HO45">
            <v>15895.373744</v>
          </cell>
          <cell r="HP45">
            <v>13294.895377557288</v>
          </cell>
          <cell r="HQ45">
            <v>16350.763498</v>
          </cell>
          <cell r="HR45"/>
          <cell r="HS45"/>
          <cell r="HT45"/>
          <cell r="HU45"/>
          <cell r="HV45"/>
          <cell r="HW45"/>
          <cell r="HX45"/>
          <cell r="HY45"/>
          <cell r="HZ45"/>
          <cell r="IA45"/>
          <cell r="IB45"/>
          <cell r="IC45"/>
          <cell r="ID45"/>
          <cell r="IE45"/>
          <cell r="IF45"/>
          <cell r="IG45"/>
          <cell r="IH45"/>
          <cell r="II45"/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/>
          <cell r="IU45"/>
          <cell r="IV45"/>
          <cell r="IW45"/>
          <cell r="IX45"/>
          <cell r="IY45"/>
          <cell r="IZ45"/>
          <cell r="JA45"/>
          <cell r="JB45"/>
          <cell r="JC45"/>
          <cell r="JD45"/>
          <cell r="JE45"/>
          <cell r="JF45"/>
          <cell r="JG45"/>
          <cell r="JH45"/>
          <cell r="JI45"/>
          <cell r="JJ45"/>
          <cell r="JK45"/>
          <cell r="JL45"/>
          <cell r="JM45"/>
          <cell r="JN45"/>
          <cell r="JO45"/>
          <cell r="JP45">
            <v>635.31387925170066</v>
          </cell>
          <cell r="JQ45">
            <v>701.70792006802742</v>
          </cell>
          <cell r="JR45">
            <v>647.93590680272087</v>
          </cell>
          <cell r="JS45">
            <v>498.05736975686779</v>
          </cell>
          <cell r="JT45">
            <v>462.11629718954305</v>
          </cell>
          <cell r="JU45">
            <v>451.44283423959342</v>
          </cell>
          <cell r="JV45">
            <v>462.50599165714948</v>
          </cell>
          <cell r="JW45">
            <v>470.02664657067112</v>
          </cell>
          <cell r="JX45">
            <v>651.51249973263043</v>
          </cell>
          <cell r="JY45">
            <v>726.7262493288008</v>
          </cell>
          <cell r="JZ45">
            <v>711.98510064096934</v>
          </cell>
          <cell r="KA45">
            <v>515.93465907029474</v>
          </cell>
          <cell r="KB45">
            <v>1403.8786495464853</v>
          </cell>
          <cell r="KC45">
            <v>635.16334225037178</v>
          </cell>
          <cell r="KD45"/>
          <cell r="KE45"/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0</v>
          </cell>
          <cell r="KL45">
            <v>0</v>
          </cell>
          <cell r="KM45">
            <v>0</v>
          </cell>
          <cell r="KN45">
            <v>0</v>
          </cell>
          <cell r="KO45"/>
          <cell r="KP45"/>
          <cell r="KQ45"/>
          <cell r="KR45"/>
          <cell r="KS45"/>
          <cell r="KT45"/>
          <cell r="KU45"/>
          <cell r="KV45">
            <v>0</v>
          </cell>
          <cell r="KW45">
            <v>0</v>
          </cell>
          <cell r="KX45">
            <v>0</v>
          </cell>
          <cell r="KY45">
            <v>0</v>
          </cell>
          <cell r="KZ45">
            <v>0</v>
          </cell>
          <cell r="LA45">
            <v>0</v>
          </cell>
          <cell r="LB45">
            <v>0</v>
          </cell>
          <cell r="LC45">
            <v>0</v>
          </cell>
          <cell r="LD45">
            <v>0</v>
          </cell>
          <cell r="LE45">
            <v>0</v>
          </cell>
          <cell r="LF45"/>
          <cell r="LG45"/>
          <cell r="LH45"/>
          <cell r="LI45"/>
          <cell r="LJ45"/>
          <cell r="LL45"/>
          <cell r="LM45"/>
          <cell r="LN45"/>
          <cell r="LO45"/>
          <cell r="LP45"/>
          <cell r="LQ45"/>
          <cell r="LR45"/>
          <cell r="LS45"/>
          <cell r="LT45"/>
          <cell r="LU45"/>
          <cell r="LV45"/>
          <cell r="LW45"/>
          <cell r="LX45"/>
          <cell r="LY45"/>
          <cell r="LZ45"/>
          <cell r="MA45"/>
          <cell r="MB45"/>
          <cell r="MC45"/>
          <cell r="MD45"/>
          <cell r="ME45"/>
          <cell r="MF45"/>
          <cell r="MG45"/>
          <cell r="MH45"/>
          <cell r="MI45"/>
          <cell r="MJ45"/>
          <cell r="MK45"/>
          <cell r="ML45"/>
          <cell r="MM45"/>
          <cell r="MN45"/>
          <cell r="MO45"/>
          <cell r="MP45"/>
          <cell r="MQ45"/>
          <cell r="MR45"/>
          <cell r="MS45"/>
          <cell r="MT45"/>
          <cell r="MU45"/>
          <cell r="MV45"/>
          <cell r="MW45"/>
          <cell r="MX45"/>
          <cell r="MY45"/>
          <cell r="MZ45"/>
          <cell r="NA45"/>
          <cell r="NB45"/>
          <cell r="NC45"/>
          <cell r="ND45"/>
          <cell r="NE45"/>
          <cell r="NF45"/>
          <cell r="NG45"/>
          <cell r="NH45"/>
          <cell r="NI45"/>
          <cell r="NJ45"/>
          <cell r="NK45"/>
          <cell r="NL45"/>
          <cell r="NM45"/>
          <cell r="NN45"/>
          <cell r="NO45"/>
          <cell r="NP45"/>
          <cell r="NQ45"/>
          <cell r="NR45"/>
          <cell r="NS45"/>
          <cell r="NT45"/>
          <cell r="NU45"/>
          <cell r="NV45"/>
          <cell r="NW45"/>
          <cell r="NX45"/>
          <cell r="NY45"/>
          <cell r="NZ45"/>
          <cell r="OA45"/>
          <cell r="OB45"/>
          <cell r="OC45"/>
          <cell r="OD45"/>
          <cell r="OE45"/>
          <cell r="OF45"/>
          <cell r="OG45"/>
          <cell r="OH45"/>
          <cell r="OI45"/>
          <cell r="OJ45"/>
          <cell r="OK45"/>
          <cell r="OL45"/>
          <cell r="OM45"/>
          <cell r="ON45"/>
          <cell r="OO45"/>
          <cell r="OP45"/>
          <cell r="OQ45"/>
          <cell r="OR45"/>
          <cell r="OS45"/>
          <cell r="OT45"/>
          <cell r="OU45"/>
          <cell r="OV45"/>
          <cell r="OW45"/>
          <cell r="OX45"/>
          <cell r="OY45"/>
          <cell r="OZ45"/>
          <cell r="PA45"/>
          <cell r="PB45"/>
          <cell r="PC45"/>
          <cell r="PD45"/>
          <cell r="PE45"/>
          <cell r="PF45"/>
          <cell r="PG45"/>
          <cell r="PH45"/>
          <cell r="PI45"/>
          <cell r="PJ45"/>
          <cell r="PK45"/>
          <cell r="PL45"/>
          <cell r="PM45"/>
          <cell r="PN45"/>
          <cell r="PO45"/>
          <cell r="PP45"/>
          <cell r="PQ45"/>
          <cell r="PR45"/>
          <cell r="PS45"/>
          <cell r="PT45"/>
          <cell r="PU45"/>
          <cell r="PV45"/>
          <cell r="PW45"/>
          <cell r="PX45"/>
          <cell r="PY45"/>
          <cell r="PZ45"/>
          <cell r="QA45"/>
          <cell r="QB45"/>
          <cell r="QC45"/>
          <cell r="QD45"/>
          <cell r="QE45"/>
          <cell r="QF45"/>
          <cell r="QG45"/>
          <cell r="QH45"/>
          <cell r="QI45"/>
          <cell r="QJ45"/>
          <cell r="QK45"/>
          <cell r="QL45"/>
          <cell r="QM45"/>
          <cell r="QN45"/>
          <cell r="QO45"/>
          <cell r="QP45"/>
          <cell r="QQ45"/>
          <cell r="QR45"/>
          <cell r="QS45"/>
          <cell r="QT45"/>
          <cell r="QU45"/>
          <cell r="QV45"/>
          <cell r="QW45"/>
          <cell r="QX45"/>
          <cell r="QY45"/>
          <cell r="QZ45"/>
          <cell r="RA45"/>
          <cell r="RB45"/>
          <cell r="RC45"/>
          <cell r="RD45"/>
          <cell r="RE45"/>
          <cell r="RF45"/>
          <cell r="RG45"/>
          <cell r="RH45"/>
          <cell r="RI45"/>
          <cell r="RJ45"/>
          <cell r="RK45"/>
          <cell r="RL45"/>
          <cell r="RM45"/>
          <cell r="RN45"/>
        </row>
        <row r="46">
          <cell r="A46">
            <v>44</v>
          </cell>
          <cell r="D46">
            <v>4559.9089999999997</v>
          </cell>
          <cell r="E46">
            <v>2256.288</v>
          </cell>
          <cell r="F46">
            <v>6448.1689999999999</v>
          </cell>
          <cell r="G46">
            <v>5918.9920000000002</v>
          </cell>
          <cell r="H46">
            <v>3160.453</v>
          </cell>
          <cell r="I46">
            <v>4577.5839999999998</v>
          </cell>
          <cell r="J46">
            <v>4113.4840000000004</v>
          </cell>
          <cell r="K46">
            <v>4169.027</v>
          </cell>
          <cell r="L46">
            <v>4864.1459999999997</v>
          </cell>
          <cell r="M46">
            <v>5031.3490000000002</v>
          </cell>
          <cell r="N46">
            <v>4874.1869999999999</v>
          </cell>
          <cell r="O46">
            <v>3866.7329999999997</v>
          </cell>
          <cell r="P46">
            <v>5573.2149999999992</v>
          </cell>
          <cell r="Q46">
            <v>5699.8273963986585</v>
          </cell>
          <cell r="R46"/>
          <cell r="S46"/>
          <cell r="T46">
            <v>3135.9711500000003</v>
          </cell>
          <cell r="U46">
            <v>1957.7480000000003</v>
          </cell>
          <cell r="V46">
            <v>3440.2109999999998</v>
          </cell>
          <cell r="W46">
            <v>3261.3860000000004</v>
          </cell>
          <cell r="X46">
            <v>3217.7149999999992</v>
          </cell>
          <cell r="Y46">
            <v>2918.7769999999996</v>
          </cell>
          <cell r="Z46">
            <v>3615.8120000000008</v>
          </cell>
          <cell r="AA46">
            <v>3191.3679999999999</v>
          </cell>
          <cell r="AB46">
            <v>3389.05</v>
          </cell>
          <cell r="AC46">
            <v>2923.5219999999995</v>
          </cell>
          <cell r="AD46">
            <v>3037.6750000000006</v>
          </cell>
          <cell r="AE46">
            <v>3240.5447918017817</v>
          </cell>
          <cell r="AF46">
            <v>3468.3870158550239</v>
          </cell>
          <cell r="AG46">
            <v>3496.6790159247976</v>
          </cell>
          <cell r="AH46"/>
          <cell r="AI46"/>
          <cell r="AJ46">
            <v>85119.297319633406</v>
          </cell>
          <cell r="AK46">
            <v>74164.824844197836</v>
          </cell>
          <cell r="AL46">
            <v>79481.235582933805</v>
          </cell>
          <cell r="AM46">
            <v>86666.456601096274</v>
          </cell>
          <cell r="AN46">
            <v>90730.733279144988</v>
          </cell>
          <cell r="AO46">
            <v>92315.984295541261</v>
          </cell>
          <cell r="AP46">
            <v>96741.704417731133</v>
          </cell>
          <cell r="AQ46">
            <v>101569.52946426236</v>
          </cell>
          <cell r="AR46">
            <v>94817.384242738262</v>
          </cell>
          <cell r="AS46">
            <v>101523.54690975409</v>
          </cell>
          <cell r="AT46">
            <v>126376.52913289178</v>
          </cell>
          <cell r="AU46">
            <v>129460.57843619188</v>
          </cell>
          <cell r="AV46">
            <v>124515.20875749973</v>
          </cell>
          <cell r="AW46">
            <v>123895.78435907674</v>
          </cell>
          <cell r="AX46"/>
          <cell r="AY46"/>
          <cell r="AZ46">
            <v>219.60436274957894</v>
          </cell>
          <cell r="BA46">
            <v>192.87855105936151</v>
          </cell>
          <cell r="BB46">
            <v>191.09328117997393</v>
          </cell>
          <cell r="BC46">
            <v>157.37184214777469</v>
          </cell>
          <cell r="BD46">
            <v>186.647652052208</v>
          </cell>
          <cell r="BE46">
            <v>156.30882852744119</v>
          </cell>
          <cell r="BF46">
            <v>132.2199137457265</v>
          </cell>
          <cell r="BG46">
            <v>120.96994575464426</v>
          </cell>
          <cell r="BH46">
            <v>138.59757323792167</v>
          </cell>
          <cell r="BI46">
            <v>116.52381381707113</v>
          </cell>
          <cell r="BJ46"/>
          <cell r="BK46"/>
          <cell r="BL46"/>
          <cell r="BM46"/>
          <cell r="BN46"/>
          <cell r="BO46"/>
          <cell r="BP46">
            <v>10.681999999999999</v>
          </cell>
          <cell r="BQ46">
            <v>0.34700000000000003</v>
          </cell>
          <cell r="BR46">
            <v>17.138000000000002</v>
          </cell>
          <cell r="BS46">
            <v>36.356999999999999</v>
          </cell>
          <cell r="BT46">
            <v>26.841999999999999</v>
          </cell>
          <cell r="BU46">
            <v>17.945</v>
          </cell>
          <cell r="BV46">
            <v>23.781000000000002</v>
          </cell>
          <cell r="BW46">
            <v>21.325000000000003</v>
          </cell>
          <cell r="BX46">
            <v>35.094999999999999</v>
          </cell>
          <cell r="BY46">
            <v>11.339</v>
          </cell>
          <cell r="BZ46">
            <v>12.296000000000001</v>
          </cell>
          <cell r="CA46">
            <v>28.264000000000003</v>
          </cell>
          <cell r="CB46">
            <v>26.447999999999997</v>
          </cell>
          <cell r="CC46">
            <v>25.830327067239899</v>
          </cell>
          <cell r="CD46"/>
          <cell r="CE46"/>
          <cell r="CF46">
            <v>584.71602380952379</v>
          </cell>
          <cell r="CG46">
            <v>294.11921428571435</v>
          </cell>
          <cell r="CH46">
            <v>287.05928571428575</v>
          </cell>
          <cell r="CI46">
            <v>249.4614285714286</v>
          </cell>
          <cell r="CJ46">
            <v>293.13809523809516</v>
          </cell>
          <cell r="CK46">
            <v>289.81054761904767</v>
          </cell>
          <cell r="CL46">
            <v>190.10714285714283</v>
          </cell>
          <cell r="CM46">
            <v>102.91626190476191</v>
          </cell>
          <cell r="CN46">
            <v>81.54549999999999</v>
          </cell>
          <cell r="CO46">
            <v>60.331071428571427</v>
          </cell>
          <cell r="CP46">
            <v>69.263595238095249</v>
          </cell>
          <cell r="CQ46">
            <v>66.746166666666667</v>
          </cell>
          <cell r="CR46">
            <v>71.063642857142852</v>
          </cell>
          <cell r="CS46">
            <v>73.095767650199974</v>
          </cell>
          <cell r="CT46"/>
          <cell r="CU46"/>
          <cell r="CV46">
            <v>2669.0876355534974</v>
          </cell>
          <cell r="CW46">
            <v>2028.5621062167152</v>
          </cell>
          <cell r="CX46">
            <v>3688.029635048249</v>
          </cell>
          <cell r="CY46">
            <v>3662.0460041825659</v>
          </cell>
          <cell r="CZ46">
            <v>4954.1457210551125</v>
          </cell>
          <cell r="DA46">
            <v>4309.0051791086225</v>
          </cell>
          <cell r="DB46">
            <v>4895.4854718441202</v>
          </cell>
          <cell r="DC46">
            <v>4135.7193771185948</v>
          </cell>
          <cell r="DD46">
            <v>6488.3504384458547</v>
          </cell>
          <cell r="DE46">
            <v>327.36099999999999</v>
          </cell>
          <cell r="DF46">
            <v>427.26600000000008</v>
          </cell>
          <cell r="DG46">
            <v>467.20999999999987</v>
          </cell>
          <cell r="DH46">
            <v>477.66110909825323</v>
          </cell>
          <cell r="DI46">
            <v>489.13980977537733</v>
          </cell>
          <cell r="DJ46"/>
          <cell r="DK46"/>
          <cell r="DL46"/>
          <cell r="DM46"/>
          <cell r="DN46"/>
          <cell r="DO46"/>
          <cell r="DP46"/>
          <cell r="DQ46"/>
          <cell r="DR46"/>
          <cell r="DS46"/>
          <cell r="DT46"/>
          <cell r="DU46"/>
          <cell r="DV46"/>
          <cell r="DW46"/>
          <cell r="DX46"/>
          <cell r="DY46"/>
          <cell r="DZ46"/>
          <cell r="EA46"/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/>
          <cell r="EN46"/>
          <cell r="EO46"/>
          <cell r="EP46"/>
          <cell r="EQ46"/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/>
          <cell r="FD46"/>
          <cell r="FE46"/>
          <cell r="FF46"/>
          <cell r="FG46"/>
          <cell r="FH46">
            <v>118.839</v>
          </cell>
          <cell r="FI46">
            <v>11.09</v>
          </cell>
          <cell r="FJ46">
            <v>59.904999999999994</v>
          </cell>
          <cell r="FK46">
            <v>46.79</v>
          </cell>
          <cell r="FL46">
            <v>18.807000000000002</v>
          </cell>
          <cell r="FM46">
            <v>25.764999999999997</v>
          </cell>
          <cell r="FN46">
            <v>27.395000000000003</v>
          </cell>
          <cell r="FO46">
            <v>36.772999999999996</v>
          </cell>
          <cell r="FP46">
            <v>20.27</v>
          </cell>
          <cell r="FQ46">
            <v>5.8249999999999993</v>
          </cell>
          <cell r="FR46">
            <v>9.6959999999999997</v>
          </cell>
          <cell r="FS46">
            <v>10.843999999999998</v>
          </cell>
          <cell r="FT46">
            <v>1.843</v>
          </cell>
          <cell r="FU46">
            <v>1.8666417407878684</v>
          </cell>
          <cell r="FV46"/>
          <cell r="FW46"/>
          <cell r="FX46">
            <v>120.289</v>
          </cell>
          <cell r="FY46">
            <v>62.145999999999987</v>
          </cell>
          <cell r="FZ46">
            <v>316.21300000000008</v>
          </cell>
          <cell r="GA46">
            <v>280.81599999999997</v>
          </cell>
          <cell r="GB46">
            <v>781.49800000000005</v>
          </cell>
          <cell r="GC46">
            <v>826.14300000000003</v>
          </cell>
          <cell r="GD46">
            <v>558.23500000000001</v>
          </cell>
          <cell r="GE46">
            <v>655.36999999999989</v>
          </cell>
          <cell r="GF46">
            <v>642.68399999999997</v>
          </cell>
          <cell r="GG46">
            <v>99.527000000000001</v>
          </cell>
          <cell r="GH46">
            <v>44.687999999999995</v>
          </cell>
          <cell r="GI46">
            <v>62.76100000000001</v>
          </cell>
          <cell r="GJ46">
            <v>39.661361195053679</v>
          </cell>
          <cell r="GK46">
            <v>40.375284558610126</v>
          </cell>
          <cell r="GL46"/>
          <cell r="GM46"/>
          <cell r="GN46">
            <v>679.49511904761891</v>
          </cell>
          <cell r="GO46">
            <v>361.45242857142858</v>
          </cell>
          <cell r="GP46">
            <v>618.95330952380982</v>
          </cell>
          <cell r="GQ46">
            <v>557.18257142857146</v>
          </cell>
          <cell r="GR46">
            <v>779.48700000000008</v>
          </cell>
          <cell r="GS46">
            <v>627.37364285714295</v>
          </cell>
          <cell r="GT46">
            <v>562.4613571428572</v>
          </cell>
          <cell r="GU46">
            <v>572.95252380952388</v>
          </cell>
          <cell r="GV46">
            <v>577.94866666666667</v>
          </cell>
          <cell r="GW46">
            <v>459.37735714285714</v>
          </cell>
          <cell r="GX46">
            <v>662.37478571428562</v>
          </cell>
          <cell r="GY46">
            <v>485.97261904761911</v>
          </cell>
          <cell r="GZ46">
            <v>443.20600270652284</v>
          </cell>
          <cell r="HA46">
            <v>439.82357702664916</v>
          </cell>
          <cell r="HB46"/>
          <cell r="HC46"/>
          <cell r="HD46">
            <v>11066.421286000001</v>
          </cell>
          <cell r="HE46">
            <v>11567.046693000004</v>
          </cell>
          <cell r="HF46">
            <v>11533.702962000003</v>
          </cell>
          <cell r="HG46">
            <v>11053.21168</v>
          </cell>
          <cell r="HH46">
            <v>11490.499048000001</v>
          </cell>
          <cell r="HI46">
            <v>12041.524535</v>
          </cell>
          <cell r="HJ46">
            <v>11711.785787999999</v>
          </cell>
          <cell r="HK46">
            <v>12061.401290999998</v>
          </cell>
          <cell r="HL46">
            <v>11979.087295999998</v>
          </cell>
          <cell r="HM46">
            <v>11721.421896550939</v>
          </cell>
          <cell r="HN46">
            <v>11721.421896550943</v>
          </cell>
          <cell r="HO46">
            <v>12665.437014949706</v>
          </cell>
          <cell r="HP46">
            <v>11483.806389343894</v>
          </cell>
          <cell r="HQ46">
            <v>13401.281502905706</v>
          </cell>
          <cell r="HR46"/>
          <cell r="HS46"/>
          <cell r="HT46">
            <v>3001.0824380000008</v>
          </cell>
          <cell r="HU46">
            <v>3020.0785870000004</v>
          </cell>
          <cell r="HV46">
            <v>3029.8524829999997</v>
          </cell>
          <cell r="HW46">
            <v>3209.3489109999996</v>
          </cell>
          <cell r="HX46">
            <v>3662.0071330000005</v>
          </cell>
          <cell r="HY46">
            <v>3345.4422509999999</v>
          </cell>
          <cell r="HZ46">
            <v>3376.6794869999999</v>
          </cell>
          <cell r="IA46">
            <v>3161.1592950000004</v>
          </cell>
          <cell r="IB46">
            <v>3833.0320259999994</v>
          </cell>
          <cell r="IC46">
            <v>3795.2145009999999</v>
          </cell>
          <cell r="ID46">
            <v>3739.4267682200616</v>
          </cell>
          <cell r="IE46">
            <v>3319.4703483516937</v>
          </cell>
          <cell r="IF46">
            <v>3989.5766418531834</v>
          </cell>
          <cell r="IG46">
            <v>4701.6484005285765</v>
          </cell>
          <cell r="IH46"/>
          <cell r="II46"/>
          <cell r="IJ46">
            <v>966.82257142857145</v>
          </cell>
          <cell r="IK46">
            <v>1100.6911428571429</v>
          </cell>
          <cell r="IL46">
            <v>1258.8033333333333</v>
          </cell>
          <cell r="IM46">
            <v>950.22126190476183</v>
          </cell>
          <cell r="IN46">
            <v>700.84245238095252</v>
          </cell>
          <cell r="IO46">
            <v>727.79395238095253</v>
          </cell>
          <cell r="IP46">
            <v>183.01769047619052</v>
          </cell>
          <cell r="IQ46">
            <v>137.05564285714283</v>
          </cell>
          <cell r="IR46">
            <v>76.882428571428576</v>
          </cell>
          <cell r="IS46">
            <v>113.82250000000001</v>
          </cell>
          <cell r="IT46">
            <v>69.905833333333348</v>
          </cell>
          <cell r="IU46">
            <v>86.043357142857147</v>
          </cell>
          <cell r="IV46">
            <v>84.871142857142885</v>
          </cell>
          <cell r="IW46">
            <v>85.912314670522335</v>
          </cell>
          <cell r="IX46"/>
          <cell r="IY46"/>
          <cell r="IZ46"/>
          <cell r="JA46"/>
          <cell r="JB46"/>
          <cell r="JC46"/>
          <cell r="JD46"/>
          <cell r="JE46"/>
          <cell r="JF46"/>
          <cell r="JG46"/>
          <cell r="JH46"/>
          <cell r="JI46"/>
          <cell r="JJ46"/>
          <cell r="JK46"/>
          <cell r="JL46"/>
          <cell r="JM46"/>
          <cell r="JN46"/>
          <cell r="JO46"/>
          <cell r="JP46">
            <v>2105.3253800075222</v>
          </cell>
          <cell r="JQ46">
            <v>3549.4719747956119</v>
          </cell>
          <cell r="JR46">
            <v>4106.8305543069564</v>
          </cell>
          <cell r="JS46">
            <v>1109.1297004685562</v>
          </cell>
          <cell r="JT46">
            <v>695.12358080071442</v>
          </cell>
          <cell r="JU46">
            <v>657.56746770713266</v>
          </cell>
          <cell r="JV46">
            <v>738.51200031801056</v>
          </cell>
          <cell r="JW46">
            <v>1093.3509360421328</v>
          </cell>
          <cell r="JX46">
            <v>1151.909914289995</v>
          </cell>
          <cell r="JY46">
            <v>2329.4367795706648</v>
          </cell>
          <cell r="JZ46">
            <v>2470.9452919634009</v>
          </cell>
          <cell r="KA46">
            <v>945.17188377523587</v>
          </cell>
          <cell r="KB46">
            <v>1098.0509510253296</v>
          </cell>
          <cell r="KC46">
            <v>1084.2248825949041</v>
          </cell>
          <cell r="KD46"/>
          <cell r="KE46"/>
          <cell r="KF46">
            <v>91.004666666666665</v>
          </cell>
          <cell r="KG46">
            <v>56.545238095238105</v>
          </cell>
          <cell r="KH46">
            <v>136.75845238095241</v>
          </cell>
          <cell r="KI46">
            <v>109.26530952380955</v>
          </cell>
          <cell r="KJ46">
            <v>86.526500000000013</v>
          </cell>
          <cell r="KK46">
            <v>88.11269047619048</v>
          </cell>
          <cell r="KL46">
            <v>77.96507142857142</v>
          </cell>
          <cell r="KM46">
            <v>74.52361904761905</v>
          </cell>
          <cell r="KN46">
            <v>75.737166666666681</v>
          </cell>
          <cell r="KO46">
            <v>63.939690476190471</v>
          </cell>
          <cell r="KP46">
            <v>89.118761904761911</v>
          </cell>
          <cell r="KQ46">
            <v>66.49335714285715</v>
          </cell>
          <cell r="KR46">
            <v>71.205565971332959</v>
          </cell>
          <cell r="KS46">
            <v>71.65331140161345</v>
          </cell>
          <cell r="KT46"/>
          <cell r="KU46"/>
          <cell r="KV46">
            <v>4.8261666666666665</v>
          </cell>
          <cell r="KW46">
            <v>2.0321904761904763</v>
          </cell>
          <cell r="KX46">
            <v>2.6768809523809525</v>
          </cell>
          <cell r="KY46">
            <v>1.2777619047619049</v>
          </cell>
          <cell r="KZ46">
            <v>5.1642142857142863</v>
          </cell>
          <cell r="LA46">
            <v>3.8665714285714285</v>
          </cell>
          <cell r="LB46">
            <v>2.055738095238095</v>
          </cell>
          <cell r="LC46">
            <v>4.6112380952380958</v>
          </cell>
          <cell r="LD46">
            <v>5.845071428571428</v>
          </cell>
          <cell r="LE46">
            <v>2.0071904761904764</v>
          </cell>
          <cell r="LF46">
            <v>0.72402380952380962</v>
          </cell>
          <cell r="LG46">
            <v>0.73252380952380947</v>
          </cell>
          <cell r="LH46">
            <v>1.1634047619047618</v>
          </cell>
          <cell r="LI46">
            <v>1.1630879743695823</v>
          </cell>
          <cell r="LJ46"/>
          <cell r="LL46">
            <v>-373.26201491932977</v>
          </cell>
          <cell r="LM46">
            <v>-364.22023073503487</v>
          </cell>
          <cell r="LN46">
            <v>-365.80953013738593</v>
          </cell>
          <cell r="LO46">
            <v>-542.33056369219616</v>
          </cell>
          <cell r="LP46">
            <v>-649.95632493359471</v>
          </cell>
          <cell r="LQ46">
            <v>-766.32851829590481</v>
          </cell>
          <cell r="LR46">
            <v>-813.13355996468806</v>
          </cell>
          <cell r="LS46">
            <v>-716.35398560645922</v>
          </cell>
          <cell r="LT46">
            <v>-924.46336091979231</v>
          </cell>
          <cell r="LU46">
            <v>-940.1106454635069</v>
          </cell>
          <cell r="LV46">
            <v>-1002.5961854767484</v>
          </cell>
          <cell r="LW46">
            <v>-975.84716647497157</v>
          </cell>
          <cell r="LX46">
            <v>-997.53013182160475</v>
          </cell>
          <cell r="LY46">
            <v>-1251.358152652864</v>
          </cell>
          <cell r="LZ46"/>
          <cell r="MA46"/>
          <cell r="MB46">
            <v>-227.62916114402492</v>
          </cell>
          <cell r="MC46">
            <v>-223.85638051886127</v>
          </cell>
          <cell r="MD46">
            <v>-222.180379395328</v>
          </cell>
          <cell r="ME46">
            <v>-265.02698470678774</v>
          </cell>
          <cell r="MF46">
            <v>-324.96496330171391</v>
          </cell>
          <cell r="MG46">
            <v>-267.56620799911479</v>
          </cell>
          <cell r="MH46">
            <v>-286.44857412366048</v>
          </cell>
          <cell r="MI46">
            <v>-205.66368516415469</v>
          </cell>
          <cell r="MJ46">
            <v>-266.34200046704757</v>
          </cell>
          <cell r="MK46">
            <v>-274.26590384336589</v>
          </cell>
          <cell r="ML46">
            <v>-304.78533106032535</v>
          </cell>
          <cell r="MM46">
            <v>-305.54043789188466</v>
          </cell>
          <cell r="MN46">
            <v>-307.70454701263037</v>
          </cell>
          <cell r="MO46">
            <v>-351.99183931785598</v>
          </cell>
          <cell r="MP46"/>
          <cell r="MQ46"/>
          <cell r="MR46">
            <v>-15323.593171577522</v>
          </cell>
          <cell r="MS46">
            <v>-15883.173682535735</v>
          </cell>
          <cell r="MT46">
            <v>-16391.166027359926</v>
          </cell>
          <cell r="MU46">
            <v>-18828.397766717175</v>
          </cell>
          <cell r="MV46">
            <v>-23182.672739147176</v>
          </cell>
          <cell r="MW46">
            <v>-20780.119344504783</v>
          </cell>
          <cell r="MX46">
            <v>-21394.65387798482</v>
          </cell>
          <cell r="MY46">
            <v>-16184.656491488264</v>
          </cell>
          <cell r="MZ46">
            <v>-19356.725922097794</v>
          </cell>
          <cell r="NA46">
            <v>-20938.824799798924</v>
          </cell>
          <cell r="NB46">
            <v>-22187.889967141815</v>
          </cell>
          <cell r="NC46">
            <v>-26306.711476043587</v>
          </cell>
          <cell r="ND46">
            <v>-25088.812095546131</v>
          </cell>
          <cell r="NE46">
            <v>-31335.048723988944</v>
          </cell>
          <cell r="NF46"/>
          <cell r="NG46"/>
          <cell r="NH46">
            <v>-219.60436274957894</v>
          </cell>
          <cell r="NI46">
            <v>-192.87855105936151</v>
          </cell>
          <cell r="NJ46">
            <v>-191.09328117997393</v>
          </cell>
          <cell r="NK46">
            <v>-157.37184214777469</v>
          </cell>
          <cell r="NL46">
            <v>-186.647652052208</v>
          </cell>
          <cell r="NM46">
            <v>-156.30882852744119</v>
          </cell>
          <cell r="NN46">
            <v>-132.2199137457265</v>
          </cell>
          <cell r="NO46">
            <v>-120.96994575464426</v>
          </cell>
          <cell r="NP46">
            <v>-138.59757323792167</v>
          </cell>
          <cell r="NQ46">
            <v>-116.52381381707113</v>
          </cell>
          <cell r="NR46">
            <v>-129.88036730674222</v>
          </cell>
          <cell r="NS46">
            <v>-147.77772721182433</v>
          </cell>
          <cell r="NT46">
            <v>-160.5706436600818</v>
          </cell>
          <cell r="NU46">
            <v>-198.99558939222638</v>
          </cell>
          <cell r="NV46"/>
          <cell r="NW46"/>
          <cell r="NX46">
            <v>0</v>
          </cell>
          <cell r="NY46">
            <v>0</v>
          </cell>
          <cell r="NZ46">
            <v>0</v>
          </cell>
          <cell r="OA46">
            <v>0</v>
          </cell>
          <cell r="OB46">
            <v>0</v>
          </cell>
          <cell r="OC46">
            <v>0</v>
          </cell>
          <cell r="OD46">
            <v>0</v>
          </cell>
          <cell r="OE46">
            <v>0</v>
          </cell>
          <cell r="OF46">
            <v>0</v>
          </cell>
          <cell r="OG46">
            <v>0</v>
          </cell>
          <cell r="OH46">
            <v>0</v>
          </cell>
          <cell r="OI46"/>
          <cell r="OJ46"/>
          <cell r="OK46"/>
          <cell r="OL46"/>
          <cell r="OM46"/>
          <cell r="ON46">
            <v>-4.1894916062320862</v>
          </cell>
          <cell r="OO46">
            <v>-2.672530254574851</v>
          </cell>
          <cell r="OP46">
            <v>-1.920011166017491</v>
          </cell>
          <cell r="OQ46">
            <v>-0.58004690328507391</v>
          </cell>
          <cell r="OR46">
            <v>-0.73733378893216728</v>
          </cell>
          <cell r="OS46">
            <v>-0.76592948195781585</v>
          </cell>
          <cell r="OT46">
            <v>-0.78929418394943796</v>
          </cell>
          <cell r="OU46">
            <v>-0.82217725663261554</v>
          </cell>
          <cell r="OV46">
            <v>-1.0176541164106709</v>
          </cell>
          <cell r="OW46">
            <v>-1.0508678093628281</v>
          </cell>
          <cell r="OX46">
            <v>-1.1245755103123261</v>
          </cell>
          <cell r="OY46">
            <v>-1.0006869784669656</v>
          </cell>
          <cell r="OZ46">
            <v>-1.029322406302744</v>
          </cell>
          <cell r="PA46">
            <v>-1.2684096264886859</v>
          </cell>
          <cell r="PB46"/>
          <cell r="PC46"/>
          <cell r="PD46">
            <v>0</v>
          </cell>
          <cell r="PE46">
            <v>0</v>
          </cell>
          <cell r="PF46">
            <v>0</v>
          </cell>
          <cell r="PG46">
            <v>0</v>
          </cell>
          <cell r="PH46">
            <v>0</v>
          </cell>
          <cell r="PI46">
            <v>0</v>
          </cell>
          <cell r="PJ46">
            <v>0</v>
          </cell>
          <cell r="PK46">
            <v>0</v>
          </cell>
          <cell r="PL46">
            <v>0</v>
          </cell>
          <cell r="PM46">
            <v>0</v>
          </cell>
          <cell r="PN46">
            <v>0</v>
          </cell>
          <cell r="PO46"/>
          <cell r="PP46"/>
          <cell r="PQ46"/>
          <cell r="PR46"/>
          <cell r="PS46"/>
          <cell r="PT46">
            <v>0</v>
          </cell>
          <cell r="PU46">
            <v>0</v>
          </cell>
          <cell r="PV46">
            <v>0</v>
          </cell>
          <cell r="PW46">
            <v>0</v>
          </cell>
          <cell r="PX46">
            <v>0</v>
          </cell>
          <cell r="PY46">
            <v>0</v>
          </cell>
          <cell r="PZ46">
            <v>0</v>
          </cell>
          <cell r="QA46">
            <v>0</v>
          </cell>
          <cell r="QB46">
            <v>0</v>
          </cell>
          <cell r="QC46">
            <v>0</v>
          </cell>
          <cell r="QD46"/>
          <cell r="QE46"/>
          <cell r="QF46"/>
          <cell r="QG46"/>
          <cell r="QH46"/>
          <cell r="QI46"/>
          <cell r="QJ46">
            <v>0</v>
          </cell>
          <cell r="QK46">
            <v>0</v>
          </cell>
          <cell r="QL46">
            <v>0</v>
          </cell>
          <cell r="QM46">
            <v>0</v>
          </cell>
          <cell r="QN46">
            <v>0</v>
          </cell>
          <cell r="QO46">
            <v>0</v>
          </cell>
          <cell r="QP46">
            <v>0</v>
          </cell>
          <cell r="QQ46">
            <v>0</v>
          </cell>
          <cell r="QR46">
            <v>0</v>
          </cell>
          <cell r="QS46">
            <v>0</v>
          </cell>
          <cell r="QT46">
            <v>0</v>
          </cell>
          <cell r="QU46"/>
          <cell r="QV46"/>
          <cell r="QW46"/>
          <cell r="QX46"/>
          <cell r="QY46"/>
          <cell r="QZ46">
            <v>0</v>
          </cell>
          <cell r="RA46">
            <v>0</v>
          </cell>
          <cell r="RB46">
            <v>0</v>
          </cell>
          <cell r="RC46">
            <v>0</v>
          </cell>
          <cell r="RD46">
            <v>0</v>
          </cell>
          <cell r="RE46">
            <v>0</v>
          </cell>
          <cell r="RF46">
            <v>0</v>
          </cell>
          <cell r="RG46">
            <v>0</v>
          </cell>
          <cell r="RH46">
            <v>0</v>
          </cell>
          <cell r="RI46">
            <v>0</v>
          </cell>
          <cell r="RJ46">
            <v>0</v>
          </cell>
          <cell r="RK46"/>
          <cell r="RL46"/>
          <cell r="RM46">
            <v>0</v>
          </cell>
          <cell r="RN46"/>
        </row>
        <row r="47">
          <cell r="A47">
            <v>45</v>
          </cell>
          <cell r="D47">
            <v>4559.9089999999997</v>
          </cell>
          <cell r="E47">
            <v>2253.578</v>
          </cell>
          <cell r="F47">
            <v>6448.1689999999999</v>
          </cell>
          <cell r="G47">
            <v>5918.9920000000002</v>
          </cell>
          <cell r="H47">
            <v>3155.2429999999999</v>
          </cell>
          <cell r="I47">
            <v>4576.8419999999996</v>
          </cell>
          <cell r="J47">
            <v>4113.4840000000004</v>
          </cell>
          <cell r="K47">
            <v>4169.027</v>
          </cell>
          <cell r="L47">
            <v>4864.1459999999997</v>
          </cell>
          <cell r="M47">
            <v>5031.3490000000002</v>
          </cell>
          <cell r="N47">
            <v>4874.1869999999999</v>
          </cell>
          <cell r="O47">
            <v>3866.7329999999997</v>
          </cell>
          <cell r="P47">
            <v>5352.0829999999996</v>
          </cell>
          <cell r="Q47">
            <v>5474.0459884830507</v>
          </cell>
          <cell r="R47"/>
          <cell r="S47"/>
          <cell r="T47">
            <v>640.64954999999998</v>
          </cell>
          <cell r="U47">
            <v>324.66999999999996</v>
          </cell>
          <cell r="V47">
            <v>427.24599999999998</v>
          </cell>
          <cell r="W47">
            <v>341.29599999999999</v>
          </cell>
          <cell r="X47">
            <v>692.90599999999995</v>
          </cell>
          <cell r="Y47">
            <v>622.28199999999993</v>
          </cell>
          <cell r="Z47">
            <v>856.6</v>
          </cell>
          <cell r="AA47">
            <v>550.33699999999999</v>
          </cell>
          <cell r="AB47">
            <v>517.88900000000001</v>
          </cell>
          <cell r="AC47">
            <v>483.99900000000002</v>
          </cell>
          <cell r="AD47">
            <v>543.96199999999999</v>
          </cell>
          <cell r="AE47">
            <v>636.66431</v>
          </cell>
          <cell r="AF47">
            <v>984.10501585502402</v>
          </cell>
          <cell r="AG47">
            <v>1006.5307496702206</v>
          </cell>
          <cell r="AH47"/>
          <cell r="AI47"/>
          <cell r="AJ47">
            <v>8070.0579590512407</v>
          </cell>
          <cell r="AK47">
            <v>4738.0738889763288</v>
          </cell>
          <cell r="AL47">
            <v>8292.2785217731907</v>
          </cell>
          <cell r="AM47">
            <v>8076.5998250953899</v>
          </cell>
          <cell r="AN47">
            <v>8847.5845799082399</v>
          </cell>
          <cell r="AO47">
            <v>8618.2450388050001</v>
          </cell>
          <cell r="AP47">
            <v>9350.3186069957101</v>
          </cell>
          <cell r="AQ47">
            <v>10149.84888054829</v>
          </cell>
          <cell r="AR47">
            <v>10083.490355479411</v>
          </cell>
          <cell r="AS47">
            <v>10376.184661765341</v>
          </cell>
          <cell r="AT47">
            <v>10646.58647666976</v>
          </cell>
          <cell r="AU47">
            <v>9800.7155776753989</v>
          </cell>
          <cell r="AV47">
            <v>9715.8771736836625</v>
          </cell>
          <cell r="AW47">
            <v>9799.0223720923423</v>
          </cell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>
            <v>0.17700000000000002</v>
          </cell>
          <cell r="BQ47">
            <v>0</v>
          </cell>
          <cell r="BR47">
            <v>4.0000000000000001E-3</v>
          </cell>
          <cell r="BS47">
            <v>0.24</v>
          </cell>
          <cell r="BT47">
            <v>0.96500000000000008</v>
          </cell>
          <cell r="BU47">
            <v>0.58299999999999996</v>
          </cell>
          <cell r="BV47">
            <v>0.44</v>
          </cell>
          <cell r="BW47">
            <v>0.48499999999999999</v>
          </cell>
          <cell r="BX47">
            <v>0.57199999999999995</v>
          </cell>
          <cell r="BY47">
            <v>0.49700000000000005</v>
          </cell>
          <cell r="BZ47">
            <v>2.1390000000000002</v>
          </cell>
          <cell r="CA47">
            <v>2.613</v>
          </cell>
          <cell r="CB47">
            <v>1.3180000000000001</v>
          </cell>
          <cell r="CC47">
            <v>1.3581917528519376</v>
          </cell>
          <cell r="CD47"/>
          <cell r="CE47"/>
          <cell r="CF47">
            <v>81.786428571428573</v>
          </cell>
          <cell r="CG47">
            <v>36.468928571428577</v>
          </cell>
          <cell r="CH47">
            <v>39.189214285714286</v>
          </cell>
          <cell r="CI47">
            <v>49.688619047619056</v>
          </cell>
          <cell r="CJ47">
            <v>44.394190476190474</v>
          </cell>
          <cell r="CK47">
            <v>39.991023809523817</v>
          </cell>
          <cell r="CL47">
            <v>14.983214285714284</v>
          </cell>
          <cell r="CM47">
            <v>9.1206190476190478</v>
          </cell>
          <cell r="CN47">
            <v>2.1485714285714286</v>
          </cell>
          <cell r="CO47">
            <v>0.13333333333333333</v>
          </cell>
          <cell r="CP47">
            <v>1.0302142857142857</v>
          </cell>
          <cell r="CQ47">
            <v>0.61185714285714288</v>
          </cell>
          <cell r="CR47">
            <v>1.0035238095238095</v>
          </cell>
          <cell r="CS47">
            <v>1.0341257677433966</v>
          </cell>
          <cell r="CT47"/>
          <cell r="CU47"/>
          <cell r="CV47">
            <v>1237.4926958994743</v>
          </cell>
          <cell r="CW47">
            <v>1273.2069591282732</v>
          </cell>
          <cell r="CX47">
            <v>2762.4302141215112</v>
          </cell>
          <cell r="CY47">
            <v>2015.3677921024346</v>
          </cell>
          <cell r="CZ47">
            <v>2949.7557527543559</v>
          </cell>
          <cell r="DA47">
            <v>2759.9896489651514</v>
          </cell>
          <cell r="DB47">
            <v>3966.7940905430937</v>
          </cell>
          <cell r="DC47">
            <v>3152.5810669507491</v>
          </cell>
          <cell r="DD47">
            <v>3831.3269201400631</v>
          </cell>
          <cell r="DE47">
            <v>273.51900000000001</v>
          </cell>
          <cell r="DF47">
            <v>350.33199999999999</v>
          </cell>
          <cell r="DG47">
            <v>407.79199999999997</v>
          </cell>
          <cell r="DH47">
            <v>405.66700000000003</v>
          </cell>
          <cell r="DI47">
            <v>418.03761290150754</v>
          </cell>
          <cell r="DJ47"/>
          <cell r="DK47"/>
          <cell r="DL47"/>
          <cell r="DM47"/>
          <cell r="DN47"/>
          <cell r="DO47"/>
          <cell r="DP47"/>
          <cell r="DQ47"/>
          <cell r="DR47"/>
          <cell r="DS47"/>
          <cell r="DT47"/>
          <cell r="DU47"/>
          <cell r="DV47"/>
          <cell r="DW47"/>
          <cell r="DX47"/>
          <cell r="DY47"/>
          <cell r="DZ47"/>
          <cell r="EA47"/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/>
          <cell r="EN47"/>
          <cell r="EO47"/>
          <cell r="EP47"/>
          <cell r="EQ47"/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/>
          <cell r="FD47"/>
          <cell r="FE47"/>
          <cell r="FF47"/>
          <cell r="FG47"/>
          <cell r="FH47">
            <v>1.8819999999999999</v>
          </cell>
          <cell r="FI47">
            <v>2.0529999999999999</v>
          </cell>
          <cell r="FJ47">
            <v>28.888999999999999</v>
          </cell>
          <cell r="FK47">
            <v>28.64</v>
          </cell>
          <cell r="FL47">
            <v>1.593</v>
          </cell>
          <cell r="FM47">
            <v>1.5290000000000001</v>
          </cell>
          <cell r="FN47">
            <v>8.9999999999999993E-3</v>
          </cell>
          <cell r="FO47">
            <v>0.40100000000000002</v>
          </cell>
          <cell r="FP47">
            <v>0.183</v>
          </cell>
          <cell r="FQ47">
            <v>1E-3</v>
          </cell>
          <cell r="FR47">
            <v>1.3149999999999997</v>
          </cell>
          <cell r="FS47">
            <v>0.32600000000000001</v>
          </cell>
          <cell r="FT47">
            <v>1.034</v>
          </cell>
          <cell r="FU47">
            <v>1.0655313144528857</v>
          </cell>
          <cell r="FV47"/>
          <cell r="FW47"/>
          <cell r="FX47">
            <v>22.556000000000001</v>
          </cell>
          <cell r="FY47">
            <v>4.5369999999999999</v>
          </cell>
          <cell r="FZ47">
            <v>18.14</v>
          </cell>
          <cell r="GA47">
            <v>27.69</v>
          </cell>
          <cell r="GB47">
            <v>15.537999999999998</v>
          </cell>
          <cell r="GC47">
            <v>21.750999999999998</v>
          </cell>
          <cell r="GD47">
            <v>15.116999999999999</v>
          </cell>
          <cell r="GE47">
            <v>17.501999999999999</v>
          </cell>
          <cell r="GF47">
            <v>13.901</v>
          </cell>
          <cell r="GG47">
            <v>15.606999999999998</v>
          </cell>
          <cell r="GH47">
            <v>17.916</v>
          </cell>
          <cell r="GI47">
            <v>18.241</v>
          </cell>
          <cell r="GJ47">
            <v>19.546999999999997</v>
          </cell>
          <cell r="GK47">
            <v>19.992436017318525</v>
          </cell>
          <cell r="GL47"/>
          <cell r="GM47"/>
          <cell r="GN47">
            <v>241.12142857142854</v>
          </cell>
          <cell r="GO47">
            <v>146.64609523809526</v>
          </cell>
          <cell r="GP47">
            <v>218.13147619047621</v>
          </cell>
          <cell r="GQ47">
            <v>204.40776190476194</v>
          </cell>
          <cell r="GR47">
            <v>386.87219047619055</v>
          </cell>
          <cell r="GS47">
            <v>189.68954761904763</v>
          </cell>
          <cell r="GT47">
            <v>130.67078571428573</v>
          </cell>
          <cell r="GU47">
            <v>134.31726190476189</v>
          </cell>
          <cell r="GV47">
            <v>135.29364285714283</v>
          </cell>
          <cell r="GW47">
            <v>122.94349999999999</v>
          </cell>
          <cell r="GX47">
            <v>129.6325238095238</v>
          </cell>
          <cell r="GY47">
            <v>134.79097619047619</v>
          </cell>
          <cell r="GZ47">
            <v>114.40378571428573</v>
          </cell>
          <cell r="HA47">
            <v>117.89247211850014</v>
          </cell>
          <cell r="HB47"/>
          <cell r="HC47"/>
          <cell r="HD47">
            <v>1566.2014999999999</v>
          </cell>
          <cell r="HE47">
            <v>1642.3286350000001</v>
          </cell>
          <cell r="HF47">
            <v>1756.3106230000001</v>
          </cell>
          <cell r="HG47">
            <v>1815.0572090000001</v>
          </cell>
          <cell r="HH47">
            <v>1854.1787690000003</v>
          </cell>
          <cell r="HI47">
            <v>1883.3974910000002</v>
          </cell>
          <cell r="HJ47">
            <v>1836.9263109999999</v>
          </cell>
          <cell r="HK47">
            <v>1925.274948</v>
          </cell>
          <cell r="HL47">
            <v>1981.552046047917</v>
          </cell>
          <cell r="HM47">
            <v>2025.7832644363205</v>
          </cell>
          <cell r="HN47">
            <v>2088.4898791554378</v>
          </cell>
          <cell r="HO47">
            <v>2450.8131853140417</v>
          </cell>
          <cell r="HP47">
            <v>2106.9634604268758</v>
          </cell>
          <cell r="HQ47">
            <v>2482.6962988771616</v>
          </cell>
          <cell r="HR47"/>
          <cell r="HS47"/>
          <cell r="HT47">
            <v>604.41006000000004</v>
          </cell>
          <cell r="HU47">
            <v>596.98773500000004</v>
          </cell>
          <cell r="HV47">
            <v>605.51577099999997</v>
          </cell>
          <cell r="HW47">
            <v>737.17559000000006</v>
          </cell>
          <cell r="HX47">
            <v>871.23031700000001</v>
          </cell>
          <cell r="HY47">
            <v>846.100323</v>
          </cell>
          <cell r="HZ47">
            <v>844.24510199999997</v>
          </cell>
          <cell r="IA47">
            <v>897.51932999999997</v>
          </cell>
          <cell r="IB47">
            <v>1175.8748109999999</v>
          </cell>
          <cell r="IC47">
            <v>1048.0723029999999</v>
          </cell>
          <cell r="ID47">
            <v>1238.4390163314208</v>
          </cell>
          <cell r="IE47">
            <v>1018.9166260394951</v>
          </cell>
          <cell r="IF47">
            <v>978.55774360204987</v>
          </cell>
          <cell r="IG47">
            <v>1199.4777448118689</v>
          </cell>
          <cell r="IH47"/>
          <cell r="II47"/>
          <cell r="IJ47">
            <v>103.90638095238096</v>
          </cell>
          <cell r="IK47">
            <v>29.327928571428572</v>
          </cell>
          <cell r="IL47">
            <v>95.248309523809525</v>
          </cell>
          <cell r="IM47">
            <v>83.924809523809543</v>
          </cell>
          <cell r="IN47">
            <v>64.457857142857151</v>
          </cell>
          <cell r="IO47">
            <v>36.214190476190474</v>
          </cell>
          <cell r="IP47">
            <v>25.312500000000004</v>
          </cell>
          <cell r="IQ47">
            <v>27.131214285714286</v>
          </cell>
          <cell r="IR47">
            <v>33.565785714285717</v>
          </cell>
          <cell r="IS47">
            <v>40.869714285714288</v>
          </cell>
          <cell r="IT47">
            <v>22.606904761904762</v>
          </cell>
          <cell r="IU47">
            <v>25.018619047619051</v>
          </cell>
          <cell r="IV47">
            <v>25.437261904761904</v>
          </cell>
          <cell r="IW47">
            <v>26.212958523658866</v>
          </cell>
          <cell r="IX47"/>
          <cell r="IY47"/>
          <cell r="IZ47"/>
          <cell r="JA47"/>
          <cell r="JB47"/>
          <cell r="JC47"/>
          <cell r="JD47"/>
          <cell r="JE47"/>
          <cell r="JF47"/>
          <cell r="JG47"/>
          <cell r="JH47"/>
          <cell r="JI47"/>
          <cell r="JJ47"/>
          <cell r="JK47"/>
          <cell r="JL47"/>
          <cell r="JM47"/>
          <cell r="JN47"/>
          <cell r="JO47"/>
          <cell r="JP47">
            <v>119.47428852745747</v>
          </cell>
          <cell r="JQ47">
            <v>49.433650426715346</v>
          </cell>
          <cell r="JR47">
            <v>92.716367053681651</v>
          </cell>
          <cell r="JS47">
            <v>102.09468667280265</v>
          </cell>
          <cell r="JT47">
            <v>114.32307035273709</v>
          </cell>
          <cell r="JU47">
            <v>93.144911981359684</v>
          </cell>
          <cell r="JV47">
            <v>59.452797322186655</v>
          </cell>
          <cell r="JW47">
            <v>54.255350377484845</v>
          </cell>
          <cell r="JX47">
            <v>56.381889085607071</v>
          </cell>
          <cell r="JY47">
            <v>82.897933847654528</v>
          </cell>
          <cell r="JZ47">
            <v>78.098183771464448</v>
          </cell>
          <cell r="KA47">
            <v>104.24936219484479</v>
          </cell>
          <cell r="KB47">
            <v>95.234125200413004</v>
          </cell>
          <cell r="KC47">
            <v>98.138242365151598</v>
          </cell>
          <cell r="KD47"/>
          <cell r="KE47"/>
          <cell r="KF47">
            <v>30.162904761904763</v>
          </cell>
          <cell r="KG47">
            <v>24.515357142857145</v>
          </cell>
          <cell r="KH47">
            <v>37.559047619047618</v>
          </cell>
          <cell r="KI47">
            <v>37.953595238095247</v>
          </cell>
          <cell r="KJ47">
            <v>16.525023809523809</v>
          </cell>
          <cell r="KK47">
            <v>16.597833333333334</v>
          </cell>
          <cell r="KL47">
            <v>18.933547619047619</v>
          </cell>
          <cell r="KM47">
            <v>19.119499999999999</v>
          </cell>
          <cell r="KN47">
            <v>22.520166666666668</v>
          </cell>
          <cell r="KO47">
            <v>16.023357142857144</v>
          </cell>
          <cell r="KP47">
            <v>30.834404761904761</v>
          </cell>
          <cell r="KQ47">
            <v>13.070952380952383</v>
          </cell>
          <cell r="KR47">
            <v>22.516018352285336</v>
          </cell>
          <cell r="KS47">
            <v>23.202633105566626</v>
          </cell>
          <cell r="KT47"/>
          <cell r="KU47"/>
          <cell r="KV47">
            <v>2.3293095238095236</v>
          </cell>
          <cell r="KW47">
            <v>1.2515000000000001</v>
          </cell>
          <cell r="KX47">
            <v>3.3523809523809525E-2</v>
          </cell>
          <cell r="KY47">
            <v>0.18666666666666668</v>
          </cell>
          <cell r="KZ47">
            <v>0.40173809523809523</v>
          </cell>
          <cell r="LA47">
            <v>6.6666666666666671E-3</v>
          </cell>
          <cell r="LB47">
            <v>0</v>
          </cell>
          <cell r="LC47">
            <v>0</v>
          </cell>
          <cell r="LD47">
            <v>0</v>
          </cell>
          <cell r="LE47">
            <v>0.18857142857142858</v>
          </cell>
          <cell r="LF47">
            <v>0</v>
          </cell>
          <cell r="LG47">
            <v>0</v>
          </cell>
          <cell r="LH47">
            <v>0</v>
          </cell>
          <cell r="LI47">
            <v>0</v>
          </cell>
          <cell r="LJ47"/>
          <cell r="LL47">
            <v>-373.26201491932977</v>
          </cell>
          <cell r="LM47">
            <v>-364.22023073503487</v>
          </cell>
          <cell r="LN47">
            <v>-365.80953013738593</v>
          </cell>
          <cell r="LO47">
            <v>-542.33056369219616</v>
          </cell>
          <cell r="LP47">
            <v>-649.95632493359471</v>
          </cell>
          <cell r="LQ47">
            <v>-766.32851829590481</v>
          </cell>
          <cell r="LR47">
            <v>-813.13355996468806</v>
          </cell>
          <cell r="LS47">
            <v>-716.35398560645922</v>
          </cell>
          <cell r="LT47">
            <v>-924.46336091979231</v>
          </cell>
          <cell r="LU47">
            <v>-940.1106454635069</v>
          </cell>
          <cell r="LV47">
            <v>-1002.5961854767484</v>
          </cell>
          <cell r="LW47">
            <v>-975.84716647497157</v>
          </cell>
          <cell r="LX47">
            <v>-997.53013182160475</v>
          </cell>
          <cell r="LY47">
            <v>-1251.358152652864</v>
          </cell>
          <cell r="LZ47"/>
          <cell r="MA47"/>
          <cell r="MB47">
            <v>-21.360863823468726</v>
          </cell>
          <cell r="MC47">
            <v>-20.843424831655806</v>
          </cell>
          <cell r="MD47">
            <v>-20.934376513722032</v>
          </cell>
          <cell r="ME47">
            <v>-31.036239572456189</v>
          </cell>
          <cell r="MF47">
            <v>-37.195396244938742</v>
          </cell>
          <cell r="MG47">
            <v>-43.855089639638763</v>
          </cell>
          <cell r="MH47">
            <v>-46.53362664950496</v>
          </cell>
          <cell r="MI47">
            <v>-40.995170481640734</v>
          </cell>
          <cell r="MJ47">
            <v>-52.904756372441874</v>
          </cell>
          <cell r="MK47">
            <v>-53.800211846038856</v>
          </cell>
          <cell r="ML47">
            <v>-65.586475690910603</v>
          </cell>
          <cell r="MM47">
            <v>-55.84532473815942</v>
          </cell>
          <cell r="MN47">
            <v>-57.086187326758292</v>
          </cell>
          <cell r="MO47">
            <v>-71.612138457169792</v>
          </cell>
          <cell r="MP47"/>
          <cell r="MQ47"/>
          <cell r="MR47">
            <v>-53.24616609822376</v>
          </cell>
          <cell r="MS47">
            <v>-51.956347356273</v>
          </cell>
          <cell r="MT47">
            <v>-52.183062362287437</v>
          </cell>
          <cell r="MU47">
            <v>-77.36394843375362</v>
          </cell>
          <cell r="MV47">
            <v>-92.716861214728155</v>
          </cell>
          <cell r="MW47">
            <v>-109.31746049704022</v>
          </cell>
          <cell r="MX47">
            <v>-115.99424228387416</v>
          </cell>
          <cell r="MY47">
            <v>-102.18854793185879</v>
          </cell>
          <cell r="MZ47">
            <v>-131.87553970070033</v>
          </cell>
          <cell r="NA47">
            <v>-134.10763907995496</v>
          </cell>
          <cell r="NB47">
            <v>-138.07692803852814</v>
          </cell>
          <cell r="NC47">
            <v>-139.2054863226227</v>
          </cell>
          <cell r="ND47">
            <v>-142.29858106090833</v>
          </cell>
          <cell r="NE47">
            <v>-178.50737921703899</v>
          </cell>
          <cell r="NF47"/>
          <cell r="NG47"/>
          <cell r="NH47"/>
          <cell r="NI47"/>
          <cell r="NJ47"/>
          <cell r="NK47"/>
          <cell r="NL47"/>
          <cell r="NM47"/>
          <cell r="NN47"/>
          <cell r="NO47"/>
          <cell r="NP47"/>
          <cell r="NQ47"/>
          <cell r="NR47"/>
          <cell r="NS47"/>
          <cell r="NT47"/>
          <cell r="NU47"/>
          <cell r="NV47"/>
          <cell r="NW47"/>
          <cell r="NX47">
            <v>0</v>
          </cell>
          <cell r="NY47">
            <v>0</v>
          </cell>
          <cell r="NZ47">
            <v>0</v>
          </cell>
          <cell r="OA47">
            <v>0</v>
          </cell>
          <cell r="OB47">
            <v>0</v>
          </cell>
          <cell r="OC47">
            <v>0</v>
          </cell>
          <cell r="OD47">
            <v>0</v>
          </cell>
          <cell r="OE47">
            <v>0</v>
          </cell>
          <cell r="OF47">
            <v>0</v>
          </cell>
          <cell r="OG47">
            <v>0</v>
          </cell>
          <cell r="OH47">
            <v>0</v>
          </cell>
          <cell r="OI47"/>
          <cell r="OJ47"/>
          <cell r="OK47"/>
          <cell r="OL47"/>
          <cell r="OM47"/>
          <cell r="ON47">
            <v>0</v>
          </cell>
          <cell r="OO47">
            <v>0</v>
          </cell>
          <cell r="OP47">
            <v>0</v>
          </cell>
          <cell r="OQ47">
            <v>0</v>
          </cell>
          <cell r="OR47">
            <v>0</v>
          </cell>
          <cell r="OS47">
            <v>0</v>
          </cell>
          <cell r="OT47">
            <v>0</v>
          </cell>
          <cell r="OU47">
            <v>0</v>
          </cell>
          <cell r="OV47">
            <v>0</v>
          </cell>
          <cell r="OW47">
            <v>0</v>
          </cell>
          <cell r="OX47">
            <v>0</v>
          </cell>
          <cell r="OY47"/>
          <cell r="OZ47"/>
          <cell r="PA47"/>
          <cell r="PB47"/>
          <cell r="PC47"/>
          <cell r="PD47"/>
          <cell r="PE47"/>
          <cell r="PF47"/>
          <cell r="PG47"/>
          <cell r="PH47"/>
          <cell r="PI47"/>
          <cell r="PJ47"/>
          <cell r="PK47"/>
          <cell r="PL47"/>
          <cell r="PM47"/>
          <cell r="PN47"/>
          <cell r="PO47"/>
          <cell r="PP47"/>
          <cell r="PQ47"/>
          <cell r="PR47"/>
          <cell r="PS47"/>
          <cell r="PT47"/>
          <cell r="PU47"/>
          <cell r="PV47"/>
          <cell r="PW47"/>
          <cell r="PX47"/>
          <cell r="PY47"/>
          <cell r="PZ47"/>
          <cell r="QA47"/>
          <cell r="QB47"/>
          <cell r="QC47"/>
          <cell r="QD47"/>
          <cell r="QE47"/>
          <cell r="QF47"/>
          <cell r="QG47"/>
          <cell r="QH47"/>
          <cell r="QI47"/>
          <cell r="QJ47"/>
          <cell r="QK47"/>
          <cell r="QL47"/>
          <cell r="QM47"/>
          <cell r="QN47"/>
          <cell r="QO47"/>
          <cell r="QP47"/>
          <cell r="QQ47"/>
          <cell r="QR47"/>
          <cell r="QS47"/>
          <cell r="QT47"/>
          <cell r="QU47"/>
          <cell r="QV47"/>
          <cell r="QW47"/>
          <cell r="QX47"/>
          <cell r="QY47"/>
          <cell r="QZ47"/>
          <cell r="RA47"/>
          <cell r="RB47"/>
          <cell r="RC47"/>
          <cell r="RD47"/>
          <cell r="RE47"/>
          <cell r="RF47"/>
          <cell r="RG47"/>
          <cell r="RH47"/>
          <cell r="RI47"/>
          <cell r="RJ47"/>
          <cell r="RK47"/>
          <cell r="RL47"/>
          <cell r="RM47"/>
          <cell r="RN47"/>
        </row>
        <row r="48">
          <cell r="A48">
            <v>46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/>
          <cell r="S48"/>
          <cell r="T48">
            <v>80.238</v>
          </cell>
          <cell r="U48">
            <v>29.965</v>
          </cell>
          <cell r="V48">
            <v>104.459</v>
          </cell>
          <cell r="W48">
            <v>54.277999999999999</v>
          </cell>
          <cell r="X48">
            <v>59.457999999999998</v>
          </cell>
          <cell r="Y48">
            <v>32.817999999999998</v>
          </cell>
          <cell r="Z48">
            <v>31.754000000000001</v>
          </cell>
          <cell r="AA48">
            <v>25.096</v>
          </cell>
          <cell r="AB48">
            <v>19.202000000000002</v>
          </cell>
          <cell r="AC48">
            <v>17.291</v>
          </cell>
          <cell r="AD48">
            <v>12.914999999999999</v>
          </cell>
          <cell r="AE48">
            <v>10.687481801781656</v>
          </cell>
          <cell r="AF48">
            <v>6.5119999999999996</v>
          </cell>
          <cell r="AG48">
            <v>6.8523856589677807</v>
          </cell>
          <cell r="AH48"/>
          <cell r="AI48"/>
          <cell r="AJ48">
            <v>2816.92123259973</v>
          </cell>
          <cell r="AK48">
            <v>850.10741420653005</v>
          </cell>
          <cell r="AL48">
            <v>2868.7513377452801</v>
          </cell>
          <cell r="AM48">
            <v>3103.8338564279302</v>
          </cell>
          <cell r="AN48">
            <v>2908.8574315415399</v>
          </cell>
          <cell r="AO48">
            <v>2866.0120141080502</v>
          </cell>
          <cell r="AP48">
            <v>3056.0271163208099</v>
          </cell>
          <cell r="AQ48">
            <v>2800.3936138930299</v>
          </cell>
          <cell r="AR48">
            <v>3107.6893708398502</v>
          </cell>
          <cell r="AS48">
            <v>2771.5809749894202</v>
          </cell>
          <cell r="AT48">
            <v>2885.9678750343401</v>
          </cell>
          <cell r="AU48">
            <v>2629.2145889229382</v>
          </cell>
          <cell r="AV48">
            <v>2985.4947348449318</v>
          </cell>
          <cell r="AW48">
            <v>3124.2983458468589</v>
          </cell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/>
          <cell r="CE48"/>
          <cell r="CF48">
            <v>20.289452380952383</v>
          </cell>
          <cell r="CG48">
            <v>13.33702380952381</v>
          </cell>
          <cell r="CH48">
            <v>8.1727142857142852</v>
          </cell>
          <cell r="CI48">
            <v>10.135809523809524</v>
          </cell>
          <cell r="CJ48">
            <v>9.2844999999999995</v>
          </cell>
          <cell r="CK48">
            <v>1.1056904761904762</v>
          </cell>
          <cell r="CL48">
            <v>0.73750000000000004</v>
          </cell>
          <cell r="CM48">
            <v>0.23826190476190476</v>
          </cell>
          <cell r="CN48">
            <v>0.30033333333333334</v>
          </cell>
          <cell r="CO48">
            <v>0.21104761904761907</v>
          </cell>
          <cell r="CP48">
            <v>0.34004761904761904</v>
          </cell>
          <cell r="CQ48">
            <v>0.18361904761904763</v>
          </cell>
          <cell r="CR48">
            <v>0.26423809523809527</v>
          </cell>
          <cell r="CS48">
            <v>0.27533571907879972</v>
          </cell>
          <cell r="CT48"/>
          <cell r="CU48"/>
          <cell r="CV48">
            <v>0</v>
          </cell>
          <cell r="CW48">
            <v>3.5068336179438019E-2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/>
          <cell r="DK48"/>
          <cell r="DL48"/>
          <cell r="DM48"/>
          <cell r="DN48"/>
          <cell r="DO48"/>
          <cell r="DP48"/>
          <cell r="DQ48"/>
          <cell r="DR48"/>
          <cell r="DS48"/>
          <cell r="DT48"/>
          <cell r="DU48"/>
          <cell r="DV48"/>
          <cell r="DW48"/>
          <cell r="DX48"/>
          <cell r="DY48"/>
          <cell r="DZ48"/>
          <cell r="EA48"/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/>
          <cell r="EN48"/>
          <cell r="EO48"/>
          <cell r="EP48"/>
          <cell r="EQ48"/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/>
          <cell r="FD48"/>
          <cell r="FE48"/>
          <cell r="FF48"/>
          <cell r="FG48"/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6.94</v>
          </cell>
          <cell r="FT48">
            <v>9.1999999999999998E-2</v>
          </cell>
          <cell r="FU48">
            <v>9.5863869032301485E-2</v>
          </cell>
          <cell r="FV48"/>
          <cell r="FW48"/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/>
          <cell r="GM48"/>
          <cell r="GN48">
            <v>8.0705714285714283</v>
          </cell>
          <cell r="GO48">
            <v>4.5768571428571434</v>
          </cell>
          <cell r="GP48">
            <v>12.981333333333334</v>
          </cell>
          <cell r="GQ48">
            <v>15.841738095238096</v>
          </cell>
          <cell r="GR48">
            <v>19.126071428571429</v>
          </cell>
          <cell r="GS48">
            <v>13.378619047619049</v>
          </cell>
          <cell r="GT48">
            <v>13.534857142857144</v>
          </cell>
          <cell r="GU48">
            <v>12.737190476190476</v>
          </cell>
          <cell r="GV48">
            <v>4.9997857142857143</v>
          </cell>
          <cell r="GW48">
            <v>10.905619047619048</v>
          </cell>
          <cell r="GX48">
            <v>5.011452380952381</v>
          </cell>
          <cell r="GY48">
            <v>4.2075476190476193</v>
          </cell>
          <cell r="GZ48">
            <v>6.3164074684276335</v>
          </cell>
          <cell r="HA48">
            <v>6.5816875903043224</v>
          </cell>
          <cell r="HB48"/>
          <cell r="HC48"/>
          <cell r="HD48">
            <v>376.55948000000001</v>
          </cell>
          <cell r="HE48">
            <v>401.21732400000002</v>
          </cell>
          <cell r="HF48">
            <v>425.436217</v>
          </cell>
          <cell r="HG48">
            <v>410.79690599999998</v>
          </cell>
          <cell r="HH48">
            <v>401.33786400000002</v>
          </cell>
          <cell r="HI48">
            <v>399.29966300000001</v>
          </cell>
          <cell r="HJ48">
            <v>436.28496100000001</v>
          </cell>
          <cell r="HK48">
            <v>443.65158600000001</v>
          </cell>
          <cell r="HL48">
            <v>466.77120149554241</v>
          </cell>
          <cell r="HM48">
            <v>481.67539331269199</v>
          </cell>
          <cell r="HN48">
            <v>507.62516980891326</v>
          </cell>
          <cell r="HO48">
            <v>570.18767403940547</v>
          </cell>
          <cell r="HP48">
            <v>497.47338267027129</v>
          </cell>
          <cell r="HQ48">
            <v>583.24440847794199</v>
          </cell>
          <cell r="HR48"/>
          <cell r="HS48"/>
          <cell r="HT48">
            <v>1.6033980000000001</v>
          </cell>
          <cell r="HU48">
            <v>2.61212</v>
          </cell>
          <cell r="HV48">
            <v>2.3202660000000002</v>
          </cell>
          <cell r="HW48">
            <v>2.4447770000000002</v>
          </cell>
          <cell r="HX48">
            <v>2.1973289999999999</v>
          </cell>
          <cell r="HY48">
            <v>1.6401330000000001</v>
          </cell>
          <cell r="HZ48">
            <v>1.3107899999999999</v>
          </cell>
          <cell r="IA48">
            <v>2.4849459999999999</v>
          </cell>
          <cell r="IB48">
            <v>0.98447799999999996</v>
          </cell>
          <cell r="IC48">
            <v>0.97997400000000001</v>
          </cell>
          <cell r="ID48">
            <v>1.0513984124915374</v>
          </cell>
          <cell r="IE48">
            <v>3.6341259061271227</v>
          </cell>
          <cell r="IF48">
            <v>1.2627136855483205</v>
          </cell>
          <cell r="IG48">
            <v>2.5559804859675253</v>
          </cell>
          <cell r="IH48"/>
          <cell r="II48"/>
          <cell r="IJ48">
            <v>3.2270476190476192</v>
          </cell>
          <cell r="IK48">
            <v>26.229928571428573</v>
          </cell>
          <cell r="IL48">
            <v>8.9459999999999997</v>
          </cell>
          <cell r="IM48">
            <v>7.5639285714285718</v>
          </cell>
          <cell r="IN48">
            <v>8.8625714285714281</v>
          </cell>
          <cell r="IO48">
            <v>2.2446190476190475</v>
          </cell>
          <cell r="IP48">
            <v>2.0586666666666669</v>
          </cell>
          <cell r="IQ48">
            <v>0.17002380952380952</v>
          </cell>
          <cell r="IR48">
            <v>0.28507142857142859</v>
          </cell>
          <cell r="IS48">
            <v>0.66176190476190477</v>
          </cell>
          <cell r="IT48">
            <v>0.19121428571428573</v>
          </cell>
          <cell r="IU48">
            <v>0.11428571428571428</v>
          </cell>
          <cell r="IV48">
            <v>1.5857142857142858E-2</v>
          </cell>
          <cell r="IW48">
            <v>1.6523120283517805E-2</v>
          </cell>
          <cell r="IX48"/>
          <cell r="IY48"/>
          <cell r="IZ48"/>
          <cell r="JA48"/>
          <cell r="JB48"/>
          <cell r="JC48"/>
          <cell r="JD48"/>
          <cell r="JE48"/>
          <cell r="JF48"/>
          <cell r="JG48"/>
          <cell r="JH48"/>
          <cell r="JI48"/>
          <cell r="JJ48"/>
          <cell r="JK48"/>
          <cell r="JL48"/>
          <cell r="JM48"/>
          <cell r="JN48"/>
          <cell r="JO48"/>
          <cell r="JP48">
            <v>2.1907982782573425</v>
          </cell>
          <cell r="JQ48">
            <v>11.971258761857877</v>
          </cell>
          <cell r="JR48">
            <v>1.5215335047737284</v>
          </cell>
          <cell r="JS48">
            <v>1.0096687490253278</v>
          </cell>
          <cell r="JT48">
            <v>4.7511107441756648</v>
          </cell>
          <cell r="JU48">
            <v>8.4833232935718019</v>
          </cell>
          <cell r="JV48">
            <v>8.0175293217096346</v>
          </cell>
          <cell r="JW48">
            <v>174.65222164124111</v>
          </cell>
          <cell r="JX48">
            <v>144.55882128103281</v>
          </cell>
          <cell r="JY48">
            <v>8.1152411734187897</v>
          </cell>
          <cell r="JZ48">
            <v>5.9978299845377485</v>
          </cell>
          <cell r="KA48">
            <v>4.1274224109901247</v>
          </cell>
          <cell r="KB48">
            <v>2.6825682219633293</v>
          </cell>
          <cell r="KC48">
            <v>2.7952322684837663</v>
          </cell>
          <cell r="KD48"/>
          <cell r="KE48"/>
          <cell r="KF48">
            <v>9.4340000000000011</v>
          </cell>
          <cell r="KG48">
            <v>3.7377380952380954</v>
          </cell>
          <cell r="KH48">
            <v>9.7860714285714288</v>
          </cell>
          <cell r="KI48">
            <v>7.0373333333333337</v>
          </cell>
          <cell r="KJ48">
            <v>8.2969523809523817</v>
          </cell>
          <cell r="KK48">
            <v>7.1575714285714289</v>
          </cell>
          <cell r="KL48">
            <v>7.0308809523809526</v>
          </cell>
          <cell r="KM48">
            <v>4.1049761904761901</v>
          </cell>
          <cell r="KN48">
            <v>5.2537857142857147</v>
          </cell>
          <cell r="KO48">
            <v>8.3014285714285716</v>
          </cell>
          <cell r="KP48">
            <v>2.7966428571428574</v>
          </cell>
          <cell r="KQ48">
            <v>1.0034761904761904</v>
          </cell>
          <cell r="KR48">
            <v>1.949357142857143</v>
          </cell>
          <cell r="KS48">
            <v>2.0312273678265065</v>
          </cell>
          <cell r="KT48"/>
          <cell r="KU48"/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0</v>
          </cell>
          <cell r="LA48">
            <v>0</v>
          </cell>
          <cell r="LB48">
            <v>0</v>
          </cell>
          <cell r="LC48">
            <v>0</v>
          </cell>
          <cell r="LD48">
            <v>0</v>
          </cell>
          <cell r="LE48">
            <v>0</v>
          </cell>
          <cell r="LF48">
            <v>0</v>
          </cell>
          <cell r="LG48">
            <v>0</v>
          </cell>
          <cell r="LH48">
            <v>0</v>
          </cell>
          <cell r="LI48">
            <v>0</v>
          </cell>
          <cell r="LJ48"/>
          <cell r="LL48">
            <v>0</v>
          </cell>
          <cell r="LM48">
            <v>0</v>
          </cell>
          <cell r="LN48">
            <v>0</v>
          </cell>
          <cell r="LO48">
            <v>0</v>
          </cell>
          <cell r="LP48">
            <v>0</v>
          </cell>
          <cell r="LQ48">
            <v>0</v>
          </cell>
          <cell r="LR48">
            <v>0</v>
          </cell>
          <cell r="LS48">
            <v>0</v>
          </cell>
          <cell r="LT48">
            <v>0</v>
          </cell>
          <cell r="LU48">
            <v>0</v>
          </cell>
          <cell r="LV48">
            <v>0</v>
          </cell>
          <cell r="LW48"/>
          <cell r="LX48"/>
          <cell r="LY48"/>
          <cell r="LZ48"/>
          <cell r="MA48"/>
          <cell r="MB48">
            <v>0</v>
          </cell>
          <cell r="MC48">
            <v>0</v>
          </cell>
          <cell r="MD48">
            <v>0</v>
          </cell>
          <cell r="ME48">
            <v>0</v>
          </cell>
          <cell r="MF48">
            <v>0</v>
          </cell>
          <cell r="MG48">
            <v>0</v>
          </cell>
          <cell r="MH48">
            <v>0</v>
          </cell>
          <cell r="MI48">
            <v>0</v>
          </cell>
          <cell r="MJ48">
            <v>0</v>
          </cell>
          <cell r="MK48">
            <v>0</v>
          </cell>
          <cell r="ML48">
            <v>0</v>
          </cell>
          <cell r="MM48">
            <v>0</v>
          </cell>
          <cell r="MN48">
            <v>0</v>
          </cell>
          <cell r="MO48">
            <v>0</v>
          </cell>
          <cell r="MP48"/>
          <cell r="MQ48"/>
          <cell r="MR48">
            <v>-13.451574294688628</v>
          </cell>
          <cell r="MS48">
            <v>-22.48846817047739</v>
          </cell>
          <cell r="MT48">
            <v>-20.27659903248534</v>
          </cell>
          <cell r="MU48">
            <v>-24.86734464462938</v>
          </cell>
          <cell r="MV48">
            <v>-24.598844059133281</v>
          </cell>
          <cell r="MW48">
            <v>-21.094126204507887</v>
          </cell>
          <cell r="MX48">
            <v>-22.928991719696871</v>
          </cell>
          <cell r="MY48">
            <v>-22.171117541081031</v>
          </cell>
          <cell r="MZ48">
            <v>-23.212138133372495</v>
          </cell>
          <cell r="NA48">
            <v>-23.511090233930631</v>
          </cell>
          <cell r="NB48">
            <v>-13.735493685179389</v>
          </cell>
          <cell r="NC48">
            <v>-20.392257399303265</v>
          </cell>
          <cell r="ND48">
            <v>-15.62078593321152</v>
          </cell>
          <cell r="NE48">
            <v>-26.135369482332219</v>
          </cell>
          <cell r="NF48"/>
          <cell r="NG48"/>
          <cell r="NH48"/>
          <cell r="NI48"/>
          <cell r="NJ48"/>
          <cell r="NK48"/>
          <cell r="NL48"/>
          <cell r="NM48"/>
          <cell r="NN48"/>
          <cell r="NO48"/>
          <cell r="NP48"/>
          <cell r="NQ48"/>
          <cell r="NR48"/>
          <cell r="NS48"/>
          <cell r="NT48"/>
          <cell r="NU48"/>
          <cell r="NV48"/>
          <cell r="NW48"/>
          <cell r="NX48">
            <v>0</v>
          </cell>
          <cell r="NY48">
            <v>0</v>
          </cell>
          <cell r="NZ48">
            <v>0</v>
          </cell>
          <cell r="OA48">
            <v>0</v>
          </cell>
          <cell r="OB48">
            <v>0</v>
          </cell>
          <cell r="OC48">
            <v>0</v>
          </cell>
          <cell r="OD48">
            <v>0</v>
          </cell>
          <cell r="OE48">
            <v>0</v>
          </cell>
          <cell r="OF48">
            <v>0</v>
          </cell>
          <cell r="OG48">
            <v>0</v>
          </cell>
          <cell r="OH48">
            <v>0</v>
          </cell>
          <cell r="OI48"/>
          <cell r="OJ48"/>
          <cell r="OK48"/>
          <cell r="OL48"/>
          <cell r="OM48"/>
          <cell r="ON48">
            <v>0</v>
          </cell>
          <cell r="OO48">
            <v>0</v>
          </cell>
          <cell r="OP48">
            <v>0</v>
          </cell>
          <cell r="OQ48">
            <v>0</v>
          </cell>
          <cell r="OR48">
            <v>0</v>
          </cell>
          <cell r="OS48">
            <v>0</v>
          </cell>
          <cell r="OT48">
            <v>0</v>
          </cell>
          <cell r="OU48">
            <v>0</v>
          </cell>
          <cell r="OV48">
            <v>0</v>
          </cell>
          <cell r="OW48">
            <v>0</v>
          </cell>
          <cell r="OX48">
            <v>0</v>
          </cell>
          <cell r="OY48"/>
          <cell r="OZ48"/>
          <cell r="PA48"/>
          <cell r="PB48"/>
          <cell r="PC48"/>
          <cell r="PD48"/>
          <cell r="PE48"/>
          <cell r="PF48"/>
          <cell r="PG48"/>
          <cell r="PH48"/>
          <cell r="PI48"/>
          <cell r="PJ48"/>
          <cell r="PK48"/>
          <cell r="PL48"/>
          <cell r="PM48"/>
          <cell r="PN48"/>
          <cell r="PO48"/>
          <cell r="PP48"/>
          <cell r="PQ48"/>
          <cell r="PR48"/>
          <cell r="PS48"/>
          <cell r="PT48"/>
          <cell r="PU48"/>
          <cell r="PV48"/>
          <cell r="PW48"/>
          <cell r="PX48"/>
          <cell r="PY48"/>
          <cell r="PZ48"/>
          <cell r="QA48"/>
          <cell r="QB48"/>
          <cell r="QC48"/>
          <cell r="QD48"/>
          <cell r="QE48"/>
          <cell r="QF48"/>
          <cell r="QG48"/>
          <cell r="QH48"/>
          <cell r="QI48"/>
          <cell r="QJ48"/>
          <cell r="QK48"/>
          <cell r="QL48"/>
          <cell r="QM48"/>
          <cell r="QN48"/>
          <cell r="QO48"/>
          <cell r="QP48"/>
          <cell r="QQ48"/>
          <cell r="QR48"/>
          <cell r="QS48"/>
          <cell r="QT48"/>
          <cell r="QU48"/>
          <cell r="QV48"/>
          <cell r="QW48"/>
          <cell r="QX48"/>
          <cell r="QY48"/>
          <cell r="QZ48"/>
          <cell r="RA48"/>
          <cell r="RB48"/>
          <cell r="RC48"/>
          <cell r="RD48"/>
          <cell r="RE48"/>
          <cell r="RF48"/>
          <cell r="RG48"/>
          <cell r="RH48"/>
          <cell r="RI48"/>
          <cell r="RJ48"/>
          <cell r="RK48"/>
          <cell r="RL48"/>
          <cell r="RM48"/>
          <cell r="RN48"/>
        </row>
        <row r="49">
          <cell r="A49">
            <v>47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/>
          <cell r="S49"/>
          <cell r="T49">
            <v>44.824416225619998</v>
          </cell>
          <cell r="U49">
            <v>10.2839850507</v>
          </cell>
          <cell r="V49">
            <v>31.886780927109999</v>
          </cell>
          <cell r="W49">
            <v>26.447368251020002</v>
          </cell>
          <cell r="X49">
            <v>46.45810817449</v>
          </cell>
          <cell r="Y49">
            <v>45.441222251840003</v>
          </cell>
          <cell r="Z49">
            <v>0</v>
          </cell>
          <cell r="AA49">
            <v>0</v>
          </cell>
          <cell r="AB49">
            <v>25.42786904279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/>
          <cell r="AI49"/>
          <cell r="AJ49">
            <v>44.824416225619998</v>
          </cell>
          <cell r="AK49">
            <v>10.2839850507</v>
          </cell>
          <cell r="AL49">
            <v>31.886780927109999</v>
          </cell>
          <cell r="AM49">
            <v>26.447368251020002</v>
          </cell>
          <cell r="AN49">
            <v>46.45810817449</v>
          </cell>
          <cell r="AO49">
            <v>45.441222251840003</v>
          </cell>
          <cell r="AP49">
            <v>0</v>
          </cell>
          <cell r="AQ49">
            <v>0</v>
          </cell>
          <cell r="AR49">
            <v>25.42786904279</v>
          </cell>
          <cell r="AS49">
            <v>19.313593022999999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/>
          <cell r="CE49"/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/>
          <cell r="CU49"/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/>
          <cell r="DK49"/>
          <cell r="DL49"/>
          <cell r="DM49"/>
          <cell r="DN49"/>
          <cell r="DO49"/>
          <cell r="DP49"/>
          <cell r="DQ49"/>
          <cell r="DR49"/>
          <cell r="DS49"/>
          <cell r="DT49"/>
          <cell r="DU49"/>
          <cell r="DV49"/>
          <cell r="DW49"/>
          <cell r="DX49"/>
          <cell r="DY49"/>
          <cell r="DZ49"/>
          <cell r="EA49"/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/>
          <cell r="EN49"/>
          <cell r="EO49"/>
          <cell r="EP49"/>
          <cell r="EQ49"/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/>
          <cell r="FD49"/>
          <cell r="FE49"/>
          <cell r="FF49"/>
          <cell r="FG49"/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/>
          <cell r="FW49"/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/>
          <cell r="GM49"/>
          <cell r="GN49">
            <v>8.0119047619047618E-2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3.9285714285714288E-3</v>
          </cell>
          <cell r="GW49">
            <v>1.1952380952380952E-2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/>
          <cell r="HC49"/>
          <cell r="HD49">
            <v>16.746727</v>
          </cell>
          <cell r="HE49">
            <v>17.228850000000001</v>
          </cell>
          <cell r="HF49">
            <v>17.412158999999999</v>
          </cell>
          <cell r="HG49">
            <v>16.810507000000001</v>
          </cell>
          <cell r="HH49">
            <v>16.978968999999999</v>
          </cell>
          <cell r="HI49">
            <v>15.313174000000002</v>
          </cell>
          <cell r="HJ49">
            <v>13.784198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/>
          <cell r="HS49"/>
          <cell r="HT49">
            <v>2.7355999999999998E-2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4.5199999999999998E-4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/>
          <cell r="II49"/>
          <cell r="IJ49">
            <v>7.3169523809523813</v>
          </cell>
          <cell r="IK49">
            <v>5.8123333333333331</v>
          </cell>
          <cell r="IL49">
            <v>8.3872380952380947</v>
          </cell>
          <cell r="IM49">
            <v>7.0848571428571434</v>
          </cell>
          <cell r="IN49">
            <v>3.5164761904761908</v>
          </cell>
          <cell r="IO49">
            <v>2.6333333333333334E-2</v>
          </cell>
          <cell r="IP49">
            <v>0</v>
          </cell>
          <cell r="IQ49">
            <v>0</v>
          </cell>
          <cell r="IR49">
            <v>3.2047619047619047E-2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/>
          <cell r="IY49"/>
          <cell r="IZ49"/>
          <cell r="JA49"/>
          <cell r="JB49"/>
          <cell r="JC49"/>
          <cell r="JD49"/>
          <cell r="JE49"/>
          <cell r="JF49"/>
          <cell r="JG49"/>
          <cell r="JH49"/>
          <cell r="JI49"/>
          <cell r="JJ49"/>
          <cell r="JK49"/>
          <cell r="JL49"/>
          <cell r="JM49"/>
          <cell r="JN49"/>
          <cell r="JO49"/>
          <cell r="JP49">
            <v>0.23328940300622059</v>
          </cell>
          <cell r="JQ49">
            <v>9.649892620418532E-2</v>
          </cell>
          <cell r="JR49">
            <v>9.4124038450757785E-2</v>
          </cell>
          <cell r="JS49">
            <v>9.2263879588094594E-2</v>
          </cell>
          <cell r="JT49">
            <v>8.1948916470203317E-2</v>
          </cell>
          <cell r="JU49">
            <v>6.5982128205206617E-2</v>
          </cell>
          <cell r="JV49">
            <v>0</v>
          </cell>
          <cell r="JW49">
            <v>0</v>
          </cell>
          <cell r="JX49">
            <v>7.2714374390352041E-2</v>
          </cell>
          <cell r="JY49">
            <v>4.9077616020401617E-3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/>
          <cell r="KE49"/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1.2795476190476192</v>
          </cell>
          <cell r="KO49">
            <v>0</v>
          </cell>
          <cell r="KP49">
            <v>0</v>
          </cell>
          <cell r="KQ49">
            <v>0</v>
          </cell>
          <cell r="KR49">
            <v>0</v>
          </cell>
          <cell r="KS49">
            <v>0</v>
          </cell>
          <cell r="KT49"/>
          <cell r="KU49"/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/>
          <cell r="LL49">
            <v>0</v>
          </cell>
          <cell r="LM49">
            <v>0</v>
          </cell>
          <cell r="LN49">
            <v>0</v>
          </cell>
          <cell r="LO49">
            <v>0</v>
          </cell>
          <cell r="LP49">
            <v>0</v>
          </cell>
          <cell r="LQ49">
            <v>0</v>
          </cell>
          <cell r="LR49">
            <v>0</v>
          </cell>
          <cell r="LS49">
            <v>0</v>
          </cell>
          <cell r="LT49">
            <v>0</v>
          </cell>
          <cell r="LU49">
            <v>0</v>
          </cell>
          <cell r="LV49">
            <v>0</v>
          </cell>
          <cell r="LW49"/>
          <cell r="LX49"/>
          <cell r="LY49"/>
          <cell r="LZ49"/>
          <cell r="MA49"/>
          <cell r="MB49">
            <v>0</v>
          </cell>
          <cell r="MC49">
            <v>0</v>
          </cell>
          <cell r="MD49">
            <v>0</v>
          </cell>
          <cell r="ME49">
            <v>0</v>
          </cell>
          <cell r="MF49">
            <v>0</v>
          </cell>
          <cell r="MG49">
            <v>0</v>
          </cell>
          <cell r="MH49">
            <v>0</v>
          </cell>
          <cell r="MI49">
            <v>0</v>
          </cell>
          <cell r="MJ49">
            <v>0</v>
          </cell>
          <cell r="MK49">
            <v>0</v>
          </cell>
          <cell r="ML49">
            <v>0</v>
          </cell>
          <cell r="MM49">
            <v>0</v>
          </cell>
          <cell r="MN49">
            <v>0</v>
          </cell>
          <cell r="MO49">
            <v>0</v>
          </cell>
          <cell r="MP49"/>
          <cell r="MQ49"/>
          <cell r="MR49">
            <v>0</v>
          </cell>
          <cell r="MS49">
            <v>0</v>
          </cell>
          <cell r="MT49">
            <v>0</v>
          </cell>
          <cell r="MU49">
            <v>0</v>
          </cell>
          <cell r="MV49">
            <v>0</v>
          </cell>
          <cell r="MW49">
            <v>0</v>
          </cell>
          <cell r="MX49">
            <v>0</v>
          </cell>
          <cell r="MY49">
            <v>0</v>
          </cell>
          <cell r="MZ49">
            <v>0</v>
          </cell>
          <cell r="NA49">
            <v>0</v>
          </cell>
          <cell r="NB49">
            <v>0</v>
          </cell>
          <cell r="NC49">
            <v>0</v>
          </cell>
          <cell r="ND49">
            <v>0</v>
          </cell>
          <cell r="NE49">
            <v>0</v>
          </cell>
          <cell r="NF49"/>
          <cell r="NG49"/>
          <cell r="NH49"/>
          <cell r="NI49"/>
          <cell r="NJ49"/>
          <cell r="NK49"/>
          <cell r="NL49"/>
          <cell r="NM49"/>
          <cell r="NN49"/>
          <cell r="NO49"/>
          <cell r="NP49"/>
          <cell r="NQ49"/>
          <cell r="NR49"/>
          <cell r="NS49"/>
          <cell r="NT49"/>
          <cell r="NU49"/>
          <cell r="NV49"/>
          <cell r="NW49"/>
          <cell r="NX49">
            <v>0</v>
          </cell>
          <cell r="NY49">
            <v>0</v>
          </cell>
          <cell r="NZ49">
            <v>0</v>
          </cell>
          <cell r="OA49">
            <v>0</v>
          </cell>
          <cell r="OB49">
            <v>0</v>
          </cell>
          <cell r="OC49">
            <v>0</v>
          </cell>
          <cell r="OD49">
            <v>0</v>
          </cell>
          <cell r="OE49">
            <v>0</v>
          </cell>
          <cell r="OF49">
            <v>0</v>
          </cell>
          <cell r="OG49">
            <v>0</v>
          </cell>
          <cell r="OH49">
            <v>0</v>
          </cell>
          <cell r="OI49"/>
          <cell r="OJ49"/>
          <cell r="OK49"/>
          <cell r="OL49"/>
          <cell r="OM49"/>
          <cell r="ON49">
            <v>0</v>
          </cell>
          <cell r="OO49">
            <v>0</v>
          </cell>
          <cell r="OP49">
            <v>0</v>
          </cell>
          <cell r="OQ49">
            <v>0</v>
          </cell>
          <cell r="OR49">
            <v>0</v>
          </cell>
          <cell r="OS49">
            <v>0</v>
          </cell>
          <cell r="OT49">
            <v>0</v>
          </cell>
          <cell r="OU49">
            <v>0</v>
          </cell>
          <cell r="OV49">
            <v>0</v>
          </cell>
          <cell r="OW49">
            <v>0</v>
          </cell>
          <cell r="OX49">
            <v>0</v>
          </cell>
          <cell r="OY49"/>
          <cell r="OZ49"/>
          <cell r="PA49"/>
          <cell r="PB49"/>
          <cell r="PC49"/>
          <cell r="PD49"/>
          <cell r="PE49"/>
          <cell r="PF49"/>
          <cell r="PG49"/>
          <cell r="PH49"/>
          <cell r="PI49"/>
          <cell r="PJ49"/>
          <cell r="PK49"/>
          <cell r="PL49"/>
          <cell r="PM49"/>
          <cell r="PN49"/>
          <cell r="PO49"/>
          <cell r="PP49"/>
          <cell r="PQ49"/>
          <cell r="PR49"/>
          <cell r="PS49"/>
          <cell r="PT49"/>
          <cell r="PU49"/>
          <cell r="PV49"/>
          <cell r="PW49"/>
          <cell r="PX49"/>
          <cell r="PY49"/>
          <cell r="PZ49"/>
          <cell r="QA49"/>
          <cell r="QB49"/>
          <cell r="QC49"/>
          <cell r="QD49"/>
          <cell r="QE49"/>
          <cell r="QF49"/>
          <cell r="QG49"/>
          <cell r="QH49"/>
          <cell r="QI49"/>
          <cell r="QJ49"/>
          <cell r="QK49"/>
          <cell r="QL49"/>
          <cell r="QM49"/>
          <cell r="QN49"/>
          <cell r="QO49"/>
          <cell r="QP49"/>
          <cell r="QQ49"/>
          <cell r="QR49"/>
          <cell r="QS49"/>
          <cell r="QT49"/>
          <cell r="QU49"/>
          <cell r="QV49"/>
          <cell r="QW49"/>
          <cell r="QX49"/>
          <cell r="QY49"/>
          <cell r="QZ49"/>
          <cell r="RA49"/>
          <cell r="RB49"/>
          <cell r="RC49"/>
          <cell r="RD49"/>
          <cell r="RE49"/>
          <cell r="RF49"/>
          <cell r="RG49"/>
          <cell r="RH49"/>
          <cell r="RI49"/>
          <cell r="RJ49"/>
          <cell r="RK49"/>
          <cell r="RL49"/>
          <cell r="RM49"/>
          <cell r="RN49"/>
        </row>
        <row r="50">
          <cell r="A50">
            <v>48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/>
          <cell r="S50"/>
          <cell r="T50">
            <v>295.62499999999994</v>
          </cell>
          <cell r="U50">
            <v>249.45700000000002</v>
          </cell>
          <cell r="V50">
            <v>260.24200000000002</v>
          </cell>
          <cell r="W50">
            <v>325.75900000000001</v>
          </cell>
          <cell r="X50">
            <v>292.495</v>
          </cell>
          <cell r="Y50">
            <v>253.38299999999998</v>
          </cell>
          <cell r="Z50">
            <v>326.387</v>
          </cell>
          <cell r="AA50">
            <v>285.79300000000001</v>
          </cell>
          <cell r="AB50">
            <v>326.11700000000002</v>
          </cell>
          <cell r="AC50">
            <v>241.54400000000001</v>
          </cell>
          <cell r="AD50">
            <v>229.273</v>
          </cell>
          <cell r="AE50">
            <v>485.37099999999998</v>
          </cell>
          <cell r="AF50">
            <v>177.524</v>
          </cell>
          <cell r="AG50">
            <v>183.04801742383938</v>
          </cell>
          <cell r="AH50"/>
          <cell r="AI50"/>
          <cell r="AJ50">
            <v>1863.58437644676</v>
          </cell>
          <cell r="AK50">
            <v>1407.1699887127099</v>
          </cell>
          <cell r="AL50">
            <v>1921.2757280015501</v>
          </cell>
          <cell r="AM50">
            <v>1834.06332526295</v>
          </cell>
          <cell r="AN50">
            <v>2036.0218488697099</v>
          </cell>
          <cell r="AO50">
            <v>1524.9710757385601</v>
          </cell>
          <cell r="AP50">
            <v>2486.6651838616999</v>
          </cell>
          <cell r="AQ50">
            <v>3835.1792714379103</v>
          </cell>
          <cell r="AR50">
            <v>3577.3839461714101</v>
          </cell>
          <cell r="AS50">
            <v>3855.86328554493</v>
          </cell>
          <cell r="AT50">
            <v>3714.87984808291</v>
          </cell>
          <cell r="AU50">
            <v>3150.8939699886296</v>
          </cell>
          <cell r="AV50">
            <v>2247.5385533163198</v>
          </cell>
          <cell r="AW50">
            <v>2371.3979039878332</v>
          </cell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/>
          <cell r="CE50"/>
          <cell r="CF50">
            <v>66.013119047619043</v>
          </cell>
          <cell r="CG50">
            <v>50.726452380952388</v>
          </cell>
          <cell r="CH50">
            <v>15.339880952380954</v>
          </cell>
          <cell r="CI50">
            <v>35.384880952380954</v>
          </cell>
          <cell r="CJ50">
            <v>39.800666666666672</v>
          </cell>
          <cell r="CK50">
            <v>28.442142857142859</v>
          </cell>
          <cell r="CL50">
            <v>1.8752142857142857</v>
          </cell>
          <cell r="CM50">
            <v>1.3879999999999999</v>
          </cell>
          <cell r="CN50">
            <v>2.1782142857142857</v>
          </cell>
          <cell r="CO50">
            <v>0.19671428571428573</v>
          </cell>
          <cell r="CP50">
            <v>3.7768809523809526</v>
          </cell>
          <cell r="CQ50">
            <v>0.13519047619047619</v>
          </cell>
          <cell r="CR50">
            <v>0</v>
          </cell>
          <cell r="CS50">
            <v>0</v>
          </cell>
          <cell r="CT50"/>
          <cell r="CU50"/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0.53040252904734064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8.9999999999999993E-3</v>
          </cell>
          <cell r="DI50">
            <v>9.0329235080387413E-3</v>
          </cell>
          <cell r="DJ50"/>
          <cell r="DK50"/>
          <cell r="DL50"/>
          <cell r="DM50"/>
          <cell r="DN50"/>
          <cell r="DO50"/>
          <cell r="DP50"/>
          <cell r="DQ50"/>
          <cell r="DR50"/>
          <cell r="DS50"/>
          <cell r="DT50"/>
          <cell r="DU50"/>
          <cell r="DV50"/>
          <cell r="DW50"/>
          <cell r="DX50"/>
          <cell r="DY50"/>
          <cell r="DZ50"/>
          <cell r="EA50"/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/>
          <cell r="EN50"/>
          <cell r="EO50"/>
          <cell r="EP50"/>
          <cell r="EQ50"/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/>
          <cell r="FD50"/>
          <cell r="FE50"/>
          <cell r="FF50"/>
          <cell r="FG50"/>
          <cell r="FH50">
            <v>1.284</v>
          </cell>
          <cell r="FI50">
            <v>5.931</v>
          </cell>
          <cell r="FJ50">
            <v>0.158</v>
          </cell>
          <cell r="FK50">
            <v>0.84</v>
          </cell>
          <cell r="FL50">
            <v>1.2310000000000001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0.53900000000000003</v>
          </cell>
          <cell r="FR50">
            <v>0.55100000000000005</v>
          </cell>
          <cell r="FS50">
            <v>1.4420000000000002</v>
          </cell>
          <cell r="FT50">
            <v>0</v>
          </cell>
          <cell r="FU50">
            <v>0</v>
          </cell>
          <cell r="FV50"/>
          <cell r="FW50"/>
          <cell r="FX50">
            <v>0</v>
          </cell>
          <cell r="FY50">
            <v>0</v>
          </cell>
          <cell r="FZ50">
            <v>2.9489999999999998</v>
          </cell>
          <cell r="GA50">
            <v>0.61299999999999999</v>
          </cell>
          <cell r="GB50">
            <v>0</v>
          </cell>
          <cell r="GC50">
            <v>8.9999999999999993E-3</v>
          </cell>
          <cell r="GD50">
            <v>0.13800000000000001</v>
          </cell>
          <cell r="GE50">
            <v>0.10100000000000001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/>
          <cell r="GM50"/>
          <cell r="GN50">
            <v>31.688071428571433</v>
          </cell>
          <cell r="GO50">
            <v>22.354690476190477</v>
          </cell>
          <cell r="GP50">
            <v>28.344595238095238</v>
          </cell>
          <cell r="GQ50">
            <v>14.20154761904762</v>
          </cell>
          <cell r="GR50">
            <v>6.2635714285714288</v>
          </cell>
          <cell r="GS50">
            <v>6.2798333333333334</v>
          </cell>
          <cell r="GT50">
            <v>4.5911428571428576</v>
          </cell>
          <cell r="GU50">
            <v>2.4605714285714289</v>
          </cell>
          <cell r="GV50">
            <v>2.910309523809524</v>
          </cell>
          <cell r="GW50">
            <v>2.0181904761904761</v>
          </cell>
          <cell r="GX50">
            <v>1.7789285714285714</v>
          </cell>
          <cell r="GY50">
            <v>1.3245238095238097</v>
          </cell>
          <cell r="GZ50">
            <v>1.8040952380952382</v>
          </cell>
          <cell r="HA50">
            <v>1.8106949207701364</v>
          </cell>
          <cell r="HB50"/>
          <cell r="HC50"/>
          <cell r="HD50">
            <v>711.96934899999997</v>
          </cell>
          <cell r="HE50">
            <v>752.84419100000002</v>
          </cell>
          <cell r="HF50">
            <v>683.79101000000003</v>
          </cell>
          <cell r="HG50">
            <v>598.09091999999998</v>
          </cell>
          <cell r="HH50">
            <v>617.22681399999999</v>
          </cell>
          <cell r="HI50">
            <v>615.23461599999996</v>
          </cell>
          <cell r="HJ50">
            <v>556.63384900000005</v>
          </cell>
          <cell r="HK50">
            <v>594.15471500000001</v>
          </cell>
          <cell r="HL50">
            <v>607.39001747540328</v>
          </cell>
          <cell r="HM50">
            <v>631.31960475790891</v>
          </cell>
          <cell r="HN50">
            <v>646.46356092345479</v>
          </cell>
          <cell r="HO50">
            <v>578.93666948992313</v>
          </cell>
          <cell r="HP50">
            <v>546.58246086553936</v>
          </cell>
          <cell r="HQ50">
            <v>602.65773564358733</v>
          </cell>
          <cell r="HR50"/>
          <cell r="HS50"/>
          <cell r="HT50">
            <v>218.511966</v>
          </cell>
          <cell r="HU50">
            <v>177.922505</v>
          </cell>
          <cell r="HV50">
            <v>169.024553</v>
          </cell>
          <cell r="HW50">
            <v>151.00964200000001</v>
          </cell>
          <cell r="HX50">
            <v>185.44842600000001</v>
          </cell>
          <cell r="HY50">
            <v>133.45809600000001</v>
          </cell>
          <cell r="HZ50">
            <v>128.53912600000001</v>
          </cell>
          <cell r="IA50">
            <v>133.41709599999999</v>
          </cell>
          <cell r="IB50">
            <v>129.645689</v>
          </cell>
          <cell r="IC50">
            <v>143.95764</v>
          </cell>
          <cell r="ID50">
            <v>124.72505174951952</v>
          </cell>
          <cell r="IE50">
            <v>121.95619342846079</v>
          </cell>
          <cell r="IF50">
            <v>125.73958204044183</v>
          </cell>
          <cell r="IG50">
            <v>133.25762427788942</v>
          </cell>
          <cell r="IH50"/>
          <cell r="II50"/>
          <cell r="IJ50">
            <v>32.154357142857144</v>
          </cell>
          <cell r="IK50">
            <v>3.2664999999999997</v>
          </cell>
          <cell r="IL50">
            <v>36.997047619047621</v>
          </cell>
          <cell r="IM50">
            <v>21.453309523809526</v>
          </cell>
          <cell r="IN50">
            <v>8.1445238095238093</v>
          </cell>
          <cell r="IO50">
            <v>8.8798809523809528</v>
          </cell>
          <cell r="IP50">
            <v>3.7680952380952379</v>
          </cell>
          <cell r="IQ50">
            <v>3.3622857142857145</v>
          </cell>
          <cell r="IR50">
            <v>4.0157619047619049</v>
          </cell>
          <cell r="IS50">
            <v>5.2976904761904766</v>
          </cell>
          <cell r="IT50">
            <v>3.6181190476190479</v>
          </cell>
          <cell r="IU50">
            <v>5.6205952380952384</v>
          </cell>
          <cell r="IV50">
            <v>5.7406666666666677</v>
          </cell>
          <cell r="IW50">
            <v>5.7616669872386383</v>
          </cell>
          <cell r="IX50"/>
          <cell r="IY50"/>
          <cell r="IZ50"/>
          <cell r="JA50"/>
          <cell r="JB50"/>
          <cell r="JC50"/>
          <cell r="JD50"/>
          <cell r="JE50"/>
          <cell r="JF50"/>
          <cell r="JG50"/>
          <cell r="JH50"/>
          <cell r="JI50"/>
          <cell r="JJ50"/>
          <cell r="JK50"/>
          <cell r="JL50"/>
          <cell r="JM50"/>
          <cell r="JN50"/>
          <cell r="JO50"/>
          <cell r="JP50">
            <v>19.847089845163438</v>
          </cell>
          <cell r="JQ50">
            <v>14.264009034766115</v>
          </cell>
          <cell r="JR50">
            <v>8.2433628002882493</v>
          </cell>
          <cell r="JS50">
            <v>10.680593905406081</v>
          </cell>
          <cell r="JT50">
            <v>43.150803333812398</v>
          </cell>
          <cell r="JU50">
            <v>51.838219180735074</v>
          </cell>
          <cell r="JV50">
            <v>4.6957595512787194</v>
          </cell>
          <cell r="JW50">
            <v>4.3189066546801094</v>
          </cell>
          <cell r="JX50">
            <v>2.591124850805067</v>
          </cell>
          <cell r="JY50">
            <v>4.3557225111838873</v>
          </cell>
          <cell r="JZ50">
            <v>6.9782356316742771</v>
          </cell>
          <cell r="KA50">
            <v>12.268099345733715</v>
          </cell>
          <cell r="KB50">
            <v>11.679468636702312</v>
          </cell>
          <cell r="KC50">
            <v>11.7221940899855</v>
          </cell>
          <cell r="KD50"/>
          <cell r="KE50"/>
          <cell r="KF50">
            <v>2.9770476190476187</v>
          </cell>
          <cell r="KG50">
            <v>2.2693809523809523</v>
          </cell>
          <cell r="KH50">
            <v>23.020071428571427</v>
          </cell>
          <cell r="KI50">
            <v>5.0802142857142858</v>
          </cell>
          <cell r="KJ50">
            <v>3.820904761904762</v>
          </cell>
          <cell r="KK50">
            <v>2.6988571428571433</v>
          </cell>
          <cell r="KL50">
            <v>4.5383571428571425</v>
          </cell>
          <cell r="KM50">
            <v>3.816071428571429</v>
          </cell>
          <cell r="KN50">
            <v>3.1512619047619048</v>
          </cell>
          <cell r="KO50">
            <v>1.5122619047619048</v>
          </cell>
          <cell r="KP50">
            <v>1.3021904761904761</v>
          </cell>
          <cell r="KQ50">
            <v>0.9572857142857143</v>
          </cell>
          <cell r="KR50">
            <v>0.85604761904761906</v>
          </cell>
          <cell r="KS50">
            <v>0.85917918467731458</v>
          </cell>
          <cell r="KT50"/>
          <cell r="KU50"/>
          <cell r="KV50">
            <v>0.3538095238095238</v>
          </cell>
          <cell r="KW50">
            <v>0.33630952380952384</v>
          </cell>
          <cell r="KX50">
            <v>0</v>
          </cell>
          <cell r="KY50">
            <v>1.4976190476190476E-2</v>
          </cell>
          <cell r="KZ50">
            <v>2.7857142857142858E-2</v>
          </cell>
          <cell r="LA50">
            <v>0</v>
          </cell>
          <cell r="LB50">
            <v>0</v>
          </cell>
          <cell r="LC50">
            <v>0</v>
          </cell>
          <cell r="LD50">
            <v>4.7619047619047616E-2</v>
          </cell>
          <cell r="LE50">
            <v>3.5714285714285712E-2</v>
          </cell>
          <cell r="LF50">
            <v>4.7619047619047623E-2</v>
          </cell>
          <cell r="LG50">
            <v>4.8571428571428571E-2</v>
          </cell>
          <cell r="LH50">
            <v>5.1071428571428573E-2</v>
          </cell>
          <cell r="LI50">
            <v>5.1258256414664291E-2</v>
          </cell>
          <cell r="LJ50"/>
          <cell r="LL50">
            <v>0</v>
          </cell>
          <cell r="LM50">
            <v>0</v>
          </cell>
          <cell r="LN50">
            <v>0</v>
          </cell>
          <cell r="LO50">
            <v>0</v>
          </cell>
          <cell r="LP50">
            <v>0</v>
          </cell>
          <cell r="LQ50">
            <v>0</v>
          </cell>
          <cell r="LR50">
            <v>0</v>
          </cell>
          <cell r="LS50">
            <v>0</v>
          </cell>
          <cell r="LT50">
            <v>0</v>
          </cell>
          <cell r="LU50">
            <v>0</v>
          </cell>
          <cell r="LV50">
            <v>0</v>
          </cell>
          <cell r="LW50"/>
          <cell r="LX50"/>
          <cell r="LY50"/>
          <cell r="LZ50"/>
          <cell r="MA50"/>
          <cell r="MB50">
            <v>-60.618038705645056</v>
          </cell>
          <cell r="MC50">
            <v>-51.767186522016999</v>
          </cell>
          <cell r="MD50">
            <v>-51.696244448975506</v>
          </cell>
          <cell r="ME50">
            <v>-54.63166248795369</v>
          </cell>
          <cell r="MF50">
            <v>-65.496339599859581</v>
          </cell>
          <cell r="MG50">
            <v>-45.72869228240274</v>
          </cell>
          <cell r="MH50">
            <v>-42.398549945300083</v>
          </cell>
          <cell r="MI50">
            <v>-37.234885442052629</v>
          </cell>
          <cell r="MJ50">
            <v>-46.016195006858872</v>
          </cell>
          <cell r="MK50">
            <v>-44.214496473743495</v>
          </cell>
          <cell r="ML50">
            <v>-53.244797807379811</v>
          </cell>
          <cell r="MM50">
            <v>-37.143293418476347</v>
          </cell>
          <cell r="MN50">
            <v>-41.024472588307908</v>
          </cell>
          <cell r="MO50">
            <v>-44.609008702743168</v>
          </cell>
          <cell r="MP50"/>
          <cell r="MQ50"/>
          <cell r="MR50">
            <v>0</v>
          </cell>
          <cell r="MS50">
            <v>0</v>
          </cell>
          <cell r="MT50">
            <v>0</v>
          </cell>
          <cell r="MU50">
            <v>0</v>
          </cell>
          <cell r="MV50">
            <v>0</v>
          </cell>
          <cell r="MW50">
            <v>0</v>
          </cell>
          <cell r="MX50">
            <v>0</v>
          </cell>
          <cell r="MY50">
            <v>0</v>
          </cell>
          <cell r="MZ50">
            <v>0</v>
          </cell>
          <cell r="NA50">
            <v>0</v>
          </cell>
          <cell r="NB50">
            <v>0</v>
          </cell>
          <cell r="NC50">
            <v>0</v>
          </cell>
          <cell r="ND50">
            <v>0</v>
          </cell>
          <cell r="NE50">
            <v>0</v>
          </cell>
          <cell r="NF50"/>
          <cell r="NG50"/>
          <cell r="NH50"/>
          <cell r="NI50"/>
          <cell r="NJ50"/>
          <cell r="NK50"/>
          <cell r="NL50"/>
          <cell r="NM50"/>
          <cell r="NN50"/>
          <cell r="NO50"/>
          <cell r="NP50"/>
          <cell r="NQ50"/>
          <cell r="NR50"/>
          <cell r="NS50"/>
          <cell r="NT50"/>
          <cell r="NU50"/>
          <cell r="NV50"/>
          <cell r="NW50"/>
          <cell r="NX50">
            <v>0</v>
          </cell>
          <cell r="NY50">
            <v>0</v>
          </cell>
          <cell r="NZ50">
            <v>0</v>
          </cell>
          <cell r="OA50">
            <v>0</v>
          </cell>
          <cell r="OB50">
            <v>0</v>
          </cell>
          <cell r="OC50">
            <v>0</v>
          </cell>
          <cell r="OD50">
            <v>0</v>
          </cell>
          <cell r="OE50">
            <v>0</v>
          </cell>
          <cell r="OF50">
            <v>0</v>
          </cell>
          <cell r="OG50">
            <v>0</v>
          </cell>
          <cell r="OH50">
            <v>0</v>
          </cell>
          <cell r="OI50"/>
          <cell r="OJ50"/>
          <cell r="OK50"/>
          <cell r="OL50"/>
          <cell r="OM50"/>
          <cell r="ON50">
            <v>0</v>
          </cell>
          <cell r="OO50">
            <v>0</v>
          </cell>
          <cell r="OP50">
            <v>0</v>
          </cell>
          <cell r="OQ50">
            <v>0</v>
          </cell>
          <cell r="OR50">
            <v>0</v>
          </cell>
          <cell r="OS50">
            <v>0</v>
          </cell>
          <cell r="OT50">
            <v>0</v>
          </cell>
          <cell r="OU50">
            <v>0</v>
          </cell>
          <cell r="OV50">
            <v>0</v>
          </cell>
          <cell r="OW50">
            <v>0</v>
          </cell>
          <cell r="OX50">
            <v>0</v>
          </cell>
          <cell r="OY50"/>
          <cell r="OZ50"/>
          <cell r="PA50"/>
          <cell r="PB50"/>
          <cell r="PC50"/>
          <cell r="PD50"/>
          <cell r="PE50"/>
          <cell r="PF50"/>
          <cell r="PG50"/>
          <cell r="PH50"/>
          <cell r="PI50"/>
          <cell r="PJ50"/>
          <cell r="PK50"/>
          <cell r="PL50"/>
          <cell r="PM50"/>
          <cell r="PN50"/>
          <cell r="PO50"/>
          <cell r="PP50"/>
          <cell r="PQ50"/>
          <cell r="PR50"/>
          <cell r="PS50"/>
          <cell r="PT50"/>
          <cell r="PU50"/>
          <cell r="PV50"/>
          <cell r="PW50"/>
          <cell r="PX50"/>
          <cell r="PY50"/>
          <cell r="PZ50"/>
          <cell r="QA50"/>
          <cell r="QB50"/>
          <cell r="QC50"/>
          <cell r="QD50"/>
          <cell r="QE50"/>
          <cell r="QF50"/>
          <cell r="QG50"/>
          <cell r="QH50"/>
          <cell r="QI50"/>
          <cell r="QJ50"/>
          <cell r="QK50"/>
          <cell r="QL50"/>
          <cell r="QM50"/>
          <cell r="QN50"/>
          <cell r="QO50"/>
          <cell r="QP50"/>
          <cell r="QQ50"/>
          <cell r="QR50"/>
          <cell r="QS50"/>
          <cell r="QT50"/>
          <cell r="QU50"/>
          <cell r="QV50"/>
          <cell r="QW50"/>
          <cell r="QX50"/>
          <cell r="QY50"/>
          <cell r="QZ50"/>
          <cell r="RA50"/>
          <cell r="RB50"/>
          <cell r="RC50"/>
          <cell r="RD50"/>
          <cell r="RE50"/>
          <cell r="RF50"/>
          <cell r="RG50"/>
          <cell r="RH50"/>
          <cell r="RI50"/>
          <cell r="RJ50"/>
          <cell r="RK50"/>
          <cell r="RL50"/>
          <cell r="RM50"/>
          <cell r="RN50"/>
        </row>
        <row r="51">
          <cell r="A51">
            <v>49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/>
          <cell r="S51"/>
          <cell r="T51">
            <v>56.720999999999997</v>
          </cell>
          <cell r="U51">
            <v>17.945</v>
          </cell>
          <cell r="V51">
            <v>38.670999999999999</v>
          </cell>
          <cell r="W51">
            <v>34.384</v>
          </cell>
          <cell r="X51">
            <v>35.738</v>
          </cell>
          <cell r="Y51">
            <v>34.644000000000005</v>
          </cell>
          <cell r="Z51">
            <v>25.102</v>
          </cell>
          <cell r="AA51">
            <v>5.47</v>
          </cell>
          <cell r="AB51">
            <v>19.038999999999998</v>
          </cell>
          <cell r="AC51">
            <v>9.1379999999999999</v>
          </cell>
          <cell r="AD51">
            <v>10.671000000000001</v>
          </cell>
          <cell r="AE51">
            <v>11.192</v>
          </cell>
          <cell r="AF51">
            <v>11.454000000000001</v>
          </cell>
          <cell r="AG51">
            <v>11.490140480622086</v>
          </cell>
          <cell r="AH51"/>
          <cell r="AI51"/>
          <cell r="AJ51">
            <v>1408.3042959131101</v>
          </cell>
          <cell r="AK51">
            <v>225.9022936428</v>
          </cell>
          <cell r="AL51">
            <v>1238.0523424724502</v>
          </cell>
          <cell r="AM51">
            <v>1437.0296016378099</v>
          </cell>
          <cell r="AN51">
            <v>1560.0234283698001</v>
          </cell>
          <cell r="AO51">
            <v>1767.50106986284</v>
          </cell>
          <cell r="AP51">
            <v>336.88418852098999</v>
          </cell>
          <cell r="AQ51">
            <v>383.71045213023001</v>
          </cell>
          <cell r="AR51">
            <v>364.28364027520996</v>
          </cell>
          <cell r="AS51">
            <v>335.46199613075004</v>
          </cell>
          <cell r="AT51">
            <v>344.87769939015999</v>
          </cell>
          <cell r="AU51">
            <v>333.46351905890481</v>
          </cell>
          <cell r="AV51">
            <v>264.57248318738016</v>
          </cell>
          <cell r="AW51">
            <v>277.36801999146388</v>
          </cell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/>
          <cell r="CE51"/>
          <cell r="CF51">
            <v>14.772285714285713</v>
          </cell>
          <cell r="CG51">
            <v>0.31761904761904763</v>
          </cell>
          <cell r="CH51">
            <v>26.238785714285719</v>
          </cell>
          <cell r="CI51">
            <v>27.346452380952382</v>
          </cell>
          <cell r="CJ51">
            <v>25.730690476190478</v>
          </cell>
          <cell r="CK51">
            <v>9.7180238095238103</v>
          </cell>
          <cell r="CL51">
            <v>0.21307142857142858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/>
          <cell r="CU51"/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/>
          <cell r="DK51"/>
          <cell r="DL51"/>
          <cell r="DM51"/>
          <cell r="DN51"/>
          <cell r="DO51"/>
          <cell r="DP51"/>
          <cell r="DQ51"/>
          <cell r="DR51"/>
          <cell r="DS51"/>
          <cell r="DT51"/>
          <cell r="DU51"/>
          <cell r="DV51"/>
          <cell r="DW51"/>
          <cell r="DX51"/>
          <cell r="DY51"/>
          <cell r="DZ51"/>
          <cell r="EA51"/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/>
          <cell r="EN51"/>
          <cell r="EO51"/>
          <cell r="EP51"/>
          <cell r="EQ51"/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/>
          <cell r="FD51"/>
          <cell r="FE51"/>
          <cell r="FF51"/>
          <cell r="FG51"/>
          <cell r="FH51">
            <v>1.042</v>
          </cell>
          <cell r="FI51">
            <v>0</v>
          </cell>
          <cell r="FJ51">
            <v>1.3009999999999999</v>
          </cell>
          <cell r="FK51">
            <v>0</v>
          </cell>
          <cell r="FL51">
            <v>2.012</v>
          </cell>
          <cell r="FM51">
            <v>0.14000000000000001</v>
          </cell>
          <cell r="FN51">
            <v>5.0000000000000001E-3</v>
          </cell>
          <cell r="FO51">
            <v>16.571999999999999</v>
          </cell>
          <cell r="FP51">
            <v>1.3129999999999999</v>
          </cell>
          <cell r="FQ51">
            <v>1.242</v>
          </cell>
          <cell r="FR51">
            <v>1.319</v>
          </cell>
          <cell r="FS51">
            <v>0.24</v>
          </cell>
          <cell r="FT51">
            <v>0</v>
          </cell>
          <cell r="FU51">
            <v>0</v>
          </cell>
          <cell r="FV51"/>
          <cell r="FW51"/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/>
          <cell r="GM51"/>
          <cell r="GN51">
            <v>13.566785714285714</v>
          </cell>
          <cell r="GO51">
            <v>0.57778571428571435</v>
          </cell>
          <cell r="GP51">
            <v>4.9612857142857143</v>
          </cell>
          <cell r="GQ51">
            <v>3.5861666666666667</v>
          </cell>
          <cell r="GR51">
            <v>3.331547619047619</v>
          </cell>
          <cell r="GS51">
            <v>2.753166666666667</v>
          </cell>
          <cell r="GT51">
            <v>3.7218095238095237</v>
          </cell>
          <cell r="GU51">
            <v>1.5979761904761904</v>
          </cell>
          <cell r="GV51">
            <v>1.236952380952381</v>
          </cell>
          <cell r="GW51">
            <v>0.75433333333333341</v>
          </cell>
          <cell r="GX51">
            <v>0.87345238095238098</v>
          </cell>
          <cell r="GY51">
            <v>0.64776190476190476</v>
          </cell>
          <cell r="GZ51">
            <v>0.64157142857142857</v>
          </cell>
          <cell r="HA51">
            <v>0.66572639528101862</v>
          </cell>
          <cell r="HB51"/>
          <cell r="HC51"/>
          <cell r="HD51">
            <v>370.10173300000002</v>
          </cell>
          <cell r="HE51">
            <v>367.82461999999998</v>
          </cell>
          <cell r="HF51">
            <v>315.94981999999999</v>
          </cell>
          <cell r="HG51">
            <v>287.092782</v>
          </cell>
          <cell r="HH51">
            <v>307.91622899999999</v>
          </cell>
          <cell r="HI51">
            <v>304.20710200000002</v>
          </cell>
          <cell r="HJ51">
            <v>275.62277599999999</v>
          </cell>
          <cell r="HK51">
            <v>237.84308000000001</v>
          </cell>
          <cell r="HL51">
            <v>202.55771221860331</v>
          </cell>
          <cell r="HM51">
            <v>144.19868391102389</v>
          </cell>
          <cell r="HN51">
            <v>123.01164655849972</v>
          </cell>
          <cell r="HO51">
            <v>159.93140831109105</v>
          </cell>
          <cell r="HP51">
            <v>163.66104777128376</v>
          </cell>
          <cell r="HQ51">
            <v>178.73323184635615</v>
          </cell>
          <cell r="HR51"/>
          <cell r="HS51"/>
          <cell r="HT51">
            <v>6.0518000000000002E-2</v>
          </cell>
          <cell r="HU51">
            <v>0</v>
          </cell>
          <cell r="HV51">
            <v>2.4639999999999999E-2</v>
          </cell>
          <cell r="HW51">
            <v>3.1681000000000001E-2</v>
          </cell>
          <cell r="HX51">
            <v>1.6589210000000001</v>
          </cell>
          <cell r="HY51">
            <v>3.168E-2</v>
          </cell>
          <cell r="HZ51">
            <v>1.2671999999999999E-2</v>
          </cell>
          <cell r="IA51">
            <v>1.6451E-2</v>
          </cell>
          <cell r="IB51">
            <v>1.584E-2</v>
          </cell>
          <cell r="IC51">
            <v>0</v>
          </cell>
          <cell r="ID51">
            <v>8.0029704354777353E-3</v>
          </cell>
          <cell r="IE51">
            <v>5.9911327148278303E-3</v>
          </cell>
          <cell r="IF51">
            <v>0</v>
          </cell>
          <cell r="IG51">
            <v>2.8178215168798895</v>
          </cell>
          <cell r="IH51"/>
          <cell r="II51"/>
          <cell r="IJ51">
            <v>11.903904761904762</v>
          </cell>
          <cell r="IK51">
            <v>0</v>
          </cell>
          <cell r="IL51">
            <v>0.77835714285714286</v>
          </cell>
          <cell r="IM51">
            <v>4.2140000000000004</v>
          </cell>
          <cell r="IN51">
            <v>0.88361904761904764</v>
          </cell>
          <cell r="IO51">
            <v>1.3059285714285713</v>
          </cell>
          <cell r="IP51">
            <v>0.33471428571428569</v>
          </cell>
          <cell r="IQ51">
            <v>0.28007142857142858</v>
          </cell>
          <cell r="IR51">
            <v>7.4476190476190474E-2</v>
          </cell>
          <cell r="IS51">
            <v>2.7333333333333334E-2</v>
          </cell>
          <cell r="IT51">
            <v>2.9666666666666668E-2</v>
          </cell>
          <cell r="IU51">
            <v>4.9928571428571433E-2</v>
          </cell>
          <cell r="IV51">
            <v>2.1880952380952383E-2</v>
          </cell>
          <cell r="IW51">
            <v>2.2704763499712618E-2</v>
          </cell>
          <cell r="IX51"/>
          <cell r="IY51"/>
          <cell r="IZ51"/>
          <cell r="JA51"/>
          <cell r="JB51"/>
          <cell r="JC51"/>
          <cell r="JD51"/>
          <cell r="JE51"/>
          <cell r="JF51"/>
          <cell r="JG51"/>
          <cell r="JH51"/>
          <cell r="JI51"/>
          <cell r="JJ51"/>
          <cell r="JK51"/>
          <cell r="JL51"/>
          <cell r="JM51"/>
          <cell r="JN51"/>
          <cell r="JO51"/>
          <cell r="JP51">
            <v>1.4111878617754172</v>
          </cell>
          <cell r="JQ51">
            <v>9.9424217127935102E-2</v>
          </cell>
          <cell r="JR51">
            <v>1.1579973071015262</v>
          </cell>
          <cell r="JS51">
            <v>4.2886293839867333</v>
          </cell>
          <cell r="JT51">
            <v>1.6783066744538524</v>
          </cell>
          <cell r="JU51">
            <v>1.5680221873633549</v>
          </cell>
          <cell r="JV51">
            <v>0.87884097323511701</v>
          </cell>
          <cell r="JW51">
            <v>1.0148415195612268</v>
          </cell>
          <cell r="JX51">
            <v>0.22908493434403665</v>
          </cell>
          <cell r="JY51">
            <v>0.86383739051818431</v>
          </cell>
          <cell r="JZ51">
            <v>1.538494076540696</v>
          </cell>
          <cell r="KA51">
            <v>2.1469647813319557</v>
          </cell>
          <cell r="KB51">
            <v>2.0561329692518293</v>
          </cell>
          <cell r="KC51">
            <v>2.1335457423445434</v>
          </cell>
          <cell r="KD51"/>
          <cell r="KE51"/>
          <cell r="KF51">
            <v>1.2588333333333332</v>
          </cell>
          <cell r="KG51">
            <v>2.5404761904761906E-2</v>
          </cell>
          <cell r="KH51">
            <v>2.3627857142857143</v>
          </cell>
          <cell r="KI51">
            <v>2.3813333333333331</v>
          </cell>
          <cell r="KJ51">
            <v>2.2688809523809521</v>
          </cell>
          <cell r="KK51">
            <v>4.0807142857142855</v>
          </cell>
          <cell r="KL51">
            <v>1.376452380952381</v>
          </cell>
          <cell r="KM51">
            <v>1.4077857142857142</v>
          </cell>
          <cell r="KN51">
            <v>1.1108571428571428</v>
          </cell>
          <cell r="KO51">
            <v>0.72173809523809529</v>
          </cell>
          <cell r="KP51">
            <v>0.8318809523809525</v>
          </cell>
          <cell r="KQ51">
            <v>0.68147619047619046</v>
          </cell>
          <cell r="KR51">
            <v>0.59973809523809518</v>
          </cell>
          <cell r="KS51">
            <v>0.62231804983053429</v>
          </cell>
          <cell r="KT51"/>
          <cell r="KU51"/>
          <cell r="KV51">
            <v>0</v>
          </cell>
          <cell r="KW51">
            <v>0</v>
          </cell>
          <cell r="KX51">
            <v>1.9047619047619048E-4</v>
          </cell>
          <cell r="KY51">
            <v>0</v>
          </cell>
          <cell r="KZ51">
            <v>9.5238095238095247E-2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0</v>
          </cell>
          <cell r="LJ51"/>
          <cell r="LL51">
            <v>0</v>
          </cell>
          <cell r="LM51">
            <v>0</v>
          </cell>
          <cell r="LN51">
            <v>0</v>
          </cell>
          <cell r="LO51">
            <v>0</v>
          </cell>
          <cell r="LP51">
            <v>0</v>
          </cell>
          <cell r="LQ51">
            <v>0</v>
          </cell>
          <cell r="LR51">
            <v>0</v>
          </cell>
          <cell r="LS51">
            <v>0</v>
          </cell>
          <cell r="LT51">
            <v>0</v>
          </cell>
          <cell r="LU51">
            <v>0</v>
          </cell>
          <cell r="LV51">
            <v>0</v>
          </cell>
          <cell r="LW51"/>
          <cell r="LX51"/>
          <cell r="LY51"/>
          <cell r="LZ51"/>
          <cell r="MA51"/>
          <cell r="MB51">
            <v>0</v>
          </cell>
          <cell r="MC51">
            <v>0</v>
          </cell>
          <cell r="MD51">
            <v>0</v>
          </cell>
          <cell r="ME51">
            <v>0</v>
          </cell>
          <cell r="MF51">
            <v>0</v>
          </cell>
          <cell r="MG51">
            <v>0</v>
          </cell>
          <cell r="MH51">
            <v>0</v>
          </cell>
          <cell r="MI51">
            <v>0</v>
          </cell>
          <cell r="MJ51">
            <v>0</v>
          </cell>
          <cell r="MK51">
            <v>0</v>
          </cell>
          <cell r="ML51">
            <v>0</v>
          </cell>
          <cell r="MM51">
            <v>0</v>
          </cell>
          <cell r="MN51">
            <v>0</v>
          </cell>
          <cell r="MO51">
            <v>0</v>
          </cell>
          <cell r="MP51"/>
          <cell r="MQ51"/>
          <cell r="MR51">
            <v>0</v>
          </cell>
          <cell r="MS51">
            <v>0</v>
          </cell>
          <cell r="MT51">
            <v>0</v>
          </cell>
          <cell r="MU51">
            <v>0</v>
          </cell>
          <cell r="MV51">
            <v>0</v>
          </cell>
          <cell r="MW51">
            <v>0</v>
          </cell>
          <cell r="MX51">
            <v>0</v>
          </cell>
          <cell r="MY51">
            <v>0</v>
          </cell>
          <cell r="MZ51">
            <v>0</v>
          </cell>
          <cell r="NA51">
            <v>0</v>
          </cell>
          <cell r="NB51">
            <v>0</v>
          </cell>
          <cell r="NC51">
            <v>0</v>
          </cell>
          <cell r="ND51">
            <v>0</v>
          </cell>
          <cell r="NE51">
            <v>0</v>
          </cell>
          <cell r="NF51"/>
          <cell r="NG51"/>
          <cell r="NH51"/>
          <cell r="NI51"/>
          <cell r="NJ51"/>
          <cell r="NK51"/>
          <cell r="NL51"/>
          <cell r="NM51"/>
          <cell r="NN51"/>
          <cell r="NO51"/>
          <cell r="NP51"/>
          <cell r="NQ51"/>
          <cell r="NR51"/>
          <cell r="NS51"/>
          <cell r="NT51"/>
          <cell r="NU51"/>
          <cell r="NV51"/>
          <cell r="NW51"/>
          <cell r="NX51">
            <v>0</v>
          </cell>
          <cell r="NY51">
            <v>0</v>
          </cell>
          <cell r="NZ51">
            <v>0</v>
          </cell>
          <cell r="OA51">
            <v>0</v>
          </cell>
          <cell r="OB51">
            <v>0</v>
          </cell>
          <cell r="OC51">
            <v>0</v>
          </cell>
          <cell r="OD51">
            <v>0</v>
          </cell>
          <cell r="OE51">
            <v>0</v>
          </cell>
          <cell r="OF51">
            <v>0</v>
          </cell>
          <cell r="OG51">
            <v>0</v>
          </cell>
          <cell r="OH51">
            <v>0</v>
          </cell>
          <cell r="OI51"/>
          <cell r="OJ51"/>
          <cell r="OK51"/>
          <cell r="OL51"/>
          <cell r="OM51"/>
          <cell r="ON51">
            <v>0</v>
          </cell>
          <cell r="OO51">
            <v>0</v>
          </cell>
          <cell r="OP51">
            <v>0</v>
          </cell>
          <cell r="OQ51">
            <v>0</v>
          </cell>
          <cell r="OR51">
            <v>0</v>
          </cell>
          <cell r="OS51">
            <v>0</v>
          </cell>
          <cell r="OT51">
            <v>0</v>
          </cell>
          <cell r="OU51">
            <v>0</v>
          </cell>
          <cell r="OV51">
            <v>0</v>
          </cell>
          <cell r="OW51">
            <v>0</v>
          </cell>
          <cell r="OX51">
            <v>0</v>
          </cell>
          <cell r="OY51"/>
          <cell r="OZ51"/>
          <cell r="PA51"/>
          <cell r="PB51"/>
          <cell r="PC51"/>
          <cell r="PD51"/>
          <cell r="PE51"/>
          <cell r="PF51"/>
          <cell r="PG51"/>
          <cell r="PH51"/>
          <cell r="PI51"/>
          <cell r="PJ51"/>
          <cell r="PK51"/>
          <cell r="PL51"/>
          <cell r="PM51"/>
          <cell r="PN51"/>
          <cell r="PO51"/>
          <cell r="PP51"/>
          <cell r="PQ51"/>
          <cell r="PR51"/>
          <cell r="PS51"/>
          <cell r="PT51"/>
          <cell r="PU51"/>
          <cell r="PV51"/>
          <cell r="PW51"/>
          <cell r="PX51"/>
          <cell r="PY51"/>
          <cell r="PZ51"/>
          <cell r="QA51"/>
          <cell r="QB51"/>
          <cell r="QC51"/>
          <cell r="QD51"/>
          <cell r="QE51"/>
          <cell r="QF51"/>
          <cell r="QG51"/>
          <cell r="QH51"/>
          <cell r="QI51"/>
          <cell r="QJ51"/>
          <cell r="QK51"/>
          <cell r="QL51"/>
          <cell r="QM51"/>
          <cell r="QN51"/>
          <cell r="QO51"/>
          <cell r="QP51"/>
          <cell r="QQ51"/>
          <cell r="QR51"/>
          <cell r="QS51"/>
          <cell r="QT51"/>
          <cell r="QU51"/>
          <cell r="QV51"/>
          <cell r="QW51"/>
          <cell r="QX51"/>
          <cell r="QY51"/>
          <cell r="QZ51"/>
          <cell r="RA51"/>
          <cell r="RB51"/>
          <cell r="RC51"/>
          <cell r="RD51"/>
          <cell r="RE51"/>
          <cell r="RF51"/>
          <cell r="RG51"/>
          <cell r="RH51"/>
          <cell r="RI51"/>
          <cell r="RJ51"/>
          <cell r="RK51"/>
          <cell r="RL51"/>
          <cell r="RM51"/>
          <cell r="RN51"/>
        </row>
        <row r="52">
          <cell r="A52">
            <v>50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/>
          <cell r="S52"/>
          <cell r="T52">
            <v>5.6039999999999992</v>
          </cell>
          <cell r="U52">
            <v>2.38</v>
          </cell>
          <cell r="V52">
            <v>6.49</v>
          </cell>
          <cell r="W52">
            <v>6.5869999999999997</v>
          </cell>
          <cell r="X52">
            <v>8.5220000000000002</v>
          </cell>
          <cell r="Y52">
            <v>6.8719999999999999</v>
          </cell>
          <cell r="Z52">
            <v>2.891</v>
          </cell>
          <cell r="AA52">
            <v>2.0790000000000002</v>
          </cell>
          <cell r="AB52">
            <v>1.994</v>
          </cell>
          <cell r="AC52">
            <v>2.496</v>
          </cell>
          <cell r="AD52">
            <v>1.754</v>
          </cell>
          <cell r="AE52">
            <v>3.33</v>
          </cell>
          <cell r="AF52">
            <v>1.5649999999999999</v>
          </cell>
          <cell r="AG52">
            <v>1.4544047323817513</v>
          </cell>
          <cell r="AH52"/>
          <cell r="AI52"/>
          <cell r="AJ52">
            <v>204.23095199191999</v>
          </cell>
          <cell r="AK52">
            <v>56.446827269319996</v>
          </cell>
          <cell r="AL52">
            <v>133.42281381770999</v>
          </cell>
          <cell r="AM52">
            <v>118.86190439798001</v>
          </cell>
          <cell r="AN52">
            <v>129.04474823379999</v>
          </cell>
          <cell r="AO52">
            <v>141.88749301401998</v>
          </cell>
          <cell r="AP52">
            <v>363.95291839065999</v>
          </cell>
          <cell r="AQ52">
            <v>403.00328012726999</v>
          </cell>
          <cell r="AR52">
            <v>423.73634631092</v>
          </cell>
          <cell r="AS52">
            <v>179.71254164563999</v>
          </cell>
          <cell r="AT52">
            <v>205.12409531089</v>
          </cell>
          <cell r="AU52">
            <v>153.51624583085183</v>
          </cell>
          <cell r="AV52">
            <v>99.668639901422679</v>
          </cell>
          <cell r="AW52">
            <v>95.313478651108213</v>
          </cell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/>
          <cell r="CE52"/>
          <cell r="CF52">
            <v>9.1809761904761906</v>
          </cell>
          <cell r="CG52">
            <v>0</v>
          </cell>
          <cell r="CH52">
            <v>7.0280952380952382</v>
          </cell>
          <cell r="CI52">
            <v>2.1595714285714287</v>
          </cell>
          <cell r="CJ52">
            <v>0.37438095238095237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/>
          <cell r="CU52"/>
          <cell r="CV52">
            <v>0</v>
          </cell>
          <cell r="CW52">
            <v>0</v>
          </cell>
          <cell r="CX52">
            <v>82.971683400550361</v>
          </cell>
          <cell r="CY52">
            <v>77.606227965096338</v>
          </cell>
          <cell r="CZ52">
            <v>44.361445266989094</v>
          </cell>
          <cell r="DA52">
            <v>119.84603889322943</v>
          </cell>
          <cell r="DB52">
            <v>131.34845316008509</v>
          </cell>
          <cell r="DC52">
            <v>147.88317366869012</v>
          </cell>
          <cell r="DD52">
            <v>149.04042876261158</v>
          </cell>
          <cell r="DE52">
            <v>8.9</v>
          </cell>
          <cell r="DF52">
            <v>7.05</v>
          </cell>
          <cell r="DG52">
            <v>6.3049999999999997</v>
          </cell>
          <cell r="DH52">
            <v>5.52</v>
          </cell>
          <cell r="DI52">
            <v>5.267699832973209</v>
          </cell>
          <cell r="DJ52"/>
          <cell r="DK52"/>
          <cell r="DL52"/>
          <cell r="DM52"/>
          <cell r="DN52"/>
          <cell r="DO52"/>
          <cell r="DP52"/>
          <cell r="DQ52"/>
          <cell r="DR52"/>
          <cell r="DS52"/>
          <cell r="DT52"/>
          <cell r="DU52"/>
          <cell r="DV52"/>
          <cell r="DW52"/>
          <cell r="DX52"/>
          <cell r="DY52"/>
          <cell r="DZ52"/>
          <cell r="EA52"/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/>
          <cell r="EN52"/>
          <cell r="EO52"/>
          <cell r="EP52"/>
          <cell r="EQ52"/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/>
          <cell r="FD52"/>
          <cell r="FE52"/>
          <cell r="FF52"/>
          <cell r="FG52"/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/>
          <cell r="FW52"/>
          <cell r="FX52">
            <v>2.1999999999999999E-2</v>
          </cell>
          <cell r="FY52">
            <v>7.0000000000000001E-3</v>
          </cell>
          <cell r="FZ52">
            <v>0.56799999999999995</v>
          </cell>
          <cell r="GA52">
            <v>8.0000000000000002E-3</v>
          </cell>
          <cell r="GB52">
            <v>0.217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/>
          <cell r="GM52"/>
          <cell r="GN52">
            <v>1.6452142857142857</v>
          </cell>
          <cell r="GO52">
            <v>0.60378571428571437</v>
          </cell>
          <cell r="GP52">
            <v>1.3275714285714286</v>
          </cell>
          <cell r="GQ52">
            <v>1.3097619047619049</v>
          </cell>
          <cell r="GR52">
            <v>1.3142380952380952</v>
          </cell>
          <cell r="GS52">
            <v>1.0782380952380952</v>
          </cell>
          <cell r="GT52">
            <v>1.0415476190476189</v>
          </cell>
          <cell r="GU52">
            <v>1.2645714285714287</v>
          </cell>
          <cell r="GV52">
            <v>0.98071428571428565</v>
          </cell>
          <cell r="GW52">
            <v>0.67795238095238097</v>
          </cell>
          <cell r="GX52">
            <v>1.4997142857142858</v>
          </cell>
          <cell r="GY52">
            <v>0.67602380952380958</v>
          </cell>
          <cell r="GZ52">
            <v>0.45895238095238095</v>
          </cell>
          <cell r="HA52">
            <v>0.4379752500879554</v>
          </cell>
          <cell r="HB52"/>
          <cell r="HC52"/>
          <cell r="HD52">
            <v>86.365088999999998</v>
          </cell>
          <cell r="HE52">
            <v>86.536372999999998</v>
          </cell>
          <cell r="HF52">
            <v>82.796402999999998</v>
          </cell>
          <cell r="HG52">
            <v>81.788955000000001</v>
          </cell>
          <cell r="HH52">
            <v>87.067542000000003</v>
          </cell>
          <cell r="HI52">
            <v>92.688827000000003</v>
          </cell>
          <cell r="HJ52">
            <v>88.239058</v>
          </cell>
          <cell r="HK52">
            <v>88.831254000000001</v>
          </cell>
          <cell r="HL52">
            <v>88.610544736852276</v>
          </cell>
          <cell r="HM52">
            <v>100.76722817688022</v>
          </cell>
          <cell r="HN52">
            <v>100.6851909543104</v>
          </cell>
          <cell r="HO52">
            <v>96.43949649291315</v>
          </cell>
          <cell r="HP52">
            <v>86.978027850471264</v>
          </cell>
          <cell r="HQ52">
            <v>95.244974316812915</v>
          </cell>
          <cell r="HR52"/>
          <cell r="HS52"/>
          <cell r="HT52">
            <v>0.53659000000000001</v>
          </cell>
          <cell r="HU52">
            <v>0.37476700000000002</v>
          </cell>
          <cell r="HV52">
            <v>0.283329</v>
          </cell>
          <cell r="HW52">
            <v>6.1426000000000001E-2</v>
          </cell>
          <cell r="HX52">
            <v>0.116174</v>
          </cell>
          <cell r="HY52">
            <v>4.3590999999999998E-2</v>
          </cell>
          <cell r="HZ52">
            <v>6.3075999999999993E-2</v>
          </cell>
          <cell r="IA52">
            <v>3.4466999999999998E-2</v>
          </cell>
          <cell r="IB52">
            <v>7.8870999999999997E-2</v>
          </cell>
          <cell r="IC52">
            <v>0</v>
          </cell>
          <cell r="ID52">
            <v>6.2633948934972553E-2</v>
          </cell>
          <cell r="IE52">
            <v>2.3879442211529673E-2</v>
          </cell>
          <cell r="IF52">
            <v>0</v>
          </cell>
          <cell r="IG52">
            <v>0</v>
          </cell>
          <cell r="IH52"/>
          <cell r="II52"/>
          <cell r="IJ52">
            <v>0.83138095238095233</v>
          </cell>
          <cell r="IK52">
            <v>3.5738095238095242E-2</v>
          </cell>
          <cell r="IL52">
            <v>2.9506190476190479</v>
          </cell>
          <cell r="IM52">
            <v>2.0034761904761904</v>
          </cell>
          <cell r="IN52">
            <v>6.0714285714285714E-2</v>
          </cell>
          <cell r="IO52">
            <v>0.32266666666666666</v>
          </cell>
          <cell r="IP52">
            <v>0.39207142857142857</v>
          </cell>
          <cell r="IQ52">
            <v>7.0952380952380954E-3</v>
          </cell>
          <cell r="IR52">
            <v>5.4523809523809525E-3</v>
          </cell>
          <cell r="IS52">
            <v>6.1904761904761907E-2</v>
          </cell>
          <cell r="IT52">
            <v>5.4523809523809525E-3</v>
          </cell>
          <cell r="IU52">
            <v>6.1666666666666675E-3</v>
          </cell>
          <cell r="IV52">
            <v>4.4285714285714284E-3</v>
          </cell>
          <cell r="IW52">
            <v>4.2261566982963114E-3</v>
          </cell>
          <cell r="IX52"/>
          <cell r="IY52"/>
          <cell r="IZ52"/>
          <cell r="JA52"/>
          <cell r="JB52"/>
          <cell r="JC52"/>
          <cell r="JD52"/>
          <cell r="JE52"/>
          <cell r="JF52"/>
          <cell r="JG52"/>
          <cell r="JH52"/>
          <cell r="JI52"/>
          <cell r="JJ52"/>
          <cell r="JK52"/>
          <cell r="JL52"/>
          <cell r="JM52"/>
          <cell r="JN52"/>
          <cell r="JO52"/>
          <cell r="JP52">
            <v>0.30253827595380289</v>
          </cell>
          <cell r="JQ52">
            <v>7.5155514377244298E-2</v>
          </cell>
          <cell r="JR52">
            <v>0.82864216557146642</v>
          </cell>
          <cell r="JS52">
            <v>0.84906823878120363</v>
          </cell>
          <cell r="JT52">
            <v>1.1913731437907897</v>
          </cell>
          <cell r="JU52">
            <v>1.0991092642026952</v>
          </cell>
          <cell r="JV52">
            <v>0.73863595824682327</v>
          </cell>
          <cell r="JW52">
            <v>0.51309297023032341</v>
          </cell>
          <cell r="JX52">
            <v>0.56072322976580358</v>
          </cell>
          <cell r="JY52">
            <v>0.29865487580764027</v>
          </cell>
          <cell r="JZ52">
            <v>0.36210922648988536</v>
          </cell>
          <cell r="KA52">
            <v>0.26864771037377477</v>
          </cell>
          <cell r="KB52">
            <v>0.52693968702444915</v>
          </cell>
          <cell r="KC52">
            <v>0.50285509081986346</v>
          </cell>
          <cell r="KD52"/>
          <cell r="KE52"/>
          <cell r="KF52">
            <v>0.51895238095238094</v>
          </cell>
          <cell r="KG52">
            <v>6.2071428571428576E-2</v>
          </cell>
          <cell r="KH52">
            <v>0.24230952380952381</v>
          </cell>
          <cell r="KI52">
            <v>0.31504761904761902</v>
          </cell>
          <cell r="KJ52">
            <v>0.43704761904761907</v>
          </cell>
          <cell r="KK52">
            <v>0.23549999999999999</v>
          </cell>
          <cell r="KL52">
            <v>0.18561904761904763</v>
          </cell>
          <cell r="KM52">
            <v>0.19040476190476191</v>
          </cell>
          <cell r="KN52">
            <v>0.49628571428571433</v>
          </cell>
          <cell r="KO52">
            <v>0.56902380952380949</v>
          </cell>
          <cell r="KP52">
            <v>0.62747619047619052</v>
          </cell>
          <cell r="KQ52">
            <v>1.3987857142857143</v>
          </cell>
          <cell r="KR52">
            <v>1.3509761904761903</v>
          </cell>
          <cell r="KS52">
            <v>1.2892277269786614</v>
          </cell>
          <cell r="KT52"/>
          <cell r="KU52"/>
          <cell r="KV52">
            <v>0</v>
          </cell>
          <cell r="KW52">
            <v>0</v>
          </cell>
          <cell r="KX52">
            <v>0</v>
          </cell>
          <cell r="KY52">
            <v>0</v>
          </cell>
          <cell r="KZ52">
            <v>5.8571428571428576E-3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0</v>
          </cell>
          <cell r="LJ52"/>
          <cell r="LL52">
            <v>0</v>
          </cell>
          <cell r="LM52">
            <v>0</v>
          </cell>
          <cell r="LN52">
            <v>0</v>
          </cell>
          <cell r="LO52">
            <v>0</v>
          </cell>
          <cell r="LP52">
            <v>0</v>
          </cell>
          <cell r="LQ52">
            <v>0</v>
          </cell>
          <cell r="LR52">
            <v>0</v>
          </cell>
          <cell r="LS52">
            <v>0</v>
          </cell>
          <cell r="LT52">
            <v>0</v>
          </cell>
          <cell r="LU52">
            <v>0</v>
          </cell>
          <cell r="LV52">
            <v>0</v>
          </cell>
          <cell r="LW52"/>
          <cell r="LX52"/>
          <cell r="LY52"/>
          <cell r="LZ52"/>
          <cell r="MA52"/>
          <cell r="MB52">
            <v>0</v>
          </cell>
          <cell r="MC52">
            <v>0</v>
          </cell>
          <cell r="MD52">
            <v>0</v>
          </cell>
          <cell r="ME52">
            <v>0</v>
          </cell>
          <cell r="MF52">
            <v>0</v>
          </cell>
          <cell r="MG52">
            <v>0</v>
          </cell>
          <cell r="MH52">
            <v>0</v>
          </cell>
          <cell r="MI52">
            <v>0</v>
          </cell>
          <cell r="MJ52">
            <v>0</v>
          </cell>
          <cell r="MK52">
            <v>0</v>
          </cell>
          <cell r="ML52">
            <v>0</v>
          </cell>
          <cell r="MM52">
            <v>0</v>
          </cell>
          <cell r="MN52">
            <v>0</v>
          </cell>
          <cell r="MO52">
            <v>0</v>
          </cell>
          <cell r="MP52"/>
          <cell r="MQ52"/>
          <cell r="MR52">
            <v>0</v>
          </cell>
          <cell r="MS52">
            <v>0</v>
          </cell>
          <cell r="MT52">
            <v>0</v>
          </cell>
          <cell r="MU52">
            <v>0</v>
          </cell>
          <cell r="MV52">
            <v>0</v>
          </cell>
          <cell r="MW52">
            <v>0</v>
          </cell>
          <cell r="MX52">
            <v>0</v>
          </cell>
          <cell r="MY52">
            <v>0</v>
          </cell>
          <cell r="MZ52">
            <v>0</v>
          </cell>
          <cell r="NA52">
            <v>0</v>
          </cell>
          <cell r="NB52">
            <v>0</v>
          </cell>
          <cell r="NC52">
            <v>0</v>
          </cell>
          <cell r="ND52">
            <v>0</v>
          </cell>
          <cell r="NE52">
            <v>0</v>
          </cell>
          <cell r="NF52"/>
          <cell r="NG52"/>
          <cell r="NH52"/>
          <cell r="NI52"/>
          <cell r="NJ52"/>
          <cell r="NK52"/>
          <cell r="NL52"/>
          <cell r="NM52"/>
          <cell r="NN52"/>
          <cell r="NO52"/>
          <cell r="NP52"/>
          <cell r="NQ52"/>
          <cell r="NR52"/>
          <cell r="NS52"/>
          <cell r="NT52"/>
          <cell r="NU52"/>
          <cell r="NV52"/>
          <cell r="NW52"/>
          <cell r="NX52">
            <v>0</v>
          </cell>
          <cell r="NY52">
            <v>0</v>
          </cell>
          <cell r="NZ52">
            <v>0</v>
          </cell>
          <cell r="OA52">
            <v>0</v>
          </cell>
          <cell r="OB52">
            <v>0</v>
          </cell>
          <cell r="OC52">
            <v>0</v>
          </cell>
          <cell r="OD52">
            <v>0</v>
          </cell>
          <cell r="OE52">
            <v>0</v>
          </cell>
          <cell r="OF52">
            <v>0</v>
          </cell>
          <cell r="OG52">
            <v>0</v>
          </cell>
          <cell r="OH52">
            <v>0</v>
          </cell>
          <cell r="OI52"/>
          <cell r="OJ52"/>
          <cell r="OK52"/>
          <cell r="OL52"/>
          <cell r="OM52"/>
          <cell r="ON52">
            <v>0</v>
          </cell>
          <cell r="OO52">
            <v>0</v>
          </cell>
          <cell r="OP52">
            <v>0</v>
          </cell>
          <cell r="OQ52">
            <v>0</v>
          </cell>
          <cell r="OR52">
            <v>0</v>
          </cell>
          <cell r="OS52">
            <v>0</v>
          </cell>
          <cell r="OT52">
            <v>0</v>
          </cell>
          <cell r="OU52">
            <v>0</v>
          </cell>
          <cell r="OV52">
            <v>0</v>
          </cell>
          <cell r="OW52">
            <v>0</v>
          </cell>
          <cell r="OX52">
            <v>0</v>
          </cell>
          <cell r="OY52"/>
          <cell r="OZ52"/>
          <cell r="PA52"/>
          <cell r="PB52"/>
          <cell r="PC52"/>
          <cell r="PD52"/>
          <cell r="PE52"/>
          <cell r="PF52"/>
          <cell r="PG52"/>
          <cell r="PH52"/>
          <cell r="PI52"/>
          <cell r="PJ52"/>
          <cell r="PK52"/>
          <cell r="PL52"/>
          <cell r="PM52"/>
          <cell r="PN52"/>
          <cell r="PO52"/>
          <cell r="PP52"/>
          <cell r="PQ52"/>
          <cell r="PR52"/>
          <cell r="PS52"/>
          <cell r="PT52"/>
          <cell r="PU52"/>
          <cell r="PV52"/>
          <cell r="PW52"/>
          <cell r="PX52"/>
          <cell r="PY52"/>
          <cell r="PZ52"/>
          <cell r="QA52"/>
          <cell r="QB52"/>
          <cell r="QC52"/>
          <cell r="QD52"/>
          <cell r="QE52"/>
          <cell r="QF52"/>
          <cell r="QG52"/>
          <cell r="QH52"/>
          <cell r="QI52"/>
          <cell r="QJ52"/>
          <cell r="QK52"/>
          <cell r="QL52"/>
          <cell r="QM52"/>
          <cell r="QN52"/>
          <cell r="QO52"/>
          <cell r="QP52"/>
          <cell r="QQ52"/>
          <cell r="QR52"/>
          <cell r="QS52"/>
          <cell r="QT52"/>
          <cell r="QU52"/>
          <cell r="QV52"/>
          <cell r="QW52"/>
          <cell r="QX52"/>
          <cell r="QY52"/>
          <cell r="QZ52"/>
          <cell r="RA52"/>
          <cell r="RB52"/>
          <cell r="RC52"/>
          <cell r="RD52"/>
          <cell r="RE52"/>
          <cell r="RF52"/>
          <cell r="RG52"/>
          <cell r="RH52"/>
          <cell r="RI52"/>
          <cell r="RJ52"/>
          <cell r="RK52"/>
          <cell r="RL52"/>
          <cell r="RM52"/>
          <cell r="RN52"/>
        </row>
        <row r="53">
          <cell r="A53">
            <v>51</v>
          </cell>
          <cell r="D53">
            <v>0</v>
          </cell>
          <cell r="E53">
            <v>2.71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/>
          <cell r="S53"/>
          <cell r="T53">
            <v>3.4710000000000001</v>
          </cell>
          <cell r="U53">
            <v>3.2719999999999998</v>
          </cell>
          <cell r="V53">
            <v>9.8230000000000004</v>
          </cell>
          <cell r="W53">
            <v>0.63500000000000001</v>
          </cell>
          <cell r="X53">
            <v>0.70499999999999996</v>
          </cell>
          <cell r="Y53">
            <v>0.25900000000000001</v>
          </cell>
          <cell r="Z53">
            <v>0.28800000000000003</v>
          </cell>
          <cell r="AA53">
            <v>0.29699999999999999</v>
          </cell>
          <cell r="AB53">
            <v>0.308</v>
          </cell>
          <cell r="AC53">
            <v>0.308</v>
          </cell>
          <cell r="AD53">
            <v>0.317</v>
          </cell>
          <cell r="AE53">
            <v>5.5E-2</v>
          </cell>
          <cell r="AF53">
            <v>5.5E-2</v>
          </cell>
          <cell r="AG53">
            <v>4.873993627469049E-2</v>
          </cell>
          <cell r="AH53"/>
          <cell r="AI53"/>
          <cell r="AJ53">
            <v>348.48873034166996</v>
          </cell>
          <cell r="AK53">
            <v>104.98645272295001</v>
          </cell>
          <cell r="AL53">
            <v>384.59328356556</v>
          </cell>
          <cell r="AM53">
            <v>372.35653852254001</v>
          </cell>
          <cell r="AN53">
            <v>479.18666422217996</v>
          </cell>
          <cell r="AO53">
            <v>407.71612878278</v>
          </cell>
          <cell r="AP53">
            <v>489.58076041393997</v>
          </cell>
          <cell r="AQ53">
            <v>402.52776809572003</v>
          </cell>
          <cell r="AR53">
            <v>272.77001667462002</v>
          </cell>
          <cell r="AS53">
            <v>237.17678455765997</v>
          </cell>
          <cell r="AT53">
            <v>137.46256486302002</v>
          </cell>
          <cell r="AU53">
            <v>103.32899330384711</v>
          </cell>
          <cell r="AV53">
            <v>166.79973294782368</v>
          </cell>
          <cell r="AW53">
            <v>117.98855184581043</v>
          </cell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>
            <v>0.72</v>
          </cell>
          <cell r="BQ53">
            <v>0</v>
          </cell>
          <cell r="BR53">
            <v>1.0469999999999999</v>
          </cell>
          <cell r="BS53">
            <v>2.7040000000000002</v>
          </cell>
          <cell r="BT53">
            <v>2.2370000000000001</v>
          </cell>
          <cell r="BU53">
            <v>2.94</v>
          </cell>
          <cell r="BV53">
            <v>1.65</v>
          </cell>
          <cell r="BW53">
            <v>1.9829999999999999</v>
          </cell>
          <cell r="BX53">
            <v>2.0739999999999998</v>
          </cell>
          <cell r="BY53">
            <v>2.2610000000000001</v>
          </cell>
          <cell r="BZ53">
            <v>3.1390000000000002</v>
          </cell>
          <cell r="CA53">
            <v>3.0630000000000002</v>
          </cell>
          <cell r="CB53">
            <v>9.754999999999999</v>
          </cell>
          <cell r="CC53">
            <v>9.1985460394049703</v>
          </cell>
          <cell r="CD53"/>
          <cell r="CE53"/>
          <cell r="CF53">
            <v>9.2020238095238103</v>
          </cell>
          <cell r="CG53">
            <v>9.4791190476190472</v>
          </cell>
          <cell r="CH53">
            <v>2.6666666666666666E-3</v>
          </cell>
          <cell r="CI53">
            <v>0</v>
          </cell>
          <cell r="CJ53">
            <v>1.5958571428571429</v>
          </cell>
          <cell r="CK53">
            <v>1.6281428571428571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/>
          <cell r="CU53"/>
          <cell r="CV53">
            <v>369.25204580139263</v>
          </cell>
          <cell r="CW53">
            <v>111.21922819308769</v>
          </cell>
          <cell r="CX53">
            <v>109.20279886277</v>
          </cell>
          <cell r="CY53">
            <v>0</v>
          </cell>
          <cell r="CZ53">
            <v>17.884851451513391</v>
          </cell>
          <cell r="DA53">
            <v>18.428410662294677</v>
          </cell>
          <cell r="DB53">
            <v>17.69197560252648</v>
          </cell>
          <cell r="DC53">
            <v>18.603752343191868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/>
          <cell r="DK53"/>
          <cell r="DL53"/>
          <cell r="DM53"/>
          <cell r="DN53"/>
          <cell r="DO53"/>
          <cell r="DP53"/>
          <cell r="DQ53"/>
          <cell r="DR53"/>
          <cell r="DS53"/>
          <cell r="DT53"/>
          <cell r="DU53"/>
          <cell r="DV53"/>
          <cell r="DW53"/>
          <cell r="DX53"/>
          <cell r="DY53"/>
          <cell r="DZ53"/>
          <cell r="EA53"/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/>
          <cell r="EN53"/>
          <cell r="EO53"/>
          <cell r="EP53"/>
          <cell r="EQ53"/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/>
          <cell r="FD53"/>
          <cell r="FE53"/>
          <cell r="FF53"/>
          <cell r="FG53"/>
          <cell r="FH53">
            <v>0</v>
          </cell>
          <cell r="FI53">
            <v>0</v>
          </cell>
          <cell r="FJ53">
            <v>0.77500000000000002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0.09</v>
          </cell>
          <cell r="FQ53">
            <v>0.04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/>
          <cell r="FW53"/>
          <cell r="FX53">
            <v>0</v>
          </cell>
          <cell r="FY53">
            <v>0</v>
          </cell>
          <cell r="FZ53">
            <v>0</v>
          </cell>
          <cell r="GA53">
            <v>1.68</v>
          </cell>
          <cell r="GB53">
            <v>1.0110000000000001</v>
          </cell>
          <cell r="GC53">
            <v>0.90899999999999992</v>
          </cell>
          <cell r="GD53">
            <v>1.079</v>
          </cell>
          <cell r="GE53">
            <v>1.1319999999999999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/>
          <cell r="GM53"/>
          <cell r="GN53">
            <v>4.4984047619047622</v>
          </cell>
          <cell r="GO53">
            <v>3.4051904761904761</v>
          </cell>
          <cell r="GP53">
            <v>4.3391428571428579</v>
          </cell>
          <cell r="GQ53">
            <v>3.9337380952380956</v>
          </cell>
          <cell r="GR53">
            <v>4.3540000000000001</v>
          </cell>
          <cell r="GS53">
            <v>4.5413571428571426</v>
          </cell>
          <cell r="GT53">
            <v>3.8009047619047625</v>
          </cell>
          <cell r="GU53">
            <v>5.0171666666666663</v>
          </cell>
          <cell r="GV53">
            <v>5.3223333333333338</v>
          </cell>
          <cell r="GW53">
            <v>3.8850000000000002</v>
          </cell>
          <cell r="GX53">
            <v>1.7346666666666666</v>
          </cell>
          <cell r="GY53">
            <v>3.7217857142857138</v>
          </cell>
          <cell r="GZ53">
            <v>4.2215476190476187</v>
          </cell>
          <cell r="HA53">
            <v>3.9807380964992269</v>
          </cell>
          <cell r="HB53"/>
          <cell r="HC53"/>
          <cell r="HD53">
            <v>61.265127000000007</v>
          </cell>
          <cell r="HE53">
            <v>68.257345000000001</v>
          </cell>
          <cell r="HF53">
            <v>53.240730999999997</v>
          </cell>
          <cell r="HG53">
            <v>49.546588999999997</v>
          </cell>
          <cell r="HH53">
            <v>48.011735000000009</v>
          </cell>
          <cell r="HI53">
            <v>54.013204999999999</v>
          </cell>
          <cell r="HJ53">
            <v>58.015540000000001</v>
          </cell>
          <cell r="HK53">
            <v>59.393852000000003</v>
          </cell>
          <cell r="HL53">
            <v>70.937003637359169</v>
          </cell>
          <cell r="HM53">
            <v>104.96396364620723</v>
          </cell>
          <cell r="HN53">
            <v>125.57357017337175</v>
          </cell>
          <cell r="HO53">
            <v>137.32889551201009</v>
          </cell>
          <cell r="HP53">
            <v>102.6444356442868</v>
          </cell>
          <cell r="HQ53">
            <v>114.7779259471575</v>
          </cell>
          <cell r="HR53"/>
          <cell r="HS53"/>
          <cell r="HT53">
            <v>11.026638</v>
          </cell>
          <cell r="HU53">
            <v>16.082298999999999</v>
          </cell>
          <cell r="HV53">
            <v>15.701351000000001</v>
          </cell>
          <cell r="HW53">
            <v>21.533097000000001</v>
          </cell>
          <cell r="HX53">
            <v>26.763093000000001</v>
          </cell>
          <cell r="HY53">
            <v>26.074203000000001</v>
          </cell>
          <cell r="HZ53">
            <v>27.003982000000001</v>
          </cell>
          <cell r="IA53">
            <v>22.867785000000001</v>
          </cell>
          <cell r="IB53">
            <v>19.475017999999999</v>
          </cell>
          <cell r="IC53">
            <v>14.676496</v>
          </cell>
          <cell r="ID53">
            <v>11.572042285708124</v>
          </cell>
          <cell r="IE53">
            <v>23.045480870804703</v>
          </cell>
          <cell r="IF53">
            <v>9.2254350517607424</v>
          </cell>
          <cell r="IG53">
            <v>4.8037323558095517</v>
          </cell>
          <cell r="IH53"/>
          <cell r="II53"/>
          <cell r="IJ53">
            <v>0</v>
          </cell>
          <cell r="IK53">
            <v>0</v>
          </cell>
          <cell r="IL53">
            <v>15.489380952380953</v>
          </cell>
          <cell r="IM53">
            <v>13.797571428571429</v>
          </cell>
          <cell r="IN53">
            <v>16.827928571428572</v>
          </cell>
          <cell r="IO53">
            <v>13.841095238095237</v>
          </cell>
          <cell r="IP53">
            <v>17.113547619047619</v>
          </cell>
          <cell r="IQ53">
            <v>17.097380952380952</v>
          </cell>
          <cell r="IR53">
            <v>18.35911904761905</v>
          </cell>
          <cell r="IS53">
            <v>10.686976190476191</v>
          </cell>
          <cell r="IT53">
            <v>1.5244761904761905</v>
          </cell>
          <cell r="IU53">
            <v>0.19776190476190478</v>
          </cell>
          <cell r="IV53">
            <v>0.30433333333333334</v>
          </cell>
          <cell r="IW53">
            <v>0.28697326273626306</v>
          </cell>
          <cell r="IX53"/>
          <cell r="IY53"/>
          <cell r="IZ53"/>
          <cell r="JA53"/>
          <cell r="JB53"/>
          <cell r="JC53"/>
          <cell r="JD53"/>
          <cell r="JE53"/>
          <cell r="JF53"/>
          <cell r="JG53"/>
          <cell r="JH53"/>
          <cell r="JI53"/>
          <cell r="JJ53"/>
          <cell r="JK53"/>
          <cell r="JL53"/>
          <cell r="JM53"/>
          <cell r="JN53"/>
          <cell r="JO53"/>
          <cell r="JP53">
            <v>2.1753869894883189</v>
          </cell>
          <cell r="JQ53">
            <v>0</v>
          </cell>
          <cell r="JR53">
            <v>0.11923363493388536</v>
          </cell>
          <cell r="JS53">
            <v>1.9296625518933361</v>
          </cell>
          <cell r="JT53">
            <v>4.1310000315972193</v>
          </cell>
          <cell r="JU53">
            <v>6.2096027006448899</v>
          </cell>
          <cell r="JV53">
            <v>6.5671761973052662</v>
          </cell>
          <cell r="JW53">
            <v>6.271991919266048</v>
          </cell>
          <cell r="JX53">
            <v>7.2535289506971266</v>
          </cell>
          <cell r="JY53">
            <v>13.669548129189819</v>
          </cell>
          <cell r="JZ53">
            <v>23.560894466307683</v>
          </cell>
          <cell r="KA53">
            <v>23.88316571518267</v>
          </cell>
          <cell r="KB53">
            <v>39.386004878202925</v>
          </cell>
          <cell r="KC53">
            <v>37.139311038480614</v>
          </cell>
          <cell r="KD53"/>
          <cell r="KE53"/>
          <cell r="KF53">
            <v>0.69638095238095243</v>
          </cell>
          <cell r="KG53">
            <v>0.23964285714285716</v>
          </cell>
          <cell r="KH53">
            <v>0.50342857142857156</v>
          </cell>
          <cell r="KI53">
            <v>1.0073571428571428</v>
          </cell>
          <cell r="KJ53">
            <v>1.4926666666666668</v>
          </cell>
          <cell r="KK53">
            <v>1.6720238095238098</v>
          </cell>
          <cell r="KL53">
            <v>1.3372857142857142</v>
          </cell>
          <cell r="KM53">
            <v>1.2533809523809523</v>
          </cell>
          <cell r="KN53">
            <v>0.93171428571428561</v>
          </cell>
          <cell r="KO53">
            <v>0.76323809523809516</v>
          </cell>
          <cell r="KP53">
            <v>0.74788095238095242</v>
          </cell>
          <cell r="KQ53">
            <v>1.0794523809523808</v>
          </cell>
          <cell r="KR53">
            <v>0.93521428571428578</v>
          </cell>
          <cell r="KS53">
            <v>0.88186690557171621</v>
          </cell>
          <cell r="KT53"/>
          <cell r="KU53"/>
          <cell r="KV53">
            <v>1.3833333333333333E-2</v>
          </cell>
          <cell r="KW53">
            <v>0</v>
          </cell>
          <cell r="KX53">
            <v>0.16495238095238096</v>
          </cell>
          <cell r="KY53">
            <v>2.2857142857142857E-2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/>
          <cell r="LL53">
            <v>0</v>
          </cell>
          <cell r="LM53">
            <v>0</v>
          </cell>
          <cell r="LN53">
            <v>0</v>
          </cell>
          <cell r="LO53">
            <v>0</v>
          </cell>
          <cell r="LP53">
            <v>0</v>
          </cell>
          <cell r="LQ53">
            <v>0</v>
          </cell>
          <cell r="LR53">
            <v>0</v>
          </cell>
          <cell r="LS53">
            <v>0</v>
          </cell>
          <cell r="LT53">
            <v>0</v>
          </cell>
          <cell r="LU53">
            <v>0</v>
          </cell>
          <cell r="LV53">
            <v>0</v>
          </cell>
          <cell r="LW53"/>
          <cell r="LX53"/>
          <cell r="LY53"/>
          <cell r="LZ53"/>
          <cell r="MA53"/>
          <cell r="MB53">
            <v>0</v>
          </cell>
          <cell r="MC53">
            <v>0</v>
          </cell>
          <cell r="MD53">
            <v>0</v>
          </cell>
          <cell r="ME53">
            <v>0</v>
          </cell>
          <cell r="MF53">
            <v>0</v>
          </cell>
          <cell r="MG53">
            <v>0</v>
          </cell>
          <cell r="MH53">
            <v>0</v>
          </cell>
          <cell r="MI53">
            <v>0</v>
          </cell>
          <cell r="MJ53">
            <v>0</v>
          </cell>
          <cell r="MK53">
            <v>0</v>
          </cell>
          <cell r="ML53">
            <v>0</v>
          </cell>
          <cell r="MM53">
            <v>0</v>
          </cell>
          <cell r="MN53">
            <v>0</v>
          </cell>
          <cell r="MO53">
            <v>0</v>
          </cell>
          <cell r="MP53"/>
          <cell r="MQ53"/>
          <cell r="MR53">
            <v>0</v>
          </cell>
          <cell r="MS53">
            <v>0</v>
          </cell>
          <cell r="MT53">
            <v>0</v>
          </cell>
          <cell r="MU53">
            <v>0</v>
          </cell>
          <cell r="MV53">
            <v>0</v>
          </cell>
          <cell r="MW53">
            <v>0</v>
          </cell>
          <cell r="MX53">
            <v>0</v>
          </cell>
          <cell r="MY53">
            <v>0</v>
          </cell>
          <cell r="MZ53">
            <v>0</v>
          </cell>
          <cell r="NA53">
            <v>0</v>
          </cell>
          <cell r="NB53">
            <v>0</v>
          </cell>
          <cell r="NC53">
            <v>0</v>
          </cell>
          <cell r="ND53">
            <v>0</v>
          </cell>
          <cell r="NE53">
            <v>0</v>
          </cell>
          <cell r="NF53"/>
          <cell r="NG53"/>
          <cell r="NH53"/>
          <cell r="NI53"/>
          <cell r="NJ53"/>
          <cell r="NK53"/>
          <cell r="NL53"/>
          <cell r="NM53"/>
          <cell r="NN53"/>
          <cell r="NO53"/>
          <cell r="NP53"/>
          <cell r="NQ53"/>
          <cell r="NR53"/>
          <cell r="NS53"/>
          <cell r="NT53"/>
          <cell r="NU53"/>
          <cell r="NV53"/>
          <cell r="NW53"/>
          <cell r="NX53">
            <v>0</v>
          </cell>
          <cell r="NY53">
            <v>0</v>
          </cell>
          <cell r="NZ53">
            <v>0</v>
          </cell>
          <cell r="OA53">
            <v>0</v>
          </cell>
          <cell r="OB53">
            <v>0</v>
          </cell>
          <cell r="OC53">
            <v>0</v>
          </cell>
          <cell r="OD53">
            <v>0</v>
          </cell>
          <cell r="OE53">
            <v>0</v>
          </cell>
          <cell r="OF53">
            <v>0</v>
          </cell>
          <cell r="OG53">
            <v>0</v>
          </cell>
          <cell r="OH53">
            <v>0</v>
          </cell>
          <cell r="OI53"/>
          <cell r="OJ53"/>
          <cell r="OK53"/>
          <cell r="OL53"/>
          <cell r="OM53"/>
          <cell r="ON53">
            <v>0</v>
          </cell>
          <cell r="OO53">
            <v>0</v>
          </cell>
          <cell r="OP53">
            <v>0</v>
          </cell>
          <cell r="OQ53">
            <v>0</v>
          </cell>
          <cell r="OR53">
            <v>0</v>
          </cell>
          <cell r="OS53">
            <v>0</v>
          </cell>
          <cell r="OT53">
            <v>0</v>
          </cell>
          <cell r="OU53">
            <v>0</v>
          </cell>
          <cell r="OV53">
            <v>0</v>
          </cell>
          <cell r="OW53">
            <v>0</v>
          </cell>
          <cell r="OX53">
            <v>0</v>
          </cell>
          <cell r="OY53"/>
          <cell r="OZ53"/>
          <cell r="PA53"/>
          <cell r="PB53"/>
          <cell r="PC53"/>
          <cell r="PD53"/>
          <cell r="PE53"/>
          <cell r="PF53"/>
          <cell r="PG53"/>
          <cell r="PH53"/>
          <cell r="PI53"/>
          <cell r="PJ53"/>
          <cell r="PK53"/>
          <cell r="PL53"/>
          <cell r="PM53"/>
          <cell r="PN53"/>
          <cell r="PO53"/>
          <cell r="PP53"/>
          <cell r="PQ53"/>
          <cell r="PR53"/>
          <cell r="PS53"/>
          <cell r="PT53"/>
          <cell r="PU53"/>
          <cell r="PV53"/>
          <cell r="PW53"/>
          <cell r="PX53"/>
          <cell r="PY53"/>
          <cell r="PZ53"/>
          <cell r="QA53"/>
          <cell r="QB53"/>
          <cell r="QC53"/>
          <cell r="QD53"/>
          <cell r="QE53"/>
          <cell r="QF53"/>
          <cell r="QG53"/>
          <cell r="QH53"/>
          <cell r="QI53"/>
          <cell r="QJ53"/>
          <cell r="QK53"/>
          <cell r="QL53"/>
          <cell r="QM53"/>
          <cell r="QN53"/>
          <cell r="QO53"/>
          <cell r="QP53"/>
          <cell r="QQ53"/>
          <cell r="QR53"/>
          <cell r="QS53"/>
          <cell r="QT53"/>
          <cell r="QU53"/>
          <cell r="QV53"/>
          <cell r="QW53"/>
          <cell r="QX53"/>
          <cell r="QY53"/>
          <cell r="QZ53"/>
          <cell r="RA53"/>
          <cell r="RB53"/>
          <cell r="RC53"/>
          <cell r="RD53"/>
          <cell r="RE53"/>
          <cell r="RF53"/>
          <cell r="RG53"/>
          <cell r="RH53"/>
          <cell r="RI53"/>
          <cell r="RJ53"/>
          <cell r="RK53"/>
          <cell r="RL53"/>
          <cell r="RM53"/>
          <cell r="RN53"/>
        </row>
        <row r="54">
          <cell r="A54">
            <v>52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5.21</v>
          </cell>
          <cell r="I54">
            <v>0.74199999999999999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/>
          <cell r="S54"/>
          <cell r="T54">
            <v>104.1726</v>
          </cell>
          <cell r="U54">
            <v>127.764</v>
          </cell>
          <cell r="V54">
            <v>609.95000000000005</v>
          </cell>
          <cell r="W54">
            <v>548.601</v>
          </cell>
          <cell r="X54">
            <v>521.30499999999995</v>
          </cell>
          <cell r="Y54">
            <v>513.14</v>
          </cell>
          <cell r="Z54">
            <v>489.41500000000002</v>
          </cell>
          <cell r="AA54">
            <v>443.62299999999999</v>
          </cell>
          <cell r="AB54">
            <v>450.733</v>
          </cell>
          <cell r="AC54">
            <v>463.92</v>
          </cell>
          <cell r="AD54">
            <v>461.69200000000001</v>
          </cell>
          <cell r="AE54">
            <v>492.75099999999998</v>
          </cell>
          <cell r="AF54">
            <v>506.858</v>
          </cell>
          <cell r="AG54">
            <v>544.8537877149131</v>
          </cell>
          <cell r="AH54"/>
          <cell r="AI54"/>
          <cell r="AJ54">
            <v>3044.1562312589899</v>
          </cell>
          <cell r="AK54">
            <v>3650.5735997464099</v>
          </cell>
          <cell r="AL54">
            <v>6394.9491064639196</v>
          </cell>
          <cell r="AM54">
            <v>5395.8701823853798</v>
          </cell>
          <cell r="AN54">
            <v>5809.5857791957797</v>
          </cell>
          <cell r="AO54">
            <v>6378.9735619933299</v>
          </cell>
          <cell r="AP54">
            <v>8328.9901341743807</v>
          </cell>
          <cell r="AQ54">
            <v>8981.69698328704</v>
          </cell>
          <cell r="AR54">
            <v>10142.49615436627</v>
          </cell>
          <cell r="AS54">
            <v>8840.0702891109704</v>
          </cell>
          <cell r="AT54">
            <v>9651.1924971470398</v>
          </cell>
          <cell r="AU54">
            <v>9005.0461332026425</v>
          </cell>
          <cell r="AV54">
            <v>9872.4204319052151</v>
          </cell>
          <cell r="AW54">
            <v>10311.132639087771</v>
          </cell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0.03</v>
          </cell>
          <cell r="BU54">
            <v>0.93799999999999994</v>
          </cell>
          <cell r="BV54">
            <v>0.20499999999999999</v>
          </cell>
          <cell r="BW54">
            <v>0.15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/>
          <cell r="CE54"/>
          <cell r="CF54">
            <v>89.573785714285719</v>
          </cell>
          <cell r="CG54">
            <v>52.049166666666665</v>
          </cell>
          <cell r="CH54">
            <v>107.56435714285715</v>
          </cell>
          <cell r="CI54">
            <v>71.371904761904759</v>
          </cell>
          <cell r="CJ54">
            <v>126.67416666666666</v>
          </cell>
          <cell r="CK54">
            <v>155.84426190476191</v>
          </cell>
          <cell r="CL54">
            <v>127.14795238095238</v>
          </cell>
          <cell r="CM54">
            <v>61.362285714285711</v>
          </cell>
          <cell r="CN54">
            <v>50.800642857142854</v>
          </cell>
          <cell r="CO54">
            <v>51.106166666666667</v>
          </cell>
          <cell r="CP54">
            <v>59.897619047619052</v>
          </cell>
          <cell r="CQ54">
            <v>54.542166666666667</v>
          </cell>
          <cell r="CR54">
            <v>56.497047619047621</v>
          </cell>
          <cell r="CS54">
            <v>58.968544449709988</v>
          </cell>
          <cell r="CT54"/>
          <cell r="CU54"/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6.4596697645806112</v>
          </cell>
          <cell r="DB54">
            <v>45.961944202513664</v>
          </cell>
          <cell r="DC54">
            <v>1.3457645342876272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0.70099999999999996</v>
          </cell>
          <cell r="DI54">
            <v>0.73166566044258585</v>
          </cell>
          <cell r="DJ54"/>
          <cell r="DK54"/>
          <cell r="DL54"/>
          <cell r="DM54"/>
          <cell r="DN54"/>
          <cell r="DO54"/>
          <cell r="DP54"/>
          <cell r="DQ54"/>
          <cell r="DR54"/>
          <cell r="DS54"/>
          <cell r="DT54"/>
          <cell r="DU54"/>
          <cell r="DV54"/>
          <cell r="DW54"/>
          <cell r="DX54"/>
          <cell r="DY54"/>
          <cell r="DZ54"/>
          <cell r="EA54"/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/>
          <cell r="EN54"/>
          <cell r="EO54"/>
          <cell r="EP54"/>
          <cell r="EQ54"/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/>
          <cell r="FD54"/>
          <cell r="FE54"/>
          <cell r="FF54"/>
          <cell r="FG54"/>
          <cell r="FH54">
            <v>0</v>
          </cell>
          <cell r="FI54">
            <v>0</v>
          </cell>
          <cell r="FJ54">
            <v>0</v>
          </cell>
          <cell r="FK54">
            <v>11.291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2.6549999999999998</v>
          </cell>
          <cell r="FS54">
            <v>0</v>
          </cell>
          <cell r="FT54">
            <v>0</v>
          </cell>
          <cell r="FU54">
            <v>0</v>
          </cell>
          <cell r="FV54"/>
          <cell r="FW54"/>
          <cell r="FX54">
            <v>0</v>
          </cell>
          <cell r="FY54">
            <v>0</v>
          </cell>
          <cell r="FZ54">
            <v>5.2350000000000003</v>
          </cell>
          <cell r="GA54">
            <v>0</v>
          </cell>
          <cell r="GB54">
            <v>0</v>
          </cell>
          <cell r="GC54">
            <v>2.891</v>
          </cell>
          <cell r="GD54">
            <v>2.6179999999999999</v>
          </cell>
          <cell r="GE54">
            <v>0</v>
          </cell>
          <cell r="GF54">
            <v>0</v>
          </cell>
          <cell r="GG54">
            <v>5.5190000000000001</v>
          </cell>
          <cell r="GH54">
            <v>5.99</v>
          </cell>
          <cell r="GI54">
            <v>6.3079999999999998</v>
          </cell>
          <cell r="GJ54">
            <v>6.1429999999999998</v>
          </cell>
          <cell r="GK54">
            <v>6.6035000294613306</v>
          </cell>
          <cell r="GL54"/>
          <cell r="GM54"/>
          <cell r="GN54">
            <v>8.824880952380953</v>
          </cell>
          <cell r="GO54">
            <v>3.3643095238095237</v>
          </cell>
          <cell r="GP54">
            <v>18.111238095238097</v>
          </cell>
          <cell r="GQ54">
            <v>12.917857142857143</v>
          </cell>
          <cell r="GR54">
            <v>14.491571428571429</v>
          </cell>
          <cell r="GS54">
            <v>14.250952380952381</v>
          </cell>
          <cell r="GT54">
            <v>13.367261904761905</v>
          </cell>
          <cell r="GU54">
            <v>11.268666666666666</v>
          </cell>
          <cell r="GV54">
            <v>4.7147380952380953</v>
          </cell>
          <cell r="GW54">
            <v>4.3065714285714289</v>
          </cell>
          <cell r="GX54">
            <v>4.2322142857142859</v>
          </cell>
          <cell r="GY54">
            <v>4.0554047619047617</v>
          </cell>
          <cell r="GZ54">
            <v>4.6496428571428572</v>
          </cell>
          <cell r="HA54">
            <v>4.8530442395058211</v>
          </cell>
          <cell r="HB54"/>
          <cell r="HC54"/>
          <cell r="HD54">
            <v>986.38478299999997</v>
          </cell>
          <cell r="HE54">
            <v>1009.4678749999999</v>
          </cell>
          <cell r="HF54">
            <v>1053.5123619999999</v>
          </cell>
          <cell r="HG54">
            <v>888.89140600000007</v>
          </cell>
          <cell r="HH54">
            <v>853.60060399999998</v>
          </cell>
          <cell r="HI54">
            <v>904.72825200000011</v>
          </cell>
          <cell r="HJ54">
            <v>871.76123900000005</v>
          </cell>
          <cell r="HK54">
            <v>1130.65969</v>
          </cell>
          <cell r="HL54">
            <v>1165.0263146300281</v>
          </cell>
          <cell r="HM54">
            <v>1008.6247522517046</v>
          </cell>
          <cell r="HN54">
            <v>1041.022508562761</v>
          </cell>
          <cell r="HO54">
            <v>833.29814321635445</v>
          </cell>
          <cell r="HP54">
            <v>819.00047240770584</v>
          </cell>
          <cell r="HQ54">
            <v>982.54324116635075</v>
          </cell>
          <cell r="HR54"/>
          <cell r="HS54"/>
          <cell r="HT54">
            <v>366.82924300000002</v>
          </cell>
          <cell r="HU54">
            <v>379.46757600000001</v>
          </cell>
          <cell r="HV54">
            <v>401.889996</v>
          </cell>
          <cell r="HW54">
            <v>537.77354600000001</v>
          </cell>
          <cell r="HX54">
            <v>675.09361899999999</v>
          </cell>
          <cell r="HY54">
            <v>614.53452500000003</v>
          </cell>
          <cell r="HZ54">
            <v>616.92089199999998</v>
          </cell>
          <cell r="IA54">
            <v>404.27372700000001</v>
          </cell>
          <cell r="IB54">
            <v>571.556556</v>
          </cell>
          <cell r="IC54">
            <v>554.99101499999995</v>
          </cell>
          <cell r="ID54">
            <v>522.040301172824</v>
          </cell>
          <cell r="IE54">
            <v>329.59913052070601</v>
          </cell>
          <cell r="IF54">
            <v>604.81096091477764</v>
          </cell>
          <cell r="IG54">
            <v>692.62168954270533</v>
          </cell>
          <cell r="IH54"/>
          <cell r="II54"/>
          <cell r="IJ54">
            <v>12.330857142857143</v>
          </cell>
          <cell r="IK54">
            <v>5.6451904761904768</v>
          </cell>
          <cell r="IL54">
            <v>70.191785714285714</v>
          </cell>
          <cell r="IM54">
            <v>60.513357142857146</v>
          </cell>
          <cell r="IN54">
            <v>16.915690476190477</v>
          </cell>
          <cell r="IO54">
            <v>18.620023809523811</v>
          </cell>
          <cell r="IP54">
            <v>8.5262380952380958</v>
          </cell>
          <cell r="IQ54">
            <v>4.6813333333333329</v>
          </cell>
          <cell r="IR54">
            <v>0.32971428571428574</v>
          </cell>
          <cell r="IS54">
            <v>0.19666666666666668</v>
          </cell>
          <cell r="IT54">
            <v>1.4765952380952381</v>
          </cell>
          <cell r="IU54">
            <v>13.184357142857143</v>
          </cell>
          <cell r="IV54">
            <v>10.740380952380953</v>
          </cell>
          <cell r="IW54">
            <v>11.21022528235204</v>
          </cell>
          <cell r="IX54"/>
          <cell r="IY54"/>
          <cell r="IZ54"/>
          <cell r="JA54"/>
          <cell r="JB54"/>
          <cell r="JC54"/>
          <cell r="JD54"/>
          <cell r="JE54"/>
          <cell r="JF54"/>
          <cell r="JG54"/>
          <cell r="JH54"/>
          <cell r="JI54"/>
          <cell r="JJ54"/>
          <cell r="JK54"/>
          <cell r="JL54"/>
          <cell r="JM54"/>
          <cell r="JN54"/>
          <cell r="JO54"/>
          <cell r="JP54">
            <v>60.954969885811735</v>
          </cell>
          <cell r="JQ54">
            <v>2.5938615776797249</v>
          </cell>
          <cell r="JR54">
            <v>23.864951447305526</v>
          </cell>
          <cell r="JS54">
            <v>13.55183829562562</v>
          </cell>
          <cell r="JT54">
            <v>43.280560881215862</v>
          </cell>
          <cell r="JU54">
            <v>13.515460723127841</v>
          </cell>
          <cell r="JV54">
            <v>6.6581558028292767</v>
          </cell>
          <cell r="JW54">
            <v>9.6728566638025324</v>
          </cell>
          <cell r="JX54">
            <v>6.9550320609846716</v>
          </cell>
          <cell r="JY54">
            <v>7.5258001486088562</v>
          </cell>
          <cell r="JZ54">
            <v>5.9774701635614758</v>
          </cell>
          <cell r="KA54">
            <v>6.9713810736735038</v>
          </cell>
          <cell r="KB54">
            <v>7.4387141358823117</v>
          </cell>
          <cell r="KC54">
            <v>7.764125094256678</v>
          </cell>
          <cell r="KD54"/>
          <cell r="KE54"/>
          <cell r="KF54">
            <v>3.5286190476190478</v>
          </cell>
          <cell r="KG54">
            <v>1.9729047619047619</v>
          </cell>
          <cell r="KH54">
            <v>1.9236666666666666</v>
          </cell>
          <cell r="KI54">
            <v>1.5287142857142857</v>
          </cell>
          <cell r="KJ54">
            <v>1.0447380952380954</v>
          </cell>
          <cell r="KK54">
            <v>0.89328571428571435</v>
          </cell>
          <cell r="KL54">
            <v>1.1098095238095238</v>
          </cell>
          <cell r="KM54">
            <v>0.53502380952380957</v>
          </cell>
          <cell r="KN54">
            <v>0.65590476190476188</v>
          </cell>
          <cell r="KO54">
            <v>0.55054761904761906</v>
          </cell>
          <cell r="KP54">
            <v>0.54547619047619045</v>
          </cell>
          <cell r="KQ54">
            <v>0.27964285714285714</v>
          </cell>
          <cell r="KR54">
            <v>0.37654761904761908</v>
          </cell>
          <cell r="KS54">
            <v>0.39301991780108336</v>
          </cell>
          <cell r="KT54"/>
          <cell r="KU54"/>
          <cell r="KV54">
            <v>0</v>
          </cell>
          <cell r="KW54">
            <v>0</v>
          </cell>
          <cell r="KX54">
            <v>0.52828571428571425</v>
          </cell>
          <cell r="KY54">
            <v>0.45873809523809528</v>
          </cell>
          <cell r="KZ54">
            <v>1.5159047619047619</v>
          </cell>
          <cell r="LA54">
            <v>2.7227380952380953</v>
          </cell>
          <cell r="LB54">
            <v>0.75345238095238098</v>
          </cell>
          <cell r="LC54">
            <v>0.19478571428571428</v>
          </cell>
          <cell r="LD54">
            <v>0.11638095238095238</v>
          </cell>
          <cell r="LE54">
            <v>0.14023809523809525</v>
          </cell>
          <cell r="LF54">
            <v>1.7333333333333333E-2</v>
          </cell>
          <cell r="LG54">
            <v>5.5261904761904762E-2</v>
          </cell>
          <cell r="LH54">
            <v>0</v>
          </cell>
          <cell r="LI54">
            <v>0</v>
          </cell>
          <cell r="LJ54"/>
          <cell r="LL54">
            <v>0</v>
          </cell>
          <cell r="LM54">
            <v>0</v>
          </cell>
          <cell r="LN54">
            <v>0</v>
          </cell>
          <cell r="LO54">
            <v>0</v>
          </cell>
          <cell r="LP54">
            <v>0</v>
          </cell>
          <cell r="LQ54">
            <v>0</v>
          </cell>
          <cell r="LR54">
            <v>0</v>
          </cell>
          <cell r="LS54">
            <v>0</v>
          </cell>
          <cell r="LT54">
            <v>0</v>
          </cell>
          <cell r="LU54">
            <v>0</v>
          </cell>
          <cell r="LV54">
            <v>0</v>
          </cell>
          <cell r="LW54"/>
          <cell r="LX54"/>
          <cell r="LY54"/>
          <cell r="LZ54"/>
          <cell r="MA54"/>
          <cell r="MB54">
            <v>-54.613875631962372</v>
          </cell>
          <cell r="MC54">
            <v>-57.042860018868048</v>
          </cell>
          <cell r="MD54">
            <v>-60.729294201171271</v>
          </cell>
          <cell r="ME54">
            <v>-85.649292557224484</v>
          </cell>
          <cell r="MF54">
            <v>-113.39925703972145</v>
          </cell>
          <cell r="MG54">
            <v>-99.00556592027479</v>
          </cell>
          <cell r="MH54">
            <v>-102.87860339192174</v>
          </cell>
          <cell r="MI54">
            <v>-53.623819777704959</v>
          </cell>
          <cell r="MJ54">
            <v>-84.534822824546396</v>
          </cell>
          <cell r="MK54">
            <v>-81.193610598536964</v>
          </cell>
          <cell r="ML54">
            <v>-91.793048017317489</v>
          </cell>
          <cell r="MM54">
            <v>-96.430602234912158</v>
          </cell>
          <cell r="MN54">
            <v>-96.181695050481011</v>
          </cell>
          <cell r="MO54">
            <v>-109.40834403004061</v>
          </cell>
          <cell r="MP54"/>
          <cell r="MQ54"/>
          <cell r="MR54">
            <v>-2339.2177643858849</v>
          </cell>
          <cell r="MS54">
            <v>-2443.2558565651625</v>
          </cell>
          <cell r="MT54">
            <v>-2601.1529518856837</v>
          </cell>
          <cell r="MU54">
            <v>-3668.5246073195453</v>
          </cell>
          <cell r="MV54">
            <v>-4857.10917721856</v>
          </cell>
          <cell r="MW54">
            <v>-4240.5995892780929</v>
          </cell>
          <cell r="MX54">
            <v>-4406.4892638520496</v>
          </cell>
          <cell r="MY54">
            <v>-2296.8117601385356</v>
          </cell>
          <cell r="MZ54">
            <v>-3620.7897163896432</v>
          </cell>
          <cell r="NA54">
            <v>-3477.679144154582</v>
          </cell>
          <cell r="NB54">
            <v>-4280.633579967759</v>
          </cell>
          <cell r="NC54">
            <v>-4130.3089218286723</v>
          </cell>
          <cell r="ND54">
            <v>-4119.6477464265026</v>
          </cell>
          <cell r="NE54">
            <v>-4686.1706657077502</v>
          </cell>
          <cell r="NF54"/>
          <cell r="NG54"/>
          <cell r="NH54"/>
          <cell r="NI54"/>
          <cell r="NJ54"/>
          <cell r="NK54"/>
          <cell r="NL54"/>
          <cell r="NM54"/>
          <cell r="NN54"/>
          <cell r="NO54"/>
          <cell r="NP54"/>
          <cell r="NQ54"/>
          <cell r="NR54"/>
          <cell r="NS54"/>
          <cell r="NT54"/>
          <cell r="NU54"/>
          <cell r="NV54"/>
          <cell r="NW54"/>
          <cell r="NX54">
            <v>0</v>
          </cell>
          <cell r="NY54">
            <v>0</v>
          </cell>
          <cell r="NZ54">
            <v>0</v>
          </cell>
          <cell r="OA54">
            <v>0</v>
          </cell>
          <cell r="OB54">
            <v>0</v>
          </cell>
          <cell r="OC54">
            <v>0</v>
          </cell>
          <cell r="OD54">
            <v>0</v>
          </cell>
          <cell r="OE54">
            <v>0</v>
          </cell>
          <cell r="OF54">
            <v>0</v>
          </cell>
          <cell r="OG54">
            <v>0</v>
          </cell>
          <cell r="OH54">
            <v>0</v>
          </cell>
          <cell r="OI54"/>
          <cell r="OJ54"/>
          <cell r="OK54"/>
          <cell r="OL54"/>
          <cell r="OM54"/>
          <cell r="ON54">
            <v>0</v>
          </cell>
          <cell r="OO54">
            <v>0</v>
          </cell>
          <cell r="OP54">
            <v>0</v>
          </cell>
          <cell r="OQ54">
            <v>0</v>
          </cell>
          <cell r="OR54">
            <v>0</v>
          </cell>
          <cell r="OS54">
            <v>0</v>
          </cell>
          <cell r="OT54">
            <v>0</v>
          </cell>
          <cell r="OU54">
            <v>0</v>
          </cell>
          <cell r="OV54">
            <v>0</v>
          </cell>
          <cell r="OW54">
            <v>0</v>
          </cell>
          <cell r="OX54">
            <v>0</v>
          </cell>
          <cell r="OY54"/>
          <cell r="OZ54"/>
          <cell r="PA54"/>
          <cell r="PB54"/>
          <cell r="PC54"/>
          <cell r="PD54"/>
          <cell r="PE54"/>
          <cell r="PF54"/>
          <cell r="PG54"/>
          <cell r="PH54"/>
          <cell r="PI54"/>
          <cell r="PJ54"/>
          <cell r="PK54"/>
          <cell r="PL54"/>
          <cell r="PM54"/>
          <cell r="PN54"/>
          <cell r="PO54"/>
          <cell r="PP54"/>
          <cell r="PQ54"/>
          <cell r="PR54"/>
          <cell r="PS54"/>
          <cell r="PT54"/>
          <cell r="PU54"/>
          <cell r="PV54"/>
          <cell r="PW54"/>
          <cell r="PX54"/>
          <cell r="PY54"/>
          <cell r="PZ54"/>
          <cell r="QA54"/>
          <cell r="QB54"/>
          <cell r="QC54"/>
          <cell r="QD54"/>
          <cell r="QE54"/>
          <cell r="QF54"/>
          <cell r="QG54"/>
          <cell r="QH54"/>
          <cell r="QI54"/>
          <cell r="QJ54"/>
          <cell r="QK54"/>
          <cell r="QL54"/>
          <cell r="QM54"/>
          <cell r="QN54"/>
          <cell r="QO54"/>
          <cell r="QP54"/>
          <cell r="QQ54"/>
          <cell r="QR54"/>
          <cell r="QS54"/>
          <cell r="QT54"/>
          <cell r="QU54"/>
          <cell r="QV54"/>
          <cell r="QW54"/>
          <cell r="QX54"/>
          <cell r="QY54"/>
          <cell r="QZ54"/>
          <cell r="RA54"/>
          <cell r="RB54"/>
          <cell r="RC54"/>
          <cell r="RD54"/>
          <cell r="RE54"/>
          <cell r="RF54"/>
          <cell r="RG54"/>
          <cell r="RH54"/>
          <cell r="RI54"/>
          <cell r="RJ54"/>
          <cell r="RK54"/>
          <cell r="RL54"/>
          <cell r="RM54"/>
          <cell r="RN54"/>
        </row>
        <row r="55">
          <cell r="A55">
            <v>53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/>
          <cell r="S55"/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0.32200000000000001</v>
          </cell>
          <cell r="Y55">
            <v>0.436</v>
          </cell>
          <cell r="Z55">
            <v>0.20100000000000001</v>
          </cell>
          <cell r="AA55">
            <v>8.1000000000000003E-2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/>
          <cell r="AI55"/>
          <cell r="AJ55">
            <v>44.004303644209998</v>
          </cell>
          <cell r="AK55">
            <v>14.91370297303</v>
          </cell>
          <cell r="AL55">
            <v>59.554553543990004</v>
          </cell>
          <cell r="AM55">
            <v>60.110865540500001</v>
          </cell>
          <cell r="AN55">
            <v>73.717678520839996</v>
          </cell>
          <cell r="AO55">
            <v>93.071918729010008</v>
          </cell>
          <cell r="AP55">
            <v>140.89938854741999</v>
          </cell>
          <cell r="AQ55">
            <v>135.70975653223999</v>
          </cell>
          <cell r="AR55">
            <v>90.699267310389999</v>
          </cell>
          <cell r="AS55">
            <v>101.82377682176001</v>
          </cell>
          <cell r="AT55">
            <v>102.82614841504</v>
          </cell>
          <cell r="AU55">
            <v>86.097481755308777</v>
          </cell>
          <cell r="AV55">
            <v>86.162125889442663</v>
          </cell>
          <cell r="AW55">
            <v>82.397150744908117</v>
          </cell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/>
          <cell r="CE55"/>
          <cell r="CF55">
            <v>1.9047619047619048E-4</v>
          </cell>
          <cell r="CG55">
            <v>0</v>
          </cell>
          <cell r="CH55">
            <v>2.0238095238095241E-3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/>
          <cell r="CU55"/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/>
          <cell r="DK55"/>
          <cell r="DL55"/>
          <cell r="DM55"/>
          <cell r="DN55"/>
          <cell r="DO55"/>
          <cell r="DP55"/>
          <cell r="DQ55"/>
          <cell r="DR55"/>
          <cell r="DS55"/>
          <cell r="DT55"/>
          <cell r="DU55"/>
          <cell r="DV55"/>
          <cell r="DW55"/>
          <cell r="DX55"/>
          <cell r="DY55"/>
          <cell r="DZ55"/>
          <cell r="EA55"/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/>
          <cell r="EN55"/>
          <cell r="EO55"/>
          <cell r="EP55"/>
          <cell r="EQ55"/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/>
          <cell r="FD55"/>
          <cell r="FE55"/>
          <cell r="FF55"/>
          <cell r="FG55"/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/>
          <cell r="FW55"/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/>
          <cell r="GM55"/>
          <cell r="GN55">
            <v>2.407142857142857E-2</v>
          </cell>
          <cell r="GO55">
            <v>7.223809523809524E-2</v>
          </cell>
          <cell r="GP55">
            <v>0.11995238095238096</v>
          </cell>
          <cell r="GQ55">
            <v>0.13592857142857143</v>
          </cell>
          <cell r="GR55">
            <v>0.23976190476190476</v>
          </cell>
          <cell r="GS55">
            <v>0.39657142857142857</v>
          </cell>
          <cell r="GT55">
            <v>1.0271428571428571</v>
          </cell>
          <cell r="GU55">
            <v>0.8180952380952381</v>
          </cell>
          <cell r="GV55">
            <v>0.80502380952380947</v>
          </cell>
          <cell r="GW55">
            <v>0.71659523809523806</v>
          </cell>
          <cell r="GX55">
            <v>0.61197619047619045</v>
          </cell>
          <cell r="GY55">
            <v>0.51814285714285713</v>
          </cell>
          <cell r="GZ55">
            <v>0.61397619047619045</v>
          </cell>
          <cell r="HA55">
            <v>0.6461989397680582</v>
          </cell>
          <cell r="HB55"/>
          <cell r="HC55"/>
          <cell r="HD55">
            <v>101.00426399999999</v>
          </cell>
          <cell r="HE55">
            <v>102.236424</v>
          </cell>
          <cell r="HF55">
            <v>100.07621100000001</v>
          </cell>
          <cell r="HG55">
            <v>113.69406500000001</v>
          </cell>
          <cell r="HH55">
            <v>121.919493</v>
          </cell>
          <cell r="HI55">
            <v>128.115962</v>
          </cell>
          <cell r="HJ55">
            <v>139.37275600000001</v>
          </cell>
          <cell r="HK55">
            <v>137.949251</v>
          </cell>
          <cell r="HL55">
            <v>138.9233286761478</v>
          </cell>
          <cell r="HM55">
            <v>135.83581968977879</v>
          </cell>
          <cell r="HN55">
            <v>137.0240544261892</v>
          </cell>
          <cell r="HO55">
            <v>156.98126177332199</v>
          </cell>
          <cell r="HP55">
            <v>139.68505143324487</v>
          </cell>
          <cell r="HQ55">
            <v>161.26181164392676</v>
          </cell>
          <cell r="HR55"/>
          <cell r="HS55"/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3.4014999999999997E-2</v>
          </cell>
          <cell r="HY55">
            <v>4.6420999999999997E-2</v>
          </cell>
          <cell r="HZ55">
            <v>5.0333000000000003E-2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/>
          <cell r="II55"/>
          <cell r="IJ55">
            <v>0</v>
          </cell>
          <cell r="IK55">
            <v>0</v>
          </cell>
          <cell r="IL55">
            <v>7.1904761904761907E-3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5.1190476190476189E-2</v>
          </cell>
          <cell r="IT55">
            <v>6.1904761904761907E-3</v>
          </cell>
          <cell r="IU55">
            <v>1.1952380952380952E-2</v>
          </cell>
          <cell r="IV55">
            <v>0</v>
          </cell>
          <cell r="IW55">
            <v>0</v>
          </cell>
          <cell r="IX55"/>
          <cell r="IY55"/>
          <cell r="IZ55"/>
          <cell r="JA55"/>
          <cell r="JB55"/>
          <cell r="JC55"/>
          <cell r="JD55"/>
          <cell r="JE55"/>
          <cell r="JF55"/>
          <cell r="JG55"/>
          <cell r="JH55"/>
          <cell r="JI55"/>
          <cell r="JJ55"/>
          <cell r="JK55"/>
          <cell r="JL55"/>
          <cell r="JM55"/>
          <cell r="JN55"/>
          <cell r="JO55"/>
          <cell r="JP55">
            <v>3.5793227798621756</v>
          </cell>
          <cell r="JQ55">
            <v>0</v>
          </cell>
          <cell r="JR55">
            <v>0.90993875235832478</v>
          </cell>
          <cell r="JS55">
            <v>1.2547306642856635</v>
          </cell>
          <cell r="JT55">
            <v>0.52081899991743952</v>
          </cell>
          <cell r="JU55">
            <v>0.75207496898885851</v>
          </cell>
          <cell r="JV55">
            <v>1.006050357813024</v>
          </cell>
          <cell r="JW55">
            <v>0.8786269275577695</v>
          </cell>
          <cell r="JX55">
            <v>0.68964497976249095</v>
          </cell>
          <cell r="JY55">
            <v>0.72899880644053261</v>
          </cell>
          <cell r="JZ55">
            <v>0.62554849204820318</v>
          </cell>
          <cell r="KA55">
            <v>1.1573551700694835</v>
          </cell>
          <cell r="KB55">
            <v>0.88298428598948731</v>
          </cell>
          <cell r="KC55">
            <v>0.92932514043537551</v>
          </cell>
          <cell r="KD55"/>
          <cell r="KE55"/>
          <cell r="KF55">
            <v>0.45354761904761909</v>
          </cell>
          <cell r="KG55">
            <v>0.12516666666666668</v>
          </cell>
          <cell r="KH55">
            <v>0.75935714285714295</v>
          </cell>
          <cell r="KI55">
            <v>0.75640476190476191</v>
          </cell>
          <cell r="KJ55">
            <v>1.0913095238095238</v>
          </cell>
          <cell r="KK55">
            <v>1.0437142857142856</v>
          </cell>
          <cell r="KL55">
            <v>1.1189761904761906</v>
          </cell>
          <cell r="KM55">
            <v>0.99080952380952381</v>
          </cell>
          <cell r="KN55">
            <v>0.97828571428571431</v>
          </cell>
          <cell r="KO55">
            <v>0.60454761904761911</v>
          </cell>
          <cell r="KP55">
            <v>0.74338095238095236</v>
          </cell>
          <cell r="KQ55">
            <v>0.96166666666666667</v>
          </cell>
          <cell r="KR55">
            <v>0.84221428571428569</v>
          </cell>
          <cell r="KS55">
            <v>0.88641544562824381</v>
          </cell>
          <cell r="KT55"/>
          <cell r="KU55"/>
          <cell r="KV55">
            <v>0</v>
          </cell>
          <cell r="KW55">
            <v>4.2023809523809526E-2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0</v>
          </cell>
          <cell r="LD55">
            <v>0</v>
          </cell>
          <cell r="LE55">
            <v>0</v>
          </cell>
          <cell r="LF55">
            <v>1.4404761904761905E-2</v>
          </cell>
          <cell r="LG55">
            <v>1.0714285714285714E-2</v>
          </cell>
          <cell r="LH55">
            <v>1.1357142857142857E-2</v>
          </cell>
          <cell r="LI55">
            <v>1.1953189369425051E-2</v>
          </cell>
          <cell r="LJ55"/>
          <cell r="LL55">
            <v>0</v>
          </cell>
          <cell r="LM55">
            <v>0</v>
          </cell>
          <cell r="LN55">
            <v>0</v>
          </cell>
          <cell r="LO55">
            <v>0</v>
          </cell>
          <cell r="LP55">
            <v>0</v>
          </cell>
          <cell r="LQ55">
            <v>0</v>
          </cell>
          <cell r="LR55">
            <v>0</v>
          </cell>
          <cell r="LS55">
            <v>0</v>
          </cell>
          <cell r="LT55">
            <v>0</v>
          </cell>
          <cell r="LU55">
            <v>0</v>
          </cell>
          <cell r="LV55">
            <v>0</v>
          </cell>
          <cell r="LW55"/>
          <cell r="LX55"/>
          <cell r="LY55"/>
          <cell r="LZ55"/>
          <cell r="MA55"/>
          <cell r="MB55">
            <v>0</v>
          </cell>
          <cell r="MC55">
            <v>0</v>
          </cell>
          <cell r="MD55">
            <v>0</v>
          </cell>
          <cell r="ME55">
            <v>0</v>
          </cell>
          <cell r="MF55">
            <v>0</v>
          </cell>
          <cell r="MG55">
            <v>0</v>
          </cell>
          <cell r="MH55">
            <v>0</v>
          </cell>
          <cell r="MI55">
            <v>0</v>
          </cell>
          <cell r="MJ55">
            <v>0</v>
          </cell>
          <cell r="MK55">
            <v>0</v>
          </cell>
          <cell r="ML55">
            <v>0</v>
          </cell>
          <cell r="MM55">
            <v>0</v>
          </cell>
          <cell r="MN55">
            <v>0</v>
          </cell>
          <cell r="MO55">
            <v>0</v>
          </cell>
          <cell r="MP55"/>
          <cell r="MQ55"/>
          <cell r="MR55">
            <v>0</v>
          </cell>
          <cell r="MS55">
            <v>0</v>
          </cell>
          <cell r="MT55">
            <v>0</v>
          </cell>
          <cell r="MU55">
            <v>0</v>
          </cell>
          <cell r="MV55">
            <v>0</v>
          </cell>
          <cell r="MW55">
            <v>0</v>
          </cell>
          <cell r="MX55">
            <v>0</v>
          </cell>
          <cell r="MY55">
            <v>0</v>
          </cell>
          <cell r="MZ55">
            <v>0</v>
          </cell>
          <cell r="NA55">
            <v>0</v>
          </cell>
          <cell r="NB55">
            <v>0</v>
          </cell>
          <cell r="NC55">
            <v>0</v>
          </cell>
          <cell r="ND55">
            <v>0</v>
          </cell>
          <cell r="NE55">
            <v>0</v>
          </cell>
          <cell r="NF55"/>
          <cell r="NG55"/>
          <cell r="NH55"/>
          <cell r="NI55"/>
          <cell r="NJ55"/>
          <cell r="NK55"/>
          <cell r="NL55"/>
          <cell r="NM55"/>
          <cell r="NN55"/>
          <cell r="NO55"/>
          <cell r="NP55"/>
          <cell r="NQ55"/>
          <cell r="NR55"/>
          <cell r="NS55"/>
          <cell r="NT55"/>
          <cell r="NU55"/>
          <cell r="NV55"/>
          <cell r="NW55"/>
          <cell r="NX55">
            <v>0</v>
          </cell>
          <cell r="NY55">
            <v>0</v>
          </cell>
          <cell r="NZ55">
            <v>0</v>
          </cell>
          <cell r="OA55">
            <v>0</v>
          </cell>
          <cell r="OB55">
            <v>0</v>
          </cell>
          <cell r="OC55">
            <v>0</v>
          </cell>
          <cell r="OD55">
            <v>0</v>
          </cell>
          <cell r="OE55">
            <v>0</v>
          </cell>
          <cell r="OF55">
            <v>0</v>
          </cell>
          <cell r="OG55">
            <v>0</v>
          </cell>
          <cell r="OH55">
            <v>0</v>
          </cell>
          <cell r="OI55"/>
          <cell r="OJ55"/>
          <cell r="OK55"/>
          <cell r="OL55"/>
          <cell r="OM55"/>
          <cell r="ON55">
            <v>0</v>
          </cell>
          <cell r="OO55">
            <v>0</v>
          </cell>
          <cell r="OP55">
            <v>0</v>
          </cell>
          <cell r="OQ55">
            <v>0</v>
          </cell>
          <cell r="OR55">
            <v>0</v>
          </cell>
          <cell r="OS55">
            <v>0</v>
          </cell>
          <cell r="OT55">
            <v>0</v>
          </cell>
          <cell r="OU55">
            <v>0</v>
          </cell>
          <cell r="OV55">
            <v>0</v>
          </cell>
          <cell r="OW55">
            <v>0</v>
          </cell>
          <cell r="OX55">
            <v>0</v>
          </cell>
          <cell r="OY55"/>
          <cell r="OZ55"/>
          <cell r="PA55"/>
          <cell r="PB55"/>
          <cell r="PC55"/>
          <cell r="PD55"/>
          <cell r="PE55"/>
          <cell r="PF55"/>
          <cell r="PG55"/>
          <cell r="PH55"/>
          <cell r="PI55"/>
          <cell r="PJ55"/>
          <cell r="PK55"/>
          <cell r="PL55"/>
          <cell r="PM55"/>
          <cell r="PN55"/>
          <cell r="PO55"/>
          <cell r="PP55"/>
          <cell r="PQ55"/>
          <cell r="PR55"/>
          <cell r="PS55"/>
          <cell r="PT55"/>
          <cell r="PU55"/>
          <cell r="PV55"/>
          <cell r="PW55"/>
          <cell r="PX55"/>
          <cell r="PY55"/>
          <cell r="PZ55"/>
          <cell r="QA55"/>
          <cell r="QB55"/>
          <cell r="QC55"/>
          <cell r="QD55"/>
          <cell r="QE55"/>
          <cell r="QF55"/>
          <cell r="QG55"/>
          <cell r="QH55"/>
          <cell r="QI55"/>
          <cell r="QJ55"/>
          <cell r="QK55"/>
          <cell r="QL55"/>
          <cell r="QM55"/>
          <cell r="QN55"/>
          <cell r="QO55"/>
          <cell r="QP55"/>
          <cell r="QQ55"/>
          <cell r="QR55"/>
          <cell r="QS55"/>
          <cell r="QT55"/>
          <cell r="QU55"/>
          <cell r="QV55"/>
          <cell r="QW55"/>
          <cell r="QX55"/>
          <cell r="QY55"/>
          <cell r="QZ55"/>
          <cell r="RA55"/>
          <cell r="RB55"/>
          <cell r="RC55"/>
          <cell r="RD55"/>
          <cell r="RE55"/>
          <cell r="RF55"/>
          <cell r="RG55"/>
          <cell r="RH55"/>
          <cell r="RI55"/>
          <cell r="RJ55"/>
          <cell r="RK55"/>
          <cell r="RL55"/>
          <cell r="RM55"/>
          <cell r="RN55"/>
        </row>
        <row r="56">
          <cell r="A56">
            <v>54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/>
          <cell r="S56"/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/>
          <cell r="AI56"/>
          <cell r="AJ56">
            <v>35411.6008746511</v>
          </cell>
          <cell r="AK56">
            <v>37283.621898021614</v>
          </cell>
          <cell r="AL56">
            <v>20138.2876828425</v>
          </cell>
          <cell r="AM56">
            <v>31089.040945303575</v>
          </cell>
          <cell r="AN56">
            <v>33169.973784854832</v>
          </cell>
          <cell r="AO56">
            <v>37436.233712371468</v>
          </cell>
          <cell r="AP56">
            <v>38011.604970051631</v>
          </cell>
          <cell r="AQ56">
            <v>38103.746153842752</v>
          </cell>
          <cell r="AR56">
            <v>36144.36470841711</v>
          </cell>
          <cell r="AS56">
            <v>38619.005311888461</v>
          </cell>
          <cell r="AT56">
            <v>55822.582209986736</v>
          </cell>
          <cell r="AU56">
            <v>59516.835019824372</v>
          </cell>
          <cell r="AV56">
            <v>56287.577007141212</v>
          </cell>
          <cell r="AW56">
            <v>57208.998078984114</v>
          </cell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0.27600000000000002</v>
          </cell>
          <cell r="BY56">
            <v>0.66300000000000003</v>
          </cell>
          <cell r="BZ56">
            <v>1.21</v>
          </cell>
          <cell r="CA56">
            <v>0.55400000000000005</v>
          </cell>
          <cell r="CB56">
            <v>0.69299999999999995</v>
          </cell>
          <cell r="CC56">
            <v>0.68063985112617698</v>
          </cell>
          <cell r="CD56"/>
          <cell r="CE56"/>
          <cell r="CF56">
            <v>0</v>
          </cell>
          <cell r="CG56">
            <v>0</v>
          </cell>
          <cell r="CH56">
            <v>0.67571428571428571</v>
          </cell>
          <cell r="CI56">
            <v>3.2700476190476193</v>
          </cell>
          <cell r="CJ56">
            <v>0.87038095238095237</v>
          </cell>
          <cell r="CK56">
            <v>0.50907142857142862</v>
          </cell>
          <cell r="CL56">
            <v>0.39102380952380955</v>
          </cell>
          <cell r="CM56">
            <v>0.25071428571428572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/>
          <cell r="CU56"/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1.9</v>
          </cell>
          <cell r="DH56">
            <v>0</v>
          </cell>
          <cell r="DI56">
            <v>0</v>
          </cell>
          <cell r="DJ56"/>
          <cell r="DK56"/>
          <cell r="DL56"/>
          <cell r="DM56"/>
          <cell r="DN56"/>
          <cell r="DO56"/>
          <cell r="DP56"/>
          <cell r="DQ56"/>
          <cell r="DR56"/>
          <cell r="DS56"/>
          <cell r="DT56"/>
          <cell r="DU56"/>
          <cell r="DV56"/>
          <cell r="DW56"/>
          <cell r="DX56"/>
          <cell r="DY56"/>
          <cell r="DZ56"/>
          <cell r="EA56"/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/>
          <cell r="EN56"/>
          <cell r="EO56"/>
          <cell r="EP56"/>
          <cell r="EQ56"/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/>
          <cell r="FD56"/>
          <cell r="FE56"/>
          <cell r="FF56"/>
          <cell r="FG56"/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/>
          <cell r="FW56"/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/>
          <cell r="GM56"/>
          <cell r="GN56">
            <v>2.7565714285714287</v>
          </cell>
          <cell r="GO56">
            <v>2.2634285714285713</v>
          </cell>
          <cell r="GP56">
            <v>4.4187142857142856</v>
          </cell>
          <cell r="GQ56">
            <v>4.3079761904761913</v>
          </cell>
          <cell r="GR56">
            <v>1.7150952380952382</v>
          </cell>
          <cell r="GS56">
            <v>4.0130952380952385</v>
          </cell>
          <cell r="GT56">
            <v>5.6288095238095242</v>
          </cell>
          <cell r="GU56">
            <v>0.88723809523809527</v>
          </cell>
          <cell r="GV56">
            <v>1.446190476190476</v>
          </cell>
          <cell r="GW56">
            <v>1.9179761904761905</v>
          </cell>
          <cell r="GX56">
            <v>3.0117619047619049</v>
          </cell>
          <cell r="GY56">
            <v>5.03752380952381</v>
          </cell>
          <cell r="GZ56">
            <v>6.7506904761904769</v>
          </cell>
          <cell r="HA56">
            <v>6.6302871005962301</v>
          </cell>
          <cell r="HB56"/>
          <cell r="HC56"/>
          <cell r="HD56">
            <v>130.33824799999999</v>
          </cell>
          <cell r="HE56">
            <v>143.466848</v>
          </cell>
          <cell r="HF56">
            <v>150.79356100000001</v>
          </cell>
          <cell r="HG56">
            <v>22.747649000000003</v>
          </cell>
          <cell r="HH56">
            <v>75.392277000000007</v>
          </cell>
          <cell r="HI56">
            <v>108.11568399999999</v>
          </cell>
          <cell r="HJ56">
            <v>226.92365899999996</v>
          </cell>
          <cell r="HK56">
            <v>219.23270099999999</v>
          </cell>
          <cell r="HL56">
            <v>158.71161816888628</v>
          </cell>
          <cell r="HM56">
            <v>159.07066168819202</v>
          </cell>
          <cell r="HN56">
            <v>115.35067620801577</v>
          </cell>
          <cell r="HO56">
            <v>37.382900425919665</v>
          </cell>
          <cell r="HP56">
            <v>57.774300930656018</v>
          </cell>
          <cell r="HQ56">
            <v>38.33364689414411</v>
          </cell>
          <cell r="HR56"/>
          <cell r="HS56"/>
          <cell r="HT56">
            <v>709.42033200000003</v>
          </cell>
          <cell r="HU56">
            <v>718.90856499999995</v>
          </cell>
          <cell r="HV56">
            <v>721.471723</v>
          </cell>
          <cell r="HW56">
            <v>743.22089100000005</v>
          </cell>
          <cell r="HX56">
            <v>760.31260999999995</v>
          </cell>
          <cell r="HY56">
            <v>798.21508400000005</v>
          </cell>
          <cell r="HZ56">
            <v>666.24250099999995</v>
          </cell>
          <cell r="IA56">
            <v>687.0059</v>
          </cell>
          <cell r="IB56">
            <v>742.44644300000004</v>
          </cell>
          <cell r="IC56">
            <v>750.63419700000009</v>
          </cell>
          <cell r="ID56">
            <v>715.55783221216734</v>
          </cell>
          <cell r="IE56">
            <v>721.20412200015585</v>
          </cell>
          <cell r="IF56">
            <v>862.14063149717185</v>
          </cell>
          <cell r="IG56">
            <v>1123.516124076403</v>
          </cell>
          <cell r="IH56"/>
          <cell r="II56"/>
          <cell r="IJ56">
            <v>629.68176190476197</v>
          </cell>
          <cell r="IK56">
            <v>958.05466666666666</v>
          </cell>
          <cell r="IL56">
            <v>811.04190476190479</v>
          </cell>
          <cell r="IM56">
            <v>666.00071428571425</v>
          </cell>
          <cell r="IN56">
            <v>521.72883333333334</v>
          </cell>
          <cell r="IO56">
            <v>584.08785714285716</v>
          </cell>
          <cell r="IP56">
            <v>57.66504761904762</v>
          </cell>
          <cell r="IQ56">
            <v>45.710714285714289</v>
          </cell>
          <cell r="IR56">
            <v>2.2915952380952382</v>
          </cell>
          <cell r="IS56">
            <v>5.207238095238095</v>
          </cell>
          <cell r="IT56">
            <v>5.0920000000000005</v>
          </cell>
          <cell r="IU56">
            <v>5.7204523809523815</v>
          </cell>
          <cell r="IV56">
            <v>6.1236666666666668</v>
          </cell>
          <cell r="IW56">
            <v>6.0144467075704657</v>
          </cell>
          <cell r="IX56"/>
          <cell r="IY56"/>
          <cell r="IZ56"/>
          <cell r="JA56"/>
          <cell r="JB56"/>
          <cell r="JC56"/>
          <cell r="JD56"/>
          <cell r="JE56"/>
          <cell r="JF56"/>
          <cell r="JG56"/>
          <cell r="JH56"/>
          <cell r="JI56"/>
          <cell r="JJ56"/>
          <cell r="JK56"/>
          <cell r="JL56"/>
          <cell r="JM56"/>
          <cell r="JN56"/>
          <cell r="JO56"/>
          <cell r="JP56">
            <v>1635.097645599476</v>
          </cell>
          <cell r="JQ56">
            <v>3229.7148401945169</v>
          </cell>
          <cell r="JR56">
            <v>3773.5667654334584</v>
          </cell>
          <cell r="JS56">
            <v>826.73929949984665</v>
          </cell>
          <cell r="JT56">
            <v>370.61445379110575</v>
          </cell>
          <cell r="JU56">
            <v>339.50654826882919</v>
          </cell>
          <cell r="JV56">
            <v>522.90265814153315</v>
          </cell>
          <cell r="JW56">
            <v>742.83628359625288</v>
          </cell>
          <cell r="JX56">
            <v>852.93698699111917</v>
          </cell>
          <cell r="JY56">
            <v>2134.0993977162348</v>
          </cell>
          <cell r="JZ56">
            <v>2277.0941974255406</v>
          </cell>
          <cell r="KA56">
            <v>718.34713418319666</v>
          </cell>
          <cell r="KB56">
            <v>849.23959763489722</v>
          </cell>
          <cell r="KC56">
            <v>834.09280419144432</v>
          </cell>
          <cell r="KD56"/>
          <cell r="KE56"/>
          <cell r="KF56">
            <v>9.8500000000000004E-2</v>
          </cell>
          <cell r="KG56">
            <v>6.933333333333333E-2</v>
          </cell>
          <cell r="KH56">
            <v>0.31654761904761908</v>
          </cell>
          <cell r="KI56">
            <v>7.5619047619047627E-2</v>
          </cell>
          <cell r="KJ56">
            <v>0.1925952380952381</v>
          </cell>
          <cell r="KK56">
            <v>0.26638095238095238</v>
          </cell>
          <cell r="KL56">
            <v>0.23476190476190475</v>
          </cell>
          <cell r="KM56">
            <v>0.17407142857142857</v>
          </cell>
          <cell r="KN56">
            <v>0.42600000000000005</v>
          </cell>
          <cell r="KO56">
            <v>0.63500000000000001</v>
          </cell>
          <cell r="KP56">
            <v>0.60745238095238097</v>
          </cell>
          <cell r="KQ56">
            <v>0.4464285714285714</v>
          </cell>
          <cell r="KR56">
            <v>0.51378571428571429</v>
          </cell>
          <cell r="KS56">
            <v>0.50462197991657298</v>
          </cell>
          <cell r="KT56"/>
          <cell r="KU56"/>
          <cell r="KV56">
            <v>0</v>
          </cell>
          <cell r="KW56">
            <v>0</v>
          </cell>
          <cell r="KX56">
            <v>0.15535714285714286</v>
          </cell>
          <cell r="KY56">
            <v>0.1575</v>
          </cell>
          <cell r="KZ56">
            <v>7.976190476190477E-2</v>
          </cell>
          <cell r="LA56">
            <v>0</v>
          </cell>
          <cell r="LB56">
            <v>3.8380952380952384E-2</v>
          </cell>
          <cell r="LC56">
            <v>0.11092857142857143</v>
          </cell>
          <cell r="LD56">
            <v>9.6428571428571423E-3</v>
          </cell>
          <cell r="LE56">
            <v>1.0047619047619048E-2</v>
          </cell>
          <cell r="LF56">
            <v>6.5476190476190478E-3</v>
          </cell>
          <cell r="LG56">
            <v>2.930952380952381E-2</v>
          </cell>
          <cell r="LH56">
            <v>0.1858809523809524</v>
          </cell>
          <cell r="LI56">
            <v>0.18256563312519977</v>
          </cell>
          <cell r="LJ56"/>
          <cell r="LL56">
            <v>0</v>
          </cell>
          <cell r="LM56">
            <v>0</v>
          </cell>
          <cell r="LN56">
            <v>0</v>
          </cell>
          <cell r="LO56">
            <v>0</v>
          </cell>
          <cell r="LP56">
            <v>0</v>
          </cell>
          <cell r="LQ56">
            <v>0</v>
          </cell>
          <cell r="LR56">
            <v>0</v>
          </cell>
          <cell r="LS56">
            <v>0</v>
          </cell>
          <cell r="LT56">
            <v>0</v>
          </cell>
          <cell r="LU56">
            <v>0</v>
          </cell>
          <cell r="LV56">
            <v>0</v>
          </cell>
          <cell r="LW56"/>
          <cell r="LX56"/>
          <cell r="LY56"/>
          <cell r="LZ56"/>
          <cell r="MA56"/>
          <cell r="MB56">
            <v>0</v>
          </cell>
          <cell r="MC56">
            <v>0</v>
          </cell>
          <cell r="MD56">
            <v>0</v>
          </cell>
          <cell r="ME56">
            <v>0</v>
          </cell>
          <cell r="MF56">
            <v>0</v>
          </cell>
          <cell r="MG56">
            <v>0</v>
          </cell>
          <cell r="MH56">
            <v>0</v>
          </cell>
          <cell r="MI56">
            <v>0</v>
          </cell>
          <cell r="MJ56">
            <v>0</v>
          </cell>
          <cell r="MK56">
            <v>0</v>
          </cell>
          <cell r="ML56">
            <v>0</v>
          </cell>
          <cell r="MM56">
            <v>0</v>
          </cell>
          <cell r="MN56">
            <v>0</v>
          </cell>
          <cell r="MO56">
            <v>0</v>
          </cell>
          <cell r="MP56"/>
          <cell r="MQ56"/>
          <cell r="MR56">
            <v>-6312.3273495664262</v>
          </cell>
          <cell r="MS56">
            <v>-6564.392064126394</v>
          </cell>
          <cell r="MT56">
            <v>-6686.99126188427</v>
          </cell>
          <cell r="MU56">
            <v>-7814.8287850899142</v>
          </cell>
          <cell r="MV56">
            <v>-9072.4551505883337</v>
          </cell>
          <cell r="MW56">
            <v>-9307.6723037689262</v>
          </cell>
          <cell r="MX56">
            <v>-8178.1562728051567</v>
          </cell>
          <cell r="MY56">
            <v>-7045.4571171154694</v>
          </cell>
          <cell r="MZ56">
            <v>-7998.9473572740981</v>
          </cell>
          <cell r="NA56">
            <v>-8684.7530394334226</v>
          </cell>
          <cell r="NB56">
            <v>-8800.9307673467665</v>
          </cell>
          <cell r="NC56">
            <v>-12091.794209516976</v>
          </cell>
          <cell r="ND56">
            <v>-11070.125423385114</v>
          </cell>
          <cell r="NE56">
            <v>-15108.150280363205</v>
          </cell>
          <cell r="NF56"/>
          <cell r="NG56"/>
          <cell r="NH56"/>
          <cell r="NI56"/>
          <cell r="NJ56"/>
          <cell r="NK56"/>
          <cell r="NL56"/>
          <cell r="NM56"/>
          <cell r="NN56"/>
          <cell r="NO56"/>
          <cell r="NP56"/>
          <cell r="NQ56"/>
          <cell r="NR56"/>
          <cell r="NS56"/>
          <cell r="NT56"/>
          <cell r="NU56"/>
          <cell r="NV56"/>
          <cell r="NW56"/>
          <cell r="NX56">
            <v>0</v>
          </cell>
          <cell r="NY56">
            <v>0</v>
          </cell>
          <cell r="NZ56">
            <v>0</v>
          </cell>
          <cell r="OA56">
            <v>0</v>
          </cell>
          <cell r="OB56">
            <v>0</v>
          </cell>
          <cell r="OC56">
            <v>0</v>
          </cell>
          <cell r="OD56">
            <v>0</v>
          </cell>
          <cell r="OE56">
            <v>0</v>
          </cell>
          <cell r="OF56">
            <v>0</v>
          </cell>
          <cell r="OG56">
            <v>0</v>
          </cell>
          <cell r="OH56">
            <v>0</v>
          </cell>
          <cell r="OI56"/>
          <cell r="OJ56"/>
          <cell r="OK56"/>
          <cell r="OL56"/>
          <cell r="OM56"/>
          <cell r="ON56">
            <v>0</v>
          </cell>
          <cell r="OO56">
            <v>0</v>
          </cell>
          <cell r="OP56">
            <v>0</v>
          </cell>
          <cell r="OQ56">
            <v>0</v>
          </cell>
          <cell r="OR56">
            <v>0</v>
          </cell>
          <cell r="OS56">
            <v>0</v>
          </cell>
          <cell r="OT56">
            <v>0</v>
          </cell>
          <cell r="OU56">
            <v>0</v>
          </cell>
          <cell r="OV56">
            <v>0</v>
          </cell>
          <cell r="OW56">
            <v>0</v>
          </cell>
          <cell r="OX56">
            <v>0</v>
          </cell>
          <cell r="OY56"/>
          <cell r="OZ56"/>
          <cell r="PA56"/>
          <cell r="PB56"/>
          <cell r="PC56"/>
          <cell r="PD56"/>
          <cell r="PE56"/>
          <cell r="PF56"/>
          <cell r="PG56"/>
          <cell r="PH56"/>
          <cell r="PI56"/>
          <cell r="PJ56"/>
          <cell r="PK56"/>
          <cell r="PL56"/>
          <cell r="PM56"/>
          <cell r="PN56"/>
          <cell r="PO56"/>
          <cell r="PP56"/>
          <cell r="PQ56"/>
          <cell r="PR56"/>
          <cell r="PS56"/>
          <cell r="PT56"/>
          <cell r="PU56"/>
          <cell r="PV56"/>
          <cell r="PW56"/>
          <cell r="PX56"/>
          <cell r="PY56"/>
          <cell r="PZ56"/>
          <cell r="QA56"/>
          <cell r="QB56"/>
          <cell r="QC56"/>
          <cell r="QD56"/>
          <cell r="QE56"/>
          <cell r="QF56"/>
          <cell r="QG56"/>
          <cell r="QH56"/>
          <cell r="QI56"/>
          <cell r="QJ56"/>
          <cell r="QK56"/>
          <cell r="QL56"/>
          <cell r="QM56"/>
          <cell r="QN56"/>
          <cell r="QO56"/>
          <cell r="QP56"/>
          <cell r="QQ56"/>
          <cell r="QR56"/>
          <cell r="QS56"/>
          <cell r="QT56"/>
          <cell r="QU56"/>
          <cell r="QV56"/>
          <cell r="QW56"/>
          <cell r="QX56"/>
          <cell r="QY56"/>
          <cell r="QZ56"/>
          <cell r="RA56"/>
          <cell r="RB56"/>
          <cell r="RC56"/>
          <cell r="RD56"/>
          <cell r="RE56"/>
          <cell r="RF56"/>
          <cell r="RG56"/>
          <cell r="RH56"/>
          <cell r="RI56"/>
          <cell r="RJ56"/>
          <cell r="RK56"/>
          <cell r="RL56"/>
          <cell r="RM56"/>
          <cell r="RN56"/>
        </row>
        <row r="57">
          <cell r="A57">
            <v>55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221.13200000000001</v>
          </cell>
          <cell r="Q57">
            <v>225.7814079156077</v>
          </cell>
          <cell r="R57"/>
          <cell r="S57"/>
          <cell r="T57">
            <v>25.102999999999998</v>
          </cell>
          <cell r="U57">
            <v>19.521000000000001</v>
          </cell>
          <cell r="V57">
            <v>102.54300000000001</v>
          </cell>
          <cell r="W57">
            <v>140.65600000000001</v>
          </cell>
          <cell r="X57">
            <v>180.40700000000001</v>
          </cell>
          <cell r="Y57">
            <v>150.679</v>
          </cell>
          <cell r="Z57">
            <v>167.68899999999999</v>
          </cell>
          <cell r="AA57">
            <v>154.001</v>
          </cell>
          <cell r="AB57">
            <v>236.76799999999997</v>
          </cell>
          <cell r="AC57">
            <v>217.369</v>
          </cell>
          <cell r="AD57">
            <v>214.38</v>
          </cell>
          <cell r="AE57">
            <v>151.83699999999999</v>
          </cell>
          <cell r="AF57">
            <v>166.785</v>
          </cell>
          <cell r="AG57">
            <v>170.29173579221745</v>
          </cell>
          <cell r="AH57"/>
          <cell r="AI57"/>
          <cell r="AJ57">
            <v>11356.41046080301</v>
          </cell>
          <cell r="AK57">
            <v>11357.302050276501</v>
          </cell>
          <cell r="AL57">
            <v>13699.74575926921</v>
          </cell>
          <cell r="AM57">
            <v>9551.6027969788192</v>
          </cell>
          <cell r="AN57">
            <v>9606.4561557083998</v>
          </cell>
          <cell r="AO57">
            <v>10785.753715968351</v>
          </cell>
          <cell r="AP57">
            <v>8954.1640420802214</v>
          </cell>
          <cell r="AQ57">
            <v>9673.0207065620598</v>
          </cell>
          <cell r="AR57">
            <v>8990.2375890238491</v>
          </cell>
          <cell r="AS57">
            <v>9108.9251802107101</v>
          </cell>
          <cell r="AT57">
            <v>10464.827273324272</v>
          </cell>
          <cell r="AU57">
            <v>11617.295524052552</v>
          </cell>
          <cell r="AV57">
            <v>11386.790423761275</v>
          </cell>
          <cell r="AW57">
            <v>11690.858442376255</v>
          </cell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>
            <v>5.6000000000000001E-2</v>
          </cell>
          <cell r="BQ57">
            <v>0</v>
          </cell>
          <cell r="BR57">
            <v>0.02</v>
          </cell>
          <cell r="BS57">
            <v>0.02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8.9510000000000005</v>
          </cell>
          <cell r="CB57">
            <v>3.2050000000000001</v>
          </cell>
          <cell r="CC57">
            <v>3.2441175498921737</v>
          </cell>
          <cell r="CD57"/>
          <cell r="CE57"/>
          <cell r="CF57">
            <v>33.326523809523813</v>
          </cell>
          <cell r="CG57">
            <v>32.853095238095236</v>
          </cell>
          <cell r="CH57">
            <v>3.4155714285714289</v>
          </cell>
          <cell r="CI57">
            <v>6.8250714285714285</v>
          </cell>
          <cell r="CJ57">
            <v>4.9595238095238097</v>
          </cell>
          <cell r="CK57">
            <v>23.92909523809524</v>
          </cell>
          <cell r="CL57">
            <v>17.368880952380952</v>
          </cell>
          <cell r="CM57">
            <v>11.567500000000001</v>
          </cell>
          <cell r="CN57">
            <v>7.673</v>
          </cell>
          <cell r="CO57">
            <v>0.89716666666666667</v>
          </cell>
          <cell r="CP57">
            <v>0.68890476190476191</v>
          </cell>
          <cell r="CQ57">
            <v>0.66826190476190483</v>
          </cell>
          <cell r="CR57">
            <v>0.28673809523809524</v>
          </cell>
          <cell r="CS57">
            <v>0.29023778065040817</v>
          </cell>
          <cell r="CT57"/>
          <cell r="CU57"/>
          <cell r="CV57">
            <v>0</v>
          </cell>
          <cell r="CW57">
            <v>0</v>
          </cell>
          <cell r="CX57">
            <v>53.426852011218806</v>
          </cell>
          <cell r="CY57">
            <v>0</v>
          </cell>
          <cell r="CZ57">
            <v>0</v>
          </cell>
          <cell r="DA57">
            <v>0</v>
          </cell>
          <cell r="DB57">
            <v>9.3306341043942158</v>
          </cell>
          <cell r="DC57">
            <v>0</v>
          </cell>
          <cell r="DD57">
            <v>212.79466393682989</v>
          </cell>
          <cell r="DE57">
            <v>0</v>
          </cell>
          <cell r="DF57">
            <v>19.78</v>
          </cell>
          <cell r="DG57">
            <v>0.92900000000000005</v>
          </cell>
          <cell r="DH57">
            <v>1.0339999999999998</v>
          </cell>
          <cell r="DI57">
            <v>1.0466201393411878</v>
          </cell>
          <cell r="DJ57"/>
          <cell r="DK57"/>
          <cell r="DL57"/>
          <cell r="DM57"/>
          <cell r="DN57"/>
          <cell r="DO57"/>
          <cell r="DP57"/>
          <cell r="DQ57"/>
          <cell r="DR57"/>
          <cell r="DS57"/>
          <cell r="DT57"/>
          <cell r="DU57"/>
          <cell r="DV57"/>
          <cell r="DW57"/>
          <cell r="DX57"/>
          <cell r="DY57"/>
          <cell r="DZ57"/>
          <cell r="EA57"/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/>
          <cell r="EN57"/>
          <cell r="EO57"/>
          <cell r="EP57"/>
          <cell r="EQ57"/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/>
          <cell r="FD57"/>
          <cell r="FE57"/>
          <cell r="FF57"/>
          <cell r="FG57"/>
          <cell r="FH57">
            <v>0.06</v>
          </cell>
          <cell r="FI57">
            <v>0</v>
          </cell>
          <cell r="FJ57">
            <v>1.49</v>
          </cell>
          <cell r="FK57">
            <v>0.18099999999999999</v>
          </cell>
          <cell r="FL57">
            <v>0.109</v>
          </cell>
          <cell r="FM57">
            <v>0.36</v>
          </cell>
          <cell r="FN57">
            <v>7.7489999999999997</v>
          </cell>
          <cell r="FO57">
            <v>2.4569999999999999</v>
          </cell>
          <cell r="FP57">
            <v>2.0569999999999999</v>
          </cell>
          <cell r="FQ57">
            <v>3.0310000000000001</v>
          </cell>
          <cell r="FR57">
            <v>3.0659999999999998</v>
          </cell>
          <cell r="FS57">
            <v>1.54</v>
          </cell>
          <cell r="FT57">
            <v>0</v>
          </cell>
          <cell r="FU57">
            <v>0</v>
          </cell>
          <cell r="FV57"/>
          <cell r="FW57"/>
          <cell r="FX57">
            <v>59.220999999999997</v>
          </cell>
          <cell r="FY57">
            <v>41.919999999999995</v>
          </cell>
          <cell r="FZ57">
            <v>3.7999999999999999E-2</v>
          </cell>
          <cell r="GA57">
            <v>0.59199999999999997</v>
          </cell>
          <cell r="GB57">
            <v>0.42199999999999999</v>
          </cell>
          <cell r="GC57">
            <v>0.60899999999999999</v>
          </cell>
          <cell r="GD57">
            <v>9.0999999999999998E-2</v>
          </cell>
          <cell r="GE57">
            <v>91.77</v>
          </cell>
          <cell r="GF57">
            <v>0.42199999999999999</v>
          </cell>
          <cell r="GG57">
            <v>5.1999999999999998E-2</v>
          </cell>
          <cell r="GH57">
            <v>0.04</v>
          </cell>
          <cell r="GI57">
            <v>0.61899999999999999</v>
          </cell>
          <cell r="GJ57">
            <v>0.67900000000000005</v>
          </cell>
          <cell r="GK57">
            <v>0.69327630544063112</v>
          </cell>
          <cell r="GL57"/>
          <cell r="GM57"/>
          <cell r="GN57">
            <v>28.99042857142857</v>
          </cell>
          <cell r="GO57">
            <v>11.756880952380953</v>
          </cell>
          <cell r="GP57">
            <v>29.815904761904761</v>
          </cell>
          <cell r="GQ57">
            <v>37.505523809523808</v>
          </cell>
          <cell r="GR57">
            <v>39.006928571428574</v>
          </cell>
          <cell r="GS57">
            <v>51.483500000000006</v>
          </cell>
          <cell r="GT57">
            <v>32.601642857142863</v>
          </cell>
          <cell r="GU57">
            <v>30.247476190476188</v>
          </cell>
          <cell r="GV57">
            <v>30.402404761904759</v>
          </cell>
          <cell r="GW57">
            <v>25.73502380952381</v>
          </cell>
          <cell r="GX57">
            <v>22.211404761904763</v>
          </cell>
          <cell r="GY57">
            <v>19.792904761904762</v>
          </cell>
          <cell r="GZ57">
            <v>19.536809523809524</v>
          </cell>
          <cell r="HA57">
            <v>19.775259483647748</v>
          </cell>
          <cell r="HB57"/>
          <cell r="HC57"/>
          <cell r="HD57">
            <v>1291.577205</v>
          </cell>
          <cell r="HE57">
            <v>1228.0577029999999</v>
          </cell>
          <cell r="HF57">
            <v>1255.279614</v>
          </cell>
          <cell r="HG57">
            <v>1225.9669100000001</v>
          </cell>
          <cell r="HH57">
            <v>1260.291203</v>
          </cell>
          <cell r="HI57">
            <v>1302.1423339999999</v>
          </cell>
          <cell r="HJ57">
            <v>1255.3210059999999</v>
          </cell>
          <cell r="HK57">
            <v>1103.12282</v>
          </cell>
          <cell r="HL57">
            <v>1020.086744808435</v>
          </cell>
          <cell r="HM57">
            <v>919.68390701949818</v>
          </cell>
          <cell r="HN57">
            <v>851.88014212005749</v>
          </cell>
          <cell r="HO57">
            <v>1128.0464733268418</v>
          </cell>
          <cell r="HP57">
            <v>1025.0516408180556</v>
          </cell>
          <cell r="HQ57">
            <v>1213.4325586341013</v>
          </cell>
          <cell r="HR57"/>
          <cell r="HS57"/>
          <cell r="HT57">
            <v>382.01562899999999</v>
          </cell>
          <cell r="HU57">
            <v>393.647469</v>
          </cell>
          <cell r="HV57">
            <v>450.16015900000002</v>
          </cell>
          <cell r="HW57">
            <v>387.492346</v>
          </cell>
          <cell r="HX57">
            <v>469.49100399999998</v>
          </cell>
          <cell r="HY57">
            <v>469.13597199999998</v>
          </cell>
          <cell r="HZ57">
            <v>548.500899</v>
          </cell>
          <cell r="IA57">
            <v>505.95926800000001</v>
          </cell>
          <cell r="IB57">
            <v>495.58776399999999</v>
          </cell>
          <cell r="IC57">
            <v>573.32375100000002</v>
          </cell>
          <cell r="ID57">
            <v>458.23452095859102</v>
          </cell>
          <cell r="IE57">
            <v>596.88521555019349</v>
          </cell>
          <cell r="IF57">
            <v>531.68043749515789</v>
          </cell>
          <cell r="IG57">
            <v>615.46350568981768</v>
          </cell>
          <cell r="IH57"/>
          <cell r="II57"/>
          <cell r="IJ57">
            <v>36.96445238095238</v>
          </cell>
          <cell r="IK57">
            <v>3.6799761904761903</v>
          </cell>
          <cell r="IL57">
            <v>32.201857142857143</v>
          </cell>
          <cell r="IM57">
            <v>34.619714285714288</v>
          </cell>
          <cell r="IN57">
            <v>29.472595238095238</v>
          </cell>
          <cell r="IO57">
            <v>29.240547619047618</v>
          </cell>
          <cell r="IP57">
            <v>26.344309523809525</v>
          </cell>
          <cell r="IQ57">
            <v>0.17966666666666667</v>
          </cell>
          <cell r="IR57">
            <v>0.11407142857142857</v>
          </cell>
          <cell r="IS57">
            <v>0.10335714285714286</v>
          </cell>
          <cell r="IT57">
            <v>4.0383809523809528</v>
          </cell>
          <cell r="IU57">
            <v>2.8795000000000002</v>
          </cell>
          <cell r="IV57">
            <v>3.9584523809523811</v>
          </cell>
          <cell r="IW57">
            <v>4.0067659405491662</v>
          </cell>
          <cell r="IX57"/>
          <cell r="IY57"/>
          <cell r="IZ57"/>
          <cell r="JA57"/>
          <cell r="JB57"/>
          <cell r="JC57"/>
          <cell r="JD57"/>
          <cell r="JE57"/>
          <cell r="JF57"/>
          <cell r="JG57"/>
          <cell r="JH57"/>
          <cell r="JI57"/>
          <cell r="JJ57"/>
          <cell r="JK57"/>
          <cell r="JL57"/>
          <cell r="JM57"/>
          <cell r="JN57"/>
          <cell r="JO57"/>
          <cell r="JP57">
            <v>17.139335581832214</v>
          </cell>
          <cell r="JQ57">
            <v>14.413300798390377</v>
          </cell>
          <cell r="JR57">
            <v>36.569841575620814</v>
          </cell>
          <cell r="JS57">
            <v>24.894353169252035</v>
          </cell>
          <cell r="JT57">
            <v>24.750101671696743</v>
          </cell>
          <cell r="JU57">
            <v>22.139880888676885</v>
          </cell>
          <cell r="JV57">
            <v>16.81865948288603</v>
          </cell>
          <cell r="JW57">
            <v>10.377189254091586</v>
          </cell>
          <cell r="JX57">
            <v>9.3588261735054274</v>
          </cell>
          <cell r="JY57">
            <v>7.0220691285996626</v>
          </cell>
          <cell r="JZ57">
            <v>10.838737986686359</v>
          </cell>
          <cell r="KA57">
            <v>13.614339633411106</v>
          </cell>
          <cell r="KB57">
            <v>23.423752343035719</v>
          </cell>
          <cell r="KC57">
            <v>23.709643076558532</v>
          </cell>
          <cell r="KD57"/>
          <cell r="KE57"/>
          <cell r="KF57">
            <v>11.159452380952381</v>
          </cell>
          <cell r="KG57">
            <v>1.7812142857142859</v>
          </cell>
          <cell r="KH57">
            <v>8.0323809523809526</v>
          </cell>
          <cell r="KI57">
            <v>7.0448809523809528</v>
          </cell>
          <cell r="KJ57">
            <v>6.3429285714285717</v>
          </cell>
          <cell r="KK57">
            <v>6.911380952380954</v>
          </cell>
          <cell r="KL57">
            <v>5.7580952380952377</v>
          </cell>
          <cell r="KM57">
            <v>4.6229047619047625</v>
          </cell>
          <cell r="KN57">
            <v>3.847285714285714</v>
          </cell>
          <cell r="KO57">
            <v>3.7397380952380952</v>
          </cell>
          <cell r="KP57">
            <v>3.6728571428571435</v>
          </cell>
          <cell r="KQ57">
            <v>5.530904761904762</v>
          </cell>
          <cell r="KR57">
            <v>10.300761904761904</v>
          </cell>
          <cell r="KS57">
            <v>10.426484390795265</v>
          </cell>
          <cell r="KT57"/>
          <cell r="KU57"/>
          <cell r="KV57">
            <v>0</v>
          </cell>
          <cell r="KW57">
            <v>0</v>
          </cell>
          <cell r="KX57">
            <v>3.8023809523809522E-2</v>
          </cell>
          <cell r="KY57">
            <v>0.19883333333333333</v>
          </cell>
          <cell r="KZ57">
            <v>2.9072142857142858</v>
          </cell>
          <cell r="LA57">
            <v>1.0589761904761905</v>
          </cell>
          <cell r="LB57">
            <v>1.2194285714285715</v>
          </cell>
          <cell r="LC57">
            <v>4.1702380952380951</v>
          </cell>
          <cell r="LD57">
            <v>5.0733809523809521</v>
          </cell>
          <cell r="LE57">
            <v>1.5174285714285716</v>
          </cell>
          <cell r="LF57">
            <v>0.54059523809523813</v>
          </cell>
          <cell r="LG57">
            <v>0.46814285714285714</v>
          </cell>
          <cell r="LH57">
            <v>0.52607142857142863</v>
          </cell>
          <cell r="LI57">
            <v>0.53249221651339118</v>
          </cell>
          <cell r="LJ57"/>
          <cell r="LL57">
            <v>0</v>
          </cell>
          <cell r="LM57">
            <v>0</v>
          </cell>
          <cell r="LN57">
            <v>0</v>
          </cell>
          <cell r="LO57">
            <v>0</v>
          </cell>
          <cell r="LP57">
            <v>0</v>
          </cell>
          <cell r="LQ57">
            <v>0</v>
          </cell>
          <cell r="LR57">
            <v>0</v>
          </cell>
          <cell r="LS57">
            <v>0</v>
          </cell>
          <cell r="LT57">
            <v>0</v>
          </cell>
          <cell r="LU57">
            <v>0</v>
          </cell>
          <cell r="LV57">
            <v>0</v>
          </cell>
          <cell r="LW57"/>
          <cell r="LX57"/>
          <cell r="LY57"/>
          <cell r="LZ57"/>
          <cell r="MA57"/>
          <cell r="MB57">
            <v>-21.712182765089324</v>
          </cell>
          <cell r="MC57">
            <v>-22.980761239382836</v>
          </cell>
          <cell r="MD57">
            <v>-26.165966864011484</v>
          </cell>
          <cell r="ME57">
            <v>-25.542896609927574</v>
          </cell>
          <cell r="MF57">
            <v>-34.949127090719394</v>
          </cell>
          <cell r="MG57">
            <v>-32.478132330024913</v>
          </cell>
          <cell r="MH57">
            <v>-39.02154286598546</v>
          </cell>
          <cell r="MI57">
            <v>-30.015856615543921</v>
          </cell>
          <cell r="MJ57">
            <v>-30.733185638790637</v>
          </cell>
          <cell r="MK57">
            <v>-35.168783187436993</v>
          </cell>
          <cell r="ML57">
            <v>-32.363957608352884</v>
          </cell>
          <cell r="MM57">
            <v>-37.793731317369073</v>
          </cell>
          <cell r="MN57">
            <v>-36.907441558393366</v>
          </cell>
          <cell r="MO57">
            <v>-46.126390654601181</v>
          </cell>
          <cell r="MP57"/>
          <cell r="MQ57"/>
          <cell r="MR57">
            <v>-2845.2654870290248</v>
          </cell>
          <cell r="MS57">
            <v>-3011.5059147901088</v>
          </cell>
          <cell r="MT57">
            <v>-3428.9100851077274</v>
          </cell>
          <cell r="MU57">
            <v>-3347.260058985536</v>
          </cell>
          <cell r="MV57">
            <v>-4579.89628168119</v>
          </cell>
          <cell r="MW57">
            <v>-4256.0856272066894</v>
          </cell>
          <cell r="MX57">
            <v>-5113.5645995818586</v>
          </cell>
          <cell r="MY57">
            <v>-3933.4175571300566</v>
          </cell>
          <cell r="MZ57">
            <v>-4027.4196910826968</v>
          </cell>
          <cell r="NA57">
            <v>-4608.6810389655193</v>
          </cell>
          <cell r="NB57">
            <v>-4222.8882510415187</v>
          </cell>
          <cell r="NC57">
            <v>-4952.6664595076627</v>
          </cell>
          <cell r="ND57">
            <v>-4836.5229243318499</v>
          </cell>
          <cell r="NE57">
            <v>-6044.6169227064811</v>
          </cell>
          <cell r="NF57"/>
          <cell r="NG57"/>
          <cell r="NH57"/>
          <cell r="NI57"/>
          <cell r="NJ57"/>
          <cell r="NK57"/>
          <cell r="NL57"/>
          <cell r="NM57"/>
          <cell r="NN57"/>
          <cell r="NO57"/>
          <cell r="NP57"/>
          <cell r="NQ57"/>
          <cell r="NR57"/>
          <cell r="NS57"/>
          <cell r="NT57"/>
          <cell r="NU57"/>
          <cell r="NV57"/>
          <cell r="NW57"/>
          <cell r="NX57">
            <v>0</v>
          </cell>
          <cell r="NY57">
            <v>0</v>
          </cell>
          <cell r="NZ57">
            <v>0</v>
          </cell>
          <cell r="OA57">
            <v>0</v>
          </cell>
          <cell r="OB57">
            <v>0</v>
          </cell>
          <cell r="OC57">
            <v>0</v>
          </cell>
          <cell r="OD57">
            <v>0</v>
          </cell>
          <cell r="OE57">
            <v>0</v>
          </cell>
          <cell r="OF57">
            <v>0</v>
          </cell>
          <cell r="OG57">
            <v>0</v>
          </cell>
          <cell r="OH57">
            <v>0</v>
          </cell>
          <cell r="OI57"/>
          <cell r="OJ57"/>
          <cell r="OK57"/>
          <cell r="OL57"/>
          <cell r="OM57"/>
          <cell r="ON57">
            <v>0</v>
          </cell>
          <cell r="OO57">
            <v>0</v>
          </cell>
          <cell r="OP57">
            <v>0</v>
          </cell>
          <cell r="OQ57">
            <v>0</v>
          </cell>
          <cell r="OR57">
            <v>0</v>
          </cell>
          <cell r="OS57">
            <v>0</v>
          </cell>
          <cell r="OT57">
            <v>0</v>
          </cell>
          <cell r="OU57">
            <v>0</v>
          </cell>
          <cell r="OV57">
            <v>0</v>
          </cell>
          <cell r="OW57">
            <v>0</v>
          </cell>
          <cell r="OX57">
            <v>0</v>
          </cell>
          <cell r="OY57"/>
          <cell r="OZ57"/>
          <cell r="PA57"/>
          <cell r="PB57"/>
          <cell r="PC57"/>
          <cell r="PD57"/>
          <cell r="PE57"/>
          <cell r="PF57"/>
          <cell r="PG57"/>
          <cell r="PH57"/>
          <cell r="PI57"/>
          <cell r="PJ57"/>
          <cell r="PK57"/>
          <cell r="PL57"/>
          <cell r="PM57"/>
          <cell r="PN57"/>
          <cell r="PO57"/>
          <cell r="PP57"/>
          <cell r="PQ57"/>
          <cell r="PR57"/>
          <cell r="PS57"/>
          <cell r="PT57"/>
          <cell r="PU57"/>
          <cell r="PV57"/>
          <cell r="PW57"/>
          <cell r="PX57"/>
          <cell r="PY57"/>
          <cell r="PZ57"/>
          <cell r="QA57"/>
          <cell r="QB57"/>
          <cell r="QC57"/>
          <cell r="QD57"/>
          <cell r="QE57"/>
          <cell r="QF57"/>
          <cell r="QG57"/>
          <cell r="QH57"/>
          <cell r="QI57"/>
          <cell r="QJ57"/>
          <cell r="QK57"/>
          <cell r="QL57"/>
          <cell r="QM57"/>
          <cell r="QN57"/>
          <cell r="QO57"/>
          <cell r="QP57"/>
          <cell r="QQ57"/>
          <cell r="QR57"/>
          <cell r="QS57"/>
          <cell r="QT57"/>
          <cell r="QU57"/>
          <cell r="QV57"/>
          <cell r="QW57"/>
          <cell r="QX57"/>
          <cell r="QY57"/>
          <cell r="QZ57"/>
          <cell r="RA57"/>
          <cell r="RB57"/>
          <cell r="RC57"/>
          <cell r="RD57"/>
          <cell r="RE57"/>
          <cell r="RF57"/>
          <cell r="RG57"/>
          <cell r="RH57"/>
          <cell r="RI57"/>
          <cell r="RJ57"/>
          <cell r="RK57"/>
          <cell r="RL57"/>
          <cell r="RM57"/>
          <cell r="RN57"/>
        </row>
        <row r="58">
          <cell r="A58">
            <v>56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/>
          <cell r="S58"/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0.38300000000000001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/>
          <cell r="AI58"/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477.32007202466002</v>
          </cell>
          <cell r="AQ58">
            <v>604.0955701936</v>
          </cell>
          <cell r="AR58">
            <v>500.76382164816999</v>
          </cell>
          <cell r="AS58">
            <v>537.55976548132003</v>
          </cell>
          <cell r="AT58">
            <v>470.84050105839003</v>
          </cell>
          <cell r="AU58">
            <v>433.09899251743013</v>
          </cell>
          <cell r="AV58">
            <v>459.46862399960258</v>
          </cell>
          <cell r="AW58">
            <v>480.43781570586515</v>
          </cell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/>
          <cell r="CE58"/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/>
          <cell r="CU58"/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/>
          <cell r="DK58"/>
          <cell r="DL58"/>
          <cell r="DM58"/>
          <cell r="DN58"/>
          <cell r="DO58"/>
          <cell r="DP58"/>
          <cell r="DQ58"/>
          <cell r="DR58"/>
          <cell r="DS58"/>
          <cell r="DT58"/>
          <cell r="DU58"/>
          <cell r="DV58"/>
          <cell r="DW58"/>
          <cell r="DX58"/>
          <cell r="DY58"/>
          <cell r="DZ58"/>
          <cell r="EA58"/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/>
          <cell r="EN58"/>
          <cell r="EO58"/>
          <cell r="EP58"/>
          <cell r="EQ58"/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/>
          <cell r="FD58"/>
          <cell r="FE58"/>
          <cell r="FF58"/>
          <cell r="FG58"/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/>
          <cell r="FW58"/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7.4999999999999997E-2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/>
          <cell r="GM58"/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5.3105952380952379</v>
          </cell>
          <cell r="GU58">
            <v>1.2805714285714285</v>
          </cell>
          <cell r="GV58">
            <v>1.099952380952381</v>
          </cell>
          <cell r="GW58">
            <v>1.2246190476190477</v>
          </cell>
          <cell r="GX58">
            <v>1.0551428571428572</v>
          </cell>
          <cell r="GY58">
            <v>1.3958571428571429</v>
          </cell>
          <cell r="GZ58">
            <v>1.0941190476190477</v>
          </cell>
          <cell r="HA58">
            <v>1.0988804637676959</v>
          </cell>
          <cell r="HB58"/>
          <cell r="HC58"/>
          <cell r="HD58">
            <v>0</v>
          </cell>
          <cell r="HE58">
            <v>0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150.75349800000001</v>
          </cell>
          <cell r="HL58">
            <v>154.62829558560557</v>
          </cell>
          <cell r="HM58">
            <v>154.87922568597082</v>
          </cell>
          <cell r="HN58">
            <v>159.12609734288779</v>
          </cell>
          <cell r="HO58">
            <v>190.81104782513648</v>
          </cell>
          <cell r="HP58">
            <v>162.79027769696125</v>
          </cell>
          <cell r="HQ58">
            <v>198.36538729426687</v>
          </cell>
          <cell r="HR58"/>
          <cell r="HS58"/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11.694753</v>
          </cell>
          <cell r="IB58">
            <v>11.765521</v>
          </cell>
          <cell r="IC58">
            <v>12.655773999999999</v>
          </cell>
          <cell r="ID58">
            <v>11.042376646670872</v>
          </cell>
          <cell r="IE58">
            <v>12.997240011469254</v>
          </cell>
          <cell r="IF58">
            <v>12.494711378659577</v>
          </cell>
          <cell r="IG58">
            <v>12.088101249198315</v>
          </cell>
          <cell r="IH58"/>
          <cell r="II58"/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/>
          <cell r="IY58"/>
          <cell r="IZ58"/>
          <cell r="JA58"/>
          <cell r="JB58"/>
          <cell r="JC58"/>
          <cell r="JD58"/>
          <cell r="JE58"/>
          <cell r="JF58"/>
          <cell r="JG58"/>
          <cell r="JH58"/>
          <cell r="JI58"/>
          <cell r="JJ58"/>
          <cell r="JK58"/>
          <cell r="JL58"/>
          <cell r="JM58"/>
          <cell r="JN58"/>
          <cell r="JO58"/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0</v>
          </cell>
          <cell r="JV58">
            <v>3.7176625396621543</v>
          </cell>
          <cell r="JW58">
            <v>2.8964253352617835</v>
          </cell>
          <cell r="JX58">
            <v>2.7550430690480781</v>
          </cell>
          <cell r="JY58">
            <v>3.081284355605296</v>
          </cell>
          <cell r="JZ58">
            <v>2.7052061005056576</v>
          </cell>
          <cell r="KA58">
            <v>0.62477894687488222</v>
          </cell>
          <cell r="KB58">
            <v>0.77753111561626309</v>
          </cell>
          <cell r="KC58">
            <v>0.78091479604667702</v>
          </cell>
          <cell r="KD58"/>
          <cell r="KE58"/>
          <cell r="KF58">
            <v>0</v>
          </cell>
          <cell r="KG58">
            <v>0</v>
          </cell>
          <cell r="KH58">
            <v>0</v>
          </cell>
          <cell r="KI58">
            <v>0</v>
          </cell>
          <cell r="KJ58">
            <v>0</v>
          </cell>
          <cell r="KK58">
            <v>0</v>
          </cell>
          <cell r="KL58">
            <v>0.40366666666666667</v>
          </cell>
          <cell r="KM58">
            <v>0.74185714285714288</v>
          </cell>
          <cell r="KN58">
            <v>0.70380952380952377</v>
          </cell>
          <cell r="KO58">
            <v>0.36809523809523809</v>
          </cell>
          <cell r="KP58">
            <v>8.5976190476190484E-2</v>
          </cell>
          <cell r="KQ58">
            <v>0.37561904761904763</v>
          </cell>
          <cell r="KR58">
            <v>0.36961904761904762</v>
          </cell>
          <cell r="KS58">
            <v>0.37122756554587755</v>
          </cell>
          <cell r="KT58"/>
          <cell r="KU58"/>
          <cell r="KV58">
            <v>0</v>
          </cell>
          <cell r="KW58">
            <v>0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0</v>
          </cell>
          <cell r="LC58">
            <v>0</v>
          </cell>
          <cell r="LD58">
            <v>0</v>
          </cell>
          <cell r="LE58">
            <v>0</v>
          </cell>
          <cell r="LF58">
            <v>0</v>
          </cell>
          <cell r="LG58">
            <v>0</v>
          </cell>
          <cell r="LH58">
            <v>0</v>
          </cell>
          <cell r="LI58">
            <v>0</v>
          </cell>
          <cell r="LJ58"/>
          <cell r="LL58">
            <v>0</v>
          </cell>
          <cell r="LM58">
            <v>0</v>
          </cell>
          <cell r="LN58">
            <v>0</v>
          </cell>
          <cell r="LO58">
            <v>0</v>
          </cell>
          <cell r="LP58">
            <v>0</v>
          </cell>
          <cell r="LQ58">
            <v>0</v>
          </cell>
          <cell r="LR58">
            <v>0</v>
          </cell>
          <cell r="LS58">
            <v>0</v>
          </cell>
          <cell r="LT58">
            <v>0</v>
          </cell>
          <cell r="LU58">
            <v>0</v>
          </cell>
          <cell r="LV58">
            <v>0</v>
          </cell>
          <cell r="LW58"/>
          <cell r="LX58"/>
          <cell r="LY58"/>
          <cell r="LZ58"/>
          <cell r="MA58"/>
          <cell r="MB58">
            <v>0</v>
          </cell>
          <cell r="MC58">
            <v>0</v>
          </cell>
          <cell r="MD58">
            <v>0</v>
          </cell>
          <cell r="ME58">
            <v>0</v>
          </cell>
          <cell r="MF58">
            <v>0</v>
          </cell>
          <cell r="MG58">
            <v>0</v>
          </cell>
          <cell r="MH58">
            <v>0</v>
          </cell>
          <cell r="MI58">
            <v>0</v>
          </cell>
          <cell r="MJ58">
            <v>0</v>
          </cell>
          <cell r="MK58">
            <v>0</v>
          </cell>
          <cell r="ML58">
            <v>0</v>
          </cell>
          <cell r="MM58">
            <v>0</v>
          </cell>
          <cell r="MN58">
            <v>0</v>
          </cell>
          <cell r="MO58">
            <v>0</v>
          </cell>
          <cell r="MP58"/>
          <cell r="MQ58"/>
          <cell r="MR58">
            <v>0</v>
          </cell>
          <cell r="MS58">
            <v>0</v>
          </cell>
          <cell r="MT58">
            <v>0</v>
          </cell>
          <cell r="MU58">
            <v>0</v>
          </cell>
          <cell r="MV58">
            <v>0</v>
          </cell>
          <cell r="MW58">
            <v>0</v>
          </cell>
          <cell r="MX58">
            <v>0</v>
          </cell>
          <cell r="MY58">
            <v>-110.61965942595985</v>
          </cell>
          <cell r="MZ58">
            <v>-116.32434137778257</v>
          </cell>
          <cell r="NA58">
            <v>-123.79676289642507</v>
          </cell>
          <cell r="NB58">
            <v>-128.18467377157529</v>
          </cell>
          <cell r="NC58">
            <v>-105.15576060213883</v>
          </cell>
          <cell r="ND58">
            <v>-132.36820384869742</v>
          </cell>
          <cell r="NE58">
            <v>-131.08477430368282</v>
          </cell>
          <cell r="NF58"/>
          <cell r="NG58"/>
          <cell r="NH58"/>
          <cell r="NI58"/>
          <cell r="NJ58"/>
          <cell r="NK58"/>
          <cell r="NL58"/>
          <cell r="NM58"/>
          <cell r="NN58"/>
          <cell r="NO58"/>
          <cell r="NP58"/>
          <cell r="NQ58"/>
          <cell r="NR58"/>
          <cell r="NS58"/>
          <cell r="NT58"/>
          <cell r="NU58"/>
          <cell r="NV58"/>
          <cell r="NW58"/>
          <cell r="NX58">
            <v>0</v>
          </cell>
          <cell r="NY58">
            <v>0</v>
          </cell>
          <cell r="NZ58">
            <v>0</v>
          </cell>
          <cell r="OA58">
            <v>0</v>
          </cell>
          <cell r="OB58">
            <v>0</v>
          </cell>
          <cell r="OC58">
            <v>0</v>
          </cell>
          <cell r="OD58">
            <v>0</v>
          </cell>
          <cell r="OE58">
            <v>0</v>
          </cell>
          <cell r="OF58">
            <v>0</v>
          </cell>
          <cell r="OG58">
            <v>0</v>
          </cell>
          <cell r="OH58">
            <v>0</v>
          </cell>
          <cell r="OI58"/>
          <cell r="OJ58"/>
          <cell r="OK58"/>
          <cell r="OL58"/>
          <cell r="OM58"/>
          <cell r="ON58">
            <v>0</v>
          </cell>
          <cell r="OO58">
            <v>0</v>
          </cell>
          <cell r="OP58">
            <v>0</v>
          </cell>
          <cell r="OQ58">
            <v>0</v>
          </cell>
          <cell r="OR58">
            <v>0</v>
          </cell>
          <cell r="OS58">
            <v>0</v>
          </cell>
          <cell r="OT58">
            <v>0</v>
          </cell>
          <cell r="OU58">
            <v>0</v>
          </cell>
          <cell r="OV58">
            <v>0</v>
          </cell>
          <cell r="OW58">
            <v>0</v>
          </cell>
          <cell r="OX58">
            <v>0</v>
          </cell>
          <cell r="OY58"/>
          <cell r="OZ58"/>
          <cell r="PA58"/>
          <cell r="PB58"/>
          <cell r="PC58"/>
          <cell r="PD58"/>
          <cell r="PE58"/>
          <cell r="PF58"/>
          <cell r="PG58"/>
          <cell r="PH58"/>
          <cell r="PI58"/>
          <cell r="PJ58"/>
          <cell r="PK58"/>
          <cell r="PL58"/>
          <cell r="PM58"/>
          <cell r="PN58"/>
          <cell r="PO58"/>
          <cell r="PP58"/>
          <cell r="PQ58"/>
          <cell r="PR58"/>
          <cell r="PS58"/>
          <cell r="PT58"/>
          <cell r="PU58"/>
          <cell r="PV58"/>
          <cell r="PW58"/>
          <cell r="PX58"/>
          <cell r="PY58"/>
          <cell r="PZ58"/>
          <cell r="QA58"/>
          <cell r="QB58"/>
          <cell r="QC58"/>
          <cell r="QD58"/>
          <cell r="QE58"/>
          <cell r="QF58"/>
          <cell r="QG58"/>
          <cell r="QH58"/>
          <cell r="QI58"/>
          <cell r="QJ58"/>
          <cell r="QK58"/>
          <cell r="QL58"/>
          <cell r="QM58"/>
          <cell r="QN58"/>
          <cell r="QO58"/>
          <cell r="QP58"/>
          <cell r="QQ58"/>
          <cell r="QR58"/>
          <cell r="QS58"/>
          <cell r="QT58"/>
          <cell r="QU58"/>
          <cell r="QV58"/>
          <cell r="QW58"/>
          <cell r="QX58"/>
          <cell r="QY58"/>
          <cell r="QZ58"/>
          <cell r="RA58"/>
          <cell r="RB58"/>
          <cell r="RC58"/>
          <cell r="RD58"/>
          <cell r="RE58"/>
          <cell r="RF58"/>
          <cell r="RG58"/>
          <cell r="RH58"/>
          <cell r="RI58"/>
          <cell r="RJ58"/>
          <cell r="RK58"/>
          <cell r="RL58"/>
          <cell r="RM58"/>
          <cell r="RN58"/>
        </row>
        <row r="59">
          <cell r="A59">
            <v>57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/>
          <cell r="S59"/>
          <cell r="T59">
            <v>1.107</v>
          </cell>
          <cell r="U59">
            <v>0.113</v>
          </cell>
          <cell r="V59">
            <v>1.1080000000000001</v>
          </cell>
          <cell r="W59">
            <v>1.266</v>
          </cell>
          <cell r="X59">
            <v>1.347</v>
          </cell>
          <cell r="Y59">
            <v>2.1279999999999997</v>
          </cell>
          <cell r="Z59">
            <v>2.7839999999999998</v>
          </cell>
          <cell r="AA59">
            <v>2.79</v>
          </cell>
          <cell r="AB59">
            <v>2.5329999999999999</v>
          </cell>
          <cell r="AC59">
            <v>2.9169999999999998</v>
          </cell>
          <cell r="AD59">
            <v>3.1110000000000002</v>
          </cell>
          <cell r="AE59">
            <v>3.1069999999999998</v>
          </cell>
          <cell r="AF59">
            <v>3.56</v>
          </cell>
          <cell r="AG59">
            <v>3.9492573137975859</v>
          </cell>
          <cell r="AH59"/>
          <cell r="AI59"/>
          <cell r="AJ59">
            <v>1590.1135048313199</v>
          </cell>
          <cell r="AK59">
            <v>890.49542501339988</v>
          </cell>
          <cell r="AL59">
            <v>1773.11137022706</v>
          </cell>
          <cell r="AM59">
            <v>2309.4279180656999</v>
          </cell>
          <cell r="AN59">
            <v>2393.6057312112002</v>
          </cell>
          <cell r="AO59">
            <v>2287.1762504427102</v>
          </cell>
          <cell r="AP59">
            <v>2532.2077239017699</v>
          </cell>
          <cell r="AQ59">
            <v>2825.4587659602503</v>
          </cell>
          <cell r="AR59">
            <v>2711.9455861657998</v>
          </cell>
          <cell r="AS59">
            <v>2439.3843851348897</v>
          </cell>
          <cell r="AT59">
            <v>2482.4757692449298</v>
          </cell>
          <cell r="AU59">
            <v>2390.7855317257022</v>
          </cell>
          <cell r="AV59">
            <v>2441.8163740876121</v>
          </cell>
          <cell r="AW59">
            <v>1821.2608148688587</v>
          </cell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>
            <v>0.112</v>
          </cell>
          <cell r="BQ59">
            <v>0</v>
          </cell>
          <cell r="BR59">
            <v>0.14000000000000001</v>
          </cell>
          <cell r="BS59">
            <v>3.1E-2</v>
          </cell>
          <cell r="BT59">
            <v>0</v>
          </cell>
          <cell r="BU59">
            <v>5.0000000000000001E-3</v>
          </cell>
          <cell r="BV59">
            <v>4.0000000000000001E-3</v>
          </cell>
          <cell r="BW59">
            <v>4.0000000000000001E-3</v>
          </cell>
          <cell r="BX59">
            <v>5.0000000000000001E-3</v>
          </cell>
          <cell r="BY59">
            <v>0.1</v>
          </cell>
          <cell r="BZ59">
            <v>0.105</v>
          </cell>
          <cell r="CA59">
            <v>7.8E-2</v>
          </cell>
          <cell r="CB59">
            <v>6.5000000000000002E-2</v>
          </cell>
          <cell r="CC59">
            <v>6.6277522148088949E-2</v>
          </cell>
          <cell r="CD59"/>
          <cell r="CE59"/>
          <cell r="CF59">
            <v>1.2104761904761905</v>
          </cell>
          <cell r="CG59">
            <v>0</v>
          </cell>
          <cell r="CH59">
            <v>0.4693809523809524</v>
          </cell>
          <cell r="CI59">
            <v>4.7452380952380954E-2</v>
          </cell>
          <cell r="CJ59">
            <v>0</v>
          </cell>
          <cell r="CK59">
            <v>0</v>
          </cell>
          <cell r="CL59">
            <v>0</v>
          </cell>
          <cell r="CM59">
            <v>1.642857142857143E-3</v>
          </cell>
          <cell r="CN59">
            <v>1.1904761904761905E-4</v>
          </cell>
          <cell r="CO59">
            <v>1.4285714285714287E-4</v>
          </cell>
          <cell r="CP59">
            <v>1.6666666666666666E-4</v>
          </cell>
          <cell r="CQ59">
            <v>6.6666666666666664E-4</v>
          </cell>
          <cell r="CR59">
            <v>6.4285714285714282E-4</v>
          </cell>
          <cell r="CS59">
            <v>6.5549197728879179E-4</v>
          </cell>
          <cell r="CT59"/>
          <cell r="CU59"/>
          <cell r="CV59">
            <v>1.7534168089719009E-2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0.24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/>
          <cell r="DK59"/>
          <cell r="DL59"/>
          <cell r="DM59"/>
          <cell r="DN59"/>
          <cell r="DO59"/>
          <cell r="DP59"/>
          <cell r="DQ59"/>
          <cell r="DR59"/>
          <cell r="DS59"/>
          <cell r="DT59"/>
          <cell r="DU59"/>
          <cell r="DV59"/>
          <cell r="DW59"/>
          <cell r="DX59"/>
          <cell r="DY59"/>
          <cell r="DZ59"/>
          <cell r="EA59"/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/>
          <cell r="EN59"/>
          <cell r="EO59"/>
          <cell r="EP59"/>
          <cell r="EQ59"/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/>
          <cell r="FD59"/>
          <cell r="FE59"/>
          <cell r="FF59"/>
          <cell r="FG59"/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0.46400000000000002</v>
          </cell>
          <cell r="FN59">
            <v>0.46400000000000002</v>
          </cell>
          <cell r="FO59">
            <v>0.42299999999999999</v>
          </cell>
          <cell r="FP59">
            <v>0.45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/>
          <cell r="FW59"/>
          <cell r="FX59">
            <v>0.89300000000000002</v>
          </cell>
          <cell r="FY59">
            <v>0</v>
          </cell>
          <cell r="FZ59">
            <v>0</v>
          </cell>
          <cell r="GA59">
            <v>0</v>
          </cell>
          <cell r="GB59">
            <v>1.7390000000000001</v>
          </cell>
          <cell r="GC59">
            <v>0</v>
          </cell>
          <cell r="GD59">
            <v>0</v>
          </cell>
          <cell r="GE59">
            <v>1.41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/>
          <cell r="GM59"/>
          <cell r="GN59">
            <v>7.2460952380952381</v>
          </cell>
          <cell r="GO59">
            <v>2.4433095238095239</v>
          </cell>
          <cell r="GP59">
            <v>6.4314999999999998</v>
          </cell>
          <cell r="GQ59">
            <v>6.2818095238095246</v>
          </cell>
          <cell r="GR59">
            <v>7.4133095238095237</v>
          </cell>
          <cell r="GS59">
            <v>8.1701428571428565</v>
          </cell>
          <cell r="GT59">
            <v>7.4205714285714288</v>
          </cell>
          <cell r="GU59">
            <v>5.7966428571428565</v>
          </cell>
          <cell r="GV59">
            <v>6.618095238095238</v>
          </cell>
          <cell r="GW59">
            <v>6.7338095238095237</v>
          </cell>
          <cell r="GX59">
            <v>23.921119047619047</v>
          </cell>
          <cell r="GY59">
            <v>23.2425</v>
          </cell>
          <cell r="GZ59">
            <v>6.7751190476190484</v>
          </cell>
          <cell r="HA59">
            <v>6.9082785036078587</v>
          </cell>
          <cell r="HB59"/>
          <cell r="HC59"/>
          <cell r="HD59">
            <v>973.46873099999993</v>
          </cell>
          <cell r="HE59">
            <v>993.97795499999995</v>
          </cell>
          <cell r="HF59">
            <v>1064.3966680000001</v>
          </cell>
          <cell r="HG59">
            <v>1070.256999</v>
          </cell>
          <cell r="HH59">
            <v>1136.6830299999999</v>
          </cell>
          <cell r="HI59">
            <v>1155.2724929999999</v>
          </cell>
          <cell r="HJ59">
            <v>1078.4056820000001</v>
          </cell>
          <cell r="HK59">
            <v>1110.2490829999999</v>
          </cell>
          <cell r="HL59">
            <v>1132.6974226864231</v>
          </cell>
          <cell r="HM59">
            <v>1131.7130826244461</v>
          </cell>
          <cell r="HN59">
            <v>1156.5289213051685</v>
          </cell>
          <cell r="HO59">
            <v>1282.7195816267188</v>
          </cell>
          <cell r="HP59">
            <v>1141.2026721536454</v>
          </cell>
          <cell r="HQ59">
            <v>1345.5166125943033</v>
          </cell>
          <cell r="HR59"/>
          <cell r="HS59"/>
          <cell r="HT59">
            <v>21.376830000000002</v>
          </cell>
          <cell r="HU59">
            <v>24.559384000000001</v>
          </cell>
          <cell r="HV59">
            <v>58.819122</v>
          </cell>
          <cell r="HW59">
            <v>45.189990000000002</v>
          </cell>
          <cell r="HX59">
            <v>55.459387999999997</v>
          </cell>
          <cell r="HY59">
            <v>55.180537999999999</v>
          </cell>
          <cell r="HZ59">
            <v>77.865437999999997</v>
          </cell>
          <cell r="IA59">
            <v>58.638052999999999</v>
          </cell>
          <cell r="IB59">
            <v>93.630523999999994</v>
          </cell>
          <cell r="IC59">
            <v>102.351617</v>
          </cell>
          <cell r="ID59">
            <v>109.68538378899534</v>
          </cell>
          <cell r="IE59">
            <v>72.266339436808892</v>
          </cell>
          <cell r="IF59">
            <v>102.91891913369018</v>
          </cell>
          <cell r="IG59">
            <v>119.44179963744067</v>
          </cell>
          <cell r="IH59"/>
          <cell r="II59"/>
          <cell r="IJ59">
            <v>2.8177142857142856</v>
          </cell>
          <cell r="IK59">
            <v>0.37495238095238098</v>
          </cell>
          <cell r="IL59">
            <v>1.7258809523809524</v>
          </cell>
          <cell r="IM59">
            <v>0.5764285714285714</v>
          </cell>
          <cell r="IN59">
            <v>1.9092619047619048</v>
          </cell>
          <cell r="IO59">
            <v>0.85226190476190478</v>
          </cell>
          <cell r="IP59">
            <v>0.3699047619047619</v>
          </cell>
          <cell r="IQ59">
            <v>0.78623809523809529</v>
          </cell>
          <cell r="IR59">
            <v>0.68042857142857138</v>
          </cell>
          <cell r="IS59">
            <v>0.81119047619047624</v>
          </cell>
          <cell r="IT59">
            <v>0.23604761904761906</v>
          </cell>
          <cell r="IU59">
            <v>0.17923809523809525</v>
          </cell>
          <cell r="IV59">
            <v>0.65623809523809529</v>
          </cell>
          <cell r="IW59">
            <v>0.66913592140865485</v>
          </cell>
          <cell r="IX59"/>
          <cell r="IY59"/>
          <cell r="IZ59"/>
          <cell r="JA59"/>
          <cell r="JB59"/>
          <cell r="JC59"/>
          <cell r="JD59"/>
          <cell r="JE59"/>
          <cell r="JF59"/>
          <cell r="JG59"/>
          <cell r="JH59"/>
          <cell r="JI59"/>
          <cell r="JJ59"/>
          <cell r="JK59"/>
          <cell r="JL59"/>
          <cell r="JM59"/>
          <cell r="JN59"/>
          <cell r="JO59"/>
          <cell r="JP59">
            <v>12.397622462157237</v>
          </cell>
          <cell r="JQ59">
            <v>9.6312349722097377</v>
          </cell>
          <cell r="JR59">
            <v>9.4197731319673146</v>
          </cell>
          <cell r="JS59">
            <v>7.4701686578010991</v>
          </cell>
          <cell r="JT59">
            <v>7.5634314172168153</v>
          </cell>
          <cell r="JU59">
            <v>7.8813860782652929</v>
          </cell>
          <cell r="JV59">
            <v>7.7862020040791</v>
          </cell>
          <cell r="JW59">
            <v>13.499575476073261</v>
          </cell>
          <cell r="JX59">
            <v>10.442371259169565</v>
          </cell>
          <cell r="JY59">
            <v>10.995363362922602</v>
          </cell>
          <cell r="JZ59">
            <v>13.523069537324981</v>
          </cell>
          <cell r="KA59">
            <v>14.508979216164731</v>
          </cell>
          <cell r="KB59">
            <v>10.571721100520948</v>
          </cell>
          <cell r="KC59">
            <v>10.779499682818406</v>
          </cell>
          <cell r="KD59"/>
          <cell r="KE59"/>
          <cell r="KF59">
            <v>3.9560476190476193</v>
          </cell>
          <cell r="KG59">
            <v>3.7250476190476194</v>
          </cell>
          <cell r="KH59">
            <v>9.8450000000000006</v>
          </cell>
          <cell r="KI59">
            <v>3.9937857142857145</v>
          </cell>
          <cell r="KJ59">
            <v>4.3708333333333336</v>
          </cell>
          <cell r="KK59">
            <v>4.0137619047619051</v>
          </cell>
          <cell r="KL59">
            <v>2.9088095238095235</v>
          </cell>
          <cell r="KM59">
            <v>1.6653095238095237</v>
          </cell>
          <cell r="KN59">
            <v>1.9534285714285713</v>
          </cell>
          <cell r="KO59">
            <v>1.7326190476190477</v>
          </cell>
          <cell r="KP59">
            <v>1.6939285714285715</v>
          </cell>
          <cell r="KQ59">
            <v>1.3296904761904762</v>
          </cell>
          <cell r="KR59">
            <v>1.3085000000000002</v>
          </cell>
          <cell r="KS59">
            <v>1.3342175035503754</v>
          </cell>
          <cell r="KT59"/>
          <cell r="KU59"/>
          <cell r="KV59">
            <v>2.2119047619047618E-2</v>
          </cell>
          <cell r="KW59">
            <v>9.8333333333333328E-3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8.6666666666666663E-3</v>
          </cell>
          <cell r="LC59">
            <v>0</v>
          </cell>
          <cell r="LD59">
            <v>0</v>
          </cell>
          <cell r="LE59">
            <v>0</v>
          </cell>
          <cell r="LF59">
            <v>0</v>
          </cell>
          <cell r="LG59">
            <v>0</v>
          </cell>
          <cell r="LH59">
            <v>0</v>
          </cell>
          <cell r="LI59">
            <v>0</v>
          </cell>
          <cell r="LJ59"/>
          <cell r="LL59">
            <v>0</v>
          </cell>
          <cell r="LM59">
            <v>0</v>
          </cell>
          <cell r="LN59">
            <v>0</v>
          </cell>
          <cell r="LO59">
            <v>0</v>
          </cell>
          <cell r="LP59">
            <v>0</v>
          </cell>
          <cell r="LQ59">
            <v>0</v>
          </cell>
          <cell r="LR59">
            <v>0</v>
          </cell>
          <cell r="LS59">
            <v>0</v>
          </cell>
          <cell r="LT59">
            <v>0</v>
          </cell>
          <cell r="LU59">
            <v>0</v>
          </cell>
          <cell r="LV59">
            <v>0</v>
          </cell>
          <cell r="LW59"/>
          <cell r="LX59"/>
          <cell r="LY59"/>
          <cell r="LZ59"/>
          <cell r="MA59"/>
          <cell r="MB59">
            <v>0</v>
          </cell>
          <cell r="MC59">
            <v>0</v>
          </cell>
          <cell r="MD59">
            <v>0</v>
          </cell>
          <cell r="ME59">
            <v>0</v>
          </cell>
          <cell r="MF59">
            <v>0</v>
          </cell>
          <cell r="MG59">
            <v>0</v>
          </cell>
          <cell r="MH59">
            <v>0</v>
          </cell>
          <cell r="MI59">
            <v>0</v>
          </cell>
          <cell r="MJ59">
            <v>0</v>
          </cell>
          <cell r="MK59">
            <v>0</v>
          </cell>
          <cell r="ML59">
            <v>0</v>
          </cell>
          <cell r="MM59">
            <v>0</v>
          </cell>
          <cell r="MN59">
            <v>0</v>
          </cell>
          <cell r="MO59">
            <v>0</v>
          </cell>
          <cell r="MP59"/>
          <cell r="MQ59"/>
          <cell r="MR59">
            <v>-230.34222674976158</v>
          </cell>
          <cell r="MS59">
            <v>-256.13307103251276</v>
          </cell>
          <cell r="MT59">
            <v>-578.19128774067144</v>
          </cell>
          <cell r="MU59">
            <v>-608.33155990122998</v>
          </cell>
          <cell r="MV59">
            <v>-658.48940120156988</v>
          </cell>
          <cell r="MW59">
            <v>-605.30052588360468</v>
          </cell>
          <cell r="MX59">
            <v>-878.01738720014077</v>
          </cell>
          <cell r="MY59">
            <v>-564.06450765128739</v>
          </cell>
          <cell r="MZ59">
            <v>-925.71413005481554</v>
          </cell>
          <cell r="NA59">
            <v>-1001.1871942257114</v>
          </cell>
          <cell r="NB59">
            <v>-1300.0629928276851</v>
          </cell>
          <cell r="NC59">
            <v>-1093.8063758074354</v>
          </cell>
          <cell r="ND59">
            <v>-1086.6556787266891</v>
          </cell>
          <cell r="NE59">
            <v>-1295.0618104480454</v>
          </cell>
          <cell r="NF59"/>
          <cell r="NG59"/>
          <cell r="NH59"/>
          <cell r="NI59"/>
          <cell r="NJ59"/>
          <cell r="NK59"/>
          <cell r="NL59"/>
          <cell r="NM59"/>
          <cell r="NN59"/>
          <cell r="NO59"/>
          <cell r="NP59"/>
          <cell r="NQ59"/>
          <cell r="NR59"/>
          <cell r="NS59"/>
          <cell r="NT59"/>
          <cell r="NU59"/>
          <cell r="NV59"/>
          <cell r="NW59"/>
          <cell r="NX59">
            <v>0</v>
          </cell>
          <cell r="NY59">
            <v>0</v>
          </cell>
          <cell r="NZ59">
            <v>0</v>
          </cell>
          <cell r="OA59">
            <v>0</v>
          </cell>
          <cell r="OB59">
            <v>0</v>
          </cell>
          <cell r="OC59">
            <v>0</v>
          </cell>
          <cell r="OD59">
            <v>0</v>
          </cell>
          <cell r="OE59">
            <v>0</v>
          </cell>
          <cell r="OF59">
            <v>0</v>
          </cell>
          <cell r="OG59">
            <v>0</v>
          </cell>
          <cell r="OH59">
            <v>0</v>
          </cell>
          <cell r="OI59"/>
          <cell r="OJ59"/>
          <cell r="OK59"/>
          <cell r="OL59"/>
          <cell r="OM59"/>
          <cell r="ON59">
            <v>0</v>
          </cell>
          <cell r="OO59">
            <v>0</v>
          </cell>
          <cell r="OP59">
            <v>0</v>
          </cell>
          <cell r="OQ59">
            <v>0</v>
          </cell>
          <cell r="OR59">
            <v>0</v>
          </cell>
          <cell r="OS59">
            <v>0</v>
          </cell>
          <cell r="OT59">
            <v>0</v>
          </cell>
          <cell r="OU59">
            <v>0</v>
          </cell>
          <cell r="OV59">
            <v>0</v>
          </cell>
          <cell r="OW59">
            <v>0</v>
          </cell>
          <cell r="OX59">
            <v>0</v>
          </cell>
          <cell r="OY59"/>
          <cell r="OZ59"/>
          <cell r="PA59"/>
          <cell r="PB59"/>
          <cell r="PC59"/>
          <cell r="PD59"/>
          <cell r="PE59"/>
          <cell r="PF59"/>
          <cell r="PG59"/>
          <cell r="PH59"/>
          <cell r="PI59"/>
          <cell r="PJ59"/>
          <cell r="PK59"/>
          <cell r="PL59"/>
          <cell r="PM59"/>
          <cell r="PN59"/>
          <cell r="PO59"/>
          <cell r="PP59"/>
          <cell r="PQ59"/>
          <cell r="PR59"/>
          <cell r="PS59"/>
          <cell r="PT59"/>
          <cell r="PU59"/>
          <cell r="PV59"/>
          <cell r="PW59"/>
          <cell r="PX59"/>
          <cell r="PY59"/>
          <cell r="PZ59"/>
          <cell r="QA59"/>
          <cell r="QB59"/>
          <cell r="QC59"/>
          <cell r="QD59"/>
          <cell r="QE59"/>
          <cell r="QF59"/>
          <cell r="QG59"/>
          <cell r="QH59"/>
          <cell r="QI59"/>
          <cell r="QJ59"/>
          <cell r="QK59"/>
          <cell r="QL59"/>
          <cell r="QM59"/>
          <cell r="QN59"/>
          <cell r="QO59"/>
          <cell r="QP59"/>
          <cell r="QQ59"/>
          <cell r="QR59"/>
          <cell r="QS59"/>
          <cell r="QT59"/>
          <cell r="QU59"/>
          <cell r="QV59"/>
          <cell r="QW59"/>
          <cell r="QX59"/>
          <cell r="QY59"/>
          <cell r="QZ59"/>
          <cell r="RA59"/>
          <cell r="RB59"/>
          <cell r="RC59"/>
          <cell r="RD59"/>
          <cell r="RE59"/>
          <cell r="RF59"/>
          <cell r="RG59"/>
          <cell r="RH59"/>
          <cell r="RI59"/>
          <cell r="RJ59"/>
          <cell r="RK59"/>
          <cell r="RL59"/>
          <cell r="RM59"/>
          <cell r="RN59"/>
        </row>
        <row r="60">
          <cell r="A60">
            <v>58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/>
          <cell r="S60"/>
          <cell r="T60">
            <v>1680.7710000000002</v>
          </cell>
          <cell r="U60">
            <v>839.61099999999999</v>
          </cell>
          <cell r="V60">
            <v>1876.4690000000001</v>
          </cell>
          <cell r="W60">
            <v>1803.337</v>
          </cell>
          <cell r="X60">
            <v>1417.49</v>
          </cell>
          <cell r="Y60">
            <v>1204.271</v>
          </cell>
          <cell r="Z60">
            <v>1538.1570000000002</v>
          </cell>
          <cell r="AA60">
            <v>1525.9649999999999</v>
          </cell>
          <cell r="AB60">
            <v>1591.24</v>
          </cell>
          <cell r="AC60">
            <v>1478.61</v>
          </cell>
          <cell r="AD60">
            <v>1555.971</v>
          </cell>
          <cell r="AE60">
            <v>1361.3879999999999</v>
          </cell>
          <cell r="AF60">
            <v>1521.328</v>
          </cell>
          <cell r="AG60">
            <v>1478.9205638681181</v>
          </cell>
          <cell r="AH60"/>
          <cell r="AI60"/>
          <cell r="AJ60">
            <v>7747.7870162909203</v>
          </cell>
          <cell r="AK60">
            <v>5353.5652206615705</v>
          </cell>
          <cell r="AL60">
            <v>10615.655063510159</v>
          </cell>
          <cell r="AM60">
            <v>10425.191323729719</v>
          </cell>
          <cell r="AN60">
            <v>11381.379839485191</v>
          </cell>
          <cell r="AO60">
            <v>11247.809869437591</v>
          </cell>
          <cell r="AP60">
            <v>9907.5283024171094</v>
          </cell>
          <cell r="AQ60">
            <v>11355.764838006071</v>
          </cell>
          <cell r="AR60">
            <v>10847.582004540291</v>
          </cell>
          <cell r="AS60">
            <v>11424.085587398829</v>
          </cell>
          <cell r="AT60">
            <v>15314.670856837149</v>
          </cell>
          <cell r="AU60">
            <v>18280.474093129975</v>
          </cell>
          <cell r="AV60">
            <v>16414.486763104785</v>
          </cell>
          <cell r="AW60">
            <v>15039.397954224114</v>
          </cell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>
            <v>9.5779999999999994</v>
          </cell>
          <cell r="BQ60">
            <v>0.34100000000000003</v>
          </cell>
          <cell r="BR60">
            <v>14.228999999999999</v>
          </cell>
          <cell r="BS60">
            <v>33.295999999999999</v>
          </cell>
          <cell r="BT60">
            <v>23.577000000000002</v>
          </cell>
          <cell r="BU60">
            <v>13.38</v>
          </cell>
          <cell r="BV60">
            <v>21.388000000000002</v>
          </cell>
          <cell r="BW60">
            <v>18.658000000000001</v>
          </cell>
          <cell r="BX60">
            <v>32.152000000000001</v>
          </cell>
          <cell r="BY60">
            <v>7.79</v>
          </cell>
          <cell r="BZ60">
            <v>5.7</v>
          </cell>
          <cell r="CA60">
            <v>13.005000000000001</v>
          </cell>
          <cell r="CB60">
            <v>11.337999999999999</v>
          </cell>
          <cell r="CC60">
            <v>11.220497563939299</v>
          </cell>
          <cell r="CD60"/>
          <cell r="CE60"/>
          <cell r="CF60">
            <v>182.02169047619049</v>
          </cell>
          <cell r="CG60">
            <v>48.382142857142853</v>
          </cell>
          <cell r="CH60">
            <v>18.642166666666668</v>
          </cell>
          <cell r="CI60">
            <v>13.179952380952383</v>
          </cell>
          <cell r="CJ60">
            <v>18.292380952380952</v>
          </cell>
          <cell r="CK60">
            <v>6.6497857142857146</v>
          </cell>
          <cell r="CL60">
            <v>6.5059761904761908</v>
          </cell>
          <cell r="CM60">
            <v>9.9800476190476193</v>
          </cell>
          <cell r="CN60">
            <v>9.2345000000000006</v>
          </cell>
          <cell r="CO60">
            <v>3.9955000000000003</v>
          </cell>
          <cell r="CP60">
            <v>0.13347619047619047</v>
          </cell>
          <cell r="CQ60">
            <v>5.6737142857142855</v>
          </cell>
          <cell r="CR60">
            <v>6.4484523809523813</v>
          </cell>
          <cell r="CS60">
            <v>6.381623234402432</v>
          </cell>
          <cell r="CT60"/>
          <cell r="CU60"/>
          <cell r="CV60">
            <v>1062.3253596845409</v>
          </cell>
          <cell r="CW60">
            <v>644.10085055917489</v>
          </cell>
          <cell r="CX60">
            <v>647.31439733296259</v>
          </cell>
          <cell r="CY60">
            <v>1477.3507508377149</v>
          </cell>
          <cell r="CZ60">
            <v>1875.1456153114382</v>
          </cell>
          <cell r="DA60">
            <v>1312.0823775212684</v>
          </cell>
          <cell r="DB60">
            <v>659.69236231662433</v>
          </cell>
          <cell r="DC60">
            <v>798.91117245778855</v>
          </cell>
          <cell r="DD60">
            <v>2282.6267520013007</v>
          </cell>
          <cell r="DE60">
            <v>44.671999999999997</v>
          </cell>
          <cell r="DF60">
            <v>50.066000000000003</v>
          </cell>
          <cell r="DG60">
            <v>49.817999999999998</v>
          </cell>
          <cell r="DH60">
            <v>63.400109098253239</v>
          </cell>
          <cell r="DI60">
            <v>62.743056067246108</v>
          </cell>
          <cell r="DJ60"/>
          <cell r="DK60"/>
          <cell r="DL60"/>
          <cell r="DM60"/>
          <cell r="DN60"/>
          <cell r="DO60"/>
          <cell r="DP60"/>
          <cell r="DQ60"/>
          <cell r="DR60"/>
          <cell r="DS60"/>
          <cell r="DT60"/>
          <cell r="DU60"/>
          <cell r="DV60"/>
          <cell r="DW60"/>
          <cell r="DX60"/>
          <cell r="DY60"/>
          <cell r="DZ60"/>
          <cell r="EA60"/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/>
          <cell r="EN60"/>
          <cell r="EO60"/>
          <cell r="EP60"/>
          <cell r="EQ60"/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/>
          <cell r="FD60"/>
          <cell r="FE60"/>
          <cell r="FF60"/>
          <cell r="FG60"/>
          <cell r="FH60">
            <v>113.74</v>
          </cell>
          <cell r="FI60">
            <v>2.8849999999999998</v>
          </cell>
          <cell r="FJ60">
            <v>26.445</v>
          </cell>
          <cell r="FK60">
            <v>4.5190000000000001</v>
          </cell>
          <cell r="FL60">
            <v>12.045999999999999</v>
          </cell>
          <cell r="FM60">
            <v>20.111999999999998</v>
          </cell>
          <cell r="FN60">
            <v>17.079000000000001</v>
          </cell>
          <cell r="FO60">
            <v>16.026</v>
          </cell>
          <cell r="FP60">
            <v>16.111999999999998</v>
          </cell>
          <cell r="FQ60">
            <v>0.154</v>
          </cell>
          <cell r="FR60">
            <v>7.2999999999999995E-2</v>
          </cell>
          <cell r="FS60">
            <v>0.126</v>
          </cell>
          <cell r="FT60">
            <v>0.434</v>
          </cell>
          <cell r="FU60">
            <v>0.42950219992500055</v>
          </cell>
          <cell r="FV60"/>
          <cell r="FW60"/>
          <cell r="FX60">
            <v>28.786000000000001</v>
          </cell>
          <cell r="FY60">
            <v>11.718</v>
          </cell>
          <cell r="FZ60">
            <v>284.11799999999999</v>
          </cell>
          <cell r="GA60">
            <v>239.511</v>
          </cell>
          <cell r="GB60">
            <v>746.71</v>
          </cell>
          <cell r="GC60">
            <v>787.89400000000001</v>
          </cell>
          <cell r="GD60">
            <v>505.14100000000002</v>
          </cell>
          <cell r="GE60">
            <v>538.16499999999996</v>
          </cell>
          <cell r="GF60">
            <v>622.67200000000003</v>
          </cell>
          <cell r="GG60">
            <v>73.763000000000005</v>
          </cell>
          <cell r="GH60">
            <v>16.497</v>
          </cell>
          <cell r="GI60">
            <v>16.529</v>
          </cell>
          <cell r="GJ60">
            <v>9.1989999999999998</v>
          </cell>
          <cell r="GK60">
            <v>8.9425753466858033</v>
          </cell>
          <cell r="GL60"/>
          <cell r="GM60"/>
          <cell r="GN60">
            <v>247.02716666666666</v>
          </cell>
          <cell r="GO60">
            <v>119.4994761904762</v>
          </cell>
          <cell r="GP60">
            <v>252.06321428571431</v>
          </cell>
          <cell r="GQ60">
            <v>181.45702380952383</v>
          </cell>
          <cell r="GR60">
            <v>214.68278571428573</v>
          </cell>
          <cell r="GS60">
            <v>231.13673809523809</v>
          </cell>
          <cell r="GT60">
            <v>203.88364285714286</v>
          </cell>
          <cell r="GU60">
            <v>202.38978571428572</v>
          </cell>
          <cell r="GV60">
            <v>212.61378571428574</v>
          </cell>
          <cell r="GW60">
            <v>208.17545238095238</v>
          </cell>
          <cell r="GX60">
            <v>330.60407142857144</v>
          </cell>
          <cell r="GY60">
            <v>188.78497619047619</v>
          </cell>
          <cell r="GZ60">
            <v>179.01152380952379</v>
          </cell>
          <cell r="HA60">
            <v>177.15632094036195</v>
          </cell>
          <cell r="HB60"/>
          <cell r="HC60"/>
          <cell r="HD60">
            <v>1259.5536979999999</v>
          </cell>
          <cell r="HE60">
            <v>1385.951877</v>
          </cell>
          <cell r="HF60">
            <v>1400.940263</v>
          </cell>
          <cell r="HG60">
            <v>1271.4696879999999</v>
          </cell>
          <cell r="HH60">
            <v>1373.9867019999999</v>
          </cell>
          <cell r="HI60">
            <v>1327.7571800000001</v>
          </cell>
          <cell r="HJ60">
            <v>1386.320054</v>
          </cell>
          <cell r="HK60">
            <v>1420.88411</v>
          </cell>
          <cell r="HL60">
            <v>1444.0031857910037</v>
          </cell>
          <cell r="HM60">
            <v>1500.2901870519345</v>
          </cell>
          <cell r="HN60">
            <v>1527.2545746508133</v>
          </cell>
          <cell r="HO60">
            <v>1527.5451212048908</v>
          </cell>
          <cell r="HP60">
            <v>1403.8579886584769</v>
          </cell>
          <cell r="HQ60">
            <v>1690.5214436266872</v>
          </cell>
          <cell r="HR60"/>
          <cell r="HS60"/>
          <cell r="HT60">
            <v>660.31057899999996</v>
          </cell>
          <cell r="HU60">
            <v>695.618696</v>
          </cell>
          <cell r="HV60">
            <v>601.61783200000002</v>
          </cell>
          <cell r="HW60">
            <v>582.05778899999996</v>
          </cell>
          <cell r="HX60">
            <v>584.81761300000005</v>
          </cell>
          <cell r="HY60">
            <v>399.76444700000002</v>
          </cell>
          <cell r="HZ60">
            <v>465.148414</v>
          </cell>
          <cell r="IA60">
            <v>436.63756899999998</v>
          </cell>
          <cell r="IB60">
            <v>497.47173700000002</v>
          </cell>
          <cell r="IC60">
            <v>577.39532499999996</v>
          </cell>
          <cell r="ID60">
            <v>515.67112670220388</v>
          </cell>
          <cell r="IE60">
            <v>418.45515891592333</v>
          </cell>
          <cell r="IF60">
            <v>634.57691433504965</v>
          </cell>
          <cell r="IG60">
            <v>658.65399751572625</v>
          </cell>
          <cell r="IH60"/>
          <cell r="II60"/>
          <cell r="IJ60">
            <v>69.409547619047615</v>
          </cell>
          <cell r="IK60">
            <v>36.983380952380948</v>
          </cell>
          <cell r="IL60">
            <v>122.90414285714286</v>
          </cell>
          <cell r="IM60">
            <v>26.82897619047619</v>
          </cell>
          <cell r="IN60">
            <v>21.459761904761905</v>
          </cell>
          <cell r="IO60">
            <v>25.171238095238095</v>
          </cell>
          <cell r="IP60">
            <v>33.491238095238096</v>
          </cell>
          <cell r="IQ60">
            <v>31.274047619047618</v>
          </cell>
          <cell r="IR60">
            <v>10.534095238095238</v>
          </cell>
          <cell r="IS60">
            <v>45.81845238095238</v>
          </cell>
          <cell r="IT60">
            <v>25.649428571428572</v>
          </cell>
          <cell r="IU60">
            <v>28.283000000000001</v>
          </cell>
          <cell r="IV60">
            <v>28.061404761904761</v>
          </cell>
          <cell r="IW60">
            <v>27.770587737843275</v>
          </cell>
          <cell r="IX60"/>
          <cell r="IY60"/>
          <cell r="IZ60"/>
          <cell r="JA60"/>
          <cell r="JB60"/>
          <cell r="JC60"/>
          <cell r="JD60"/>
          <cell r="JE60"/>
          <cell r="JF60"/>
          <cell r="JG60"/>
          <cell r="JH60"/>
          <cell r="JI60"/>
          <cell r="JJ60"/>
          <cell r="JK60"/>
          <cell r="JL60"/>
          <cell r="JM60"/>
          <cell r="JN60"/>
          <cell r="JO60"/>
          <cell r="JP60">
            <v>184.53147439758885</v>
          </cell>
          <cell r="JQ60">
            <v>189.45850011059028</v>
          </cell>
          <cell r="JR60">
            <v>122.13158407051687</v>
          </cell>
          <cell r="JS60">
            <v>71.474479130036841</v>
          </cell>
          <cell r="JT60">
            <v>35.236454221235576</v>
          </cell>
          <cell r="JU60">
            <v>59.912338102474891</v>
          </cell>
          <cell r="JV60">
            <v>56.744681219734197</v>
          </cell>
          <cell r="JW60">
            <v>34.879884700728475</v>
          </cell>
          <cell r="JX60">
            <v>29.239373396568546</v>
          </cell>
          <cell r="JY60">
            <v>28.312937838077506</v>
          </cell>
          <cell r="JZ60">
            <v>18.146904644689272</v>
          </cell>
          <cell r="KA60">
            <v>19.906594543466056</v>
          </cell>
          <cell r="KB60">
            <v>30.627510577423891</v>
          </cell>
          <cell r="KC60">
            <v>30.310099472879688</v>
          </cell>
          <cell r="KD60"/>
          <cell r="KE60"/>
          <cell r="KF60">
            <v>13.84552380952381</v>
          </cell>
          <cell r="KG60">
            <v>6.6192142857142855</v>
          </cell>
          <cell r="KH60">
            <v>10.354880952380952</v>
          </cell>
          <cell r="KI60">
            <v>12.253023809523809</v>
          </cell>
          <cell r="KJ60">
            <v>10.692404761904763</v>
          </cell>
          <cell r="KK60">
            <v>11.204023809523809</v>
          </cell>
          <cell r="KL60">
            <v>6.9745714285714291</v>
          </cell>
          <cell r="KM60">
            <v>8.8948809523809533</v>
          </cell>
          <cell r="KN60">
            <v>7.6842857142857142</v>
          </cell>
          <cell r="KO60">
            <v>14.315380952380954</v>
          </cell>
          <cell r="KP60">
            <v>15.151595238095238</v>
          </cell>
          <cell r="KQ60">
            <v>18.545928571428572</v>
          </cell>
          <cell r="KR60">
            <v>11.940047619047618</v>
          </cell>
          <cell r="KS60">
            <v>11.816305805507413</v>
          </cell>
          <cell r="KT60"/>
          <cell r="KU60"/>
          <cell r="KV60">
            <v>1.942952380952381</v>
          </cell>
          <cell r="KW60">
            <v>0.39057142857142857</v>
          </cell>
          <cell r="KX60">
            <v>1.4431190476190476</v>
          </cell>
          <cell r="KY60">
            <v>6.5666666666666665E-2</v>
          </cell>
          <cell r="KZ60">
            <v>8.8095238095238105E-3</v>
          </cell>
          <cell r="LA60">
            <v>4.5952380952380949E-3</v>
          </cell>
          <cell r="LB60">
            <v>9.3333333333333341E-3</v>
          </cell>
          <cell r="LC60">
            <v>0.111142857142857</v>
          </cell>
          <cell r="LD60">
            <v>8.3333333333333329E-2</v>
          </cell>
          <cell r="LE60">
            <v>0.10083333333333333</v>
          </cell>
          <cell r="LF60">
            <v>7.735714285714286E-2</v>
          </cell>
          <cell r="LG60">
            <v>0.11921428571428572</v>
          </cell>
          <cell r="LH60">
            <v>0.36592857142857144</v>
          </cell>
          <cell r="LI60">
            <v>0.36213623604604639</v>
          </cell>
          <cell r="LJ60"/>
          <cell r="LL60">
            <v>0</v>
          </cell>
          <cell r="LM60">
            <v>0</v>
          </cell>
          <cell r="LN60">
            <v>0</v>
          </cell>
          <cell r="LO60">
            <v>0</v>
          </cell>
          <cell r="LP60">
            <v>0</v>
          </cell>
          <cell r="LQ60">
            <v>0</v>
          </cell>
          <cell r="LR60">
            <v>0</v>
          </cell>
          <cell r="LS60">
            <v>0</v>
          </cell>
          <cell r="LT60">
            <v>0</v>
          </cell>
          <cell r="LU60">
            <v>0</v>
          </cell>
          <cell r="LV60">
            <v>0</v>
          </cell>
          <cell r="LW60"/>
          <cell r="LX60"/>
          <cell r="LY60"/>
          <cell r="LZ60"/>
          <cell r="MA60"/>
          <cell r="MB60">
            <v>-69.324200217859442</v>
          </cell>
          <cell r="MC60">
            <v>-71.222147906937565</v>
          </cell>
          <cell r="MD60">
            <v>-62.654497367447703</v>
          </cell>
          <cell r="ME60">
            <v>-68.16689347922582</v>
          </cell>
          <cell r="MF60">
            <v>-73.924843326474715</v>
          </cell>
          <cell r="MG60">
            <v>-46.498727826773568</v>
          </cell>
          <cell r="MH60">
            <v>-55.61625127094824</v>
          </cell>
          <cell r="MI60">
            <v>-43.793952847212445</v>
          </cell>
          <cell r="MJ60">
            <v>-52.153040624409776</v>
          </cell>
          <cell r="MK60">
            <v>-59.888801737609576</v>
          </cell>
          <cell r="ML60">
            <v>-61.797051936364539</v>
          </cell>
          <cell r="MM60">
            <v>-78.327486182967689</v>
          </cell>
          <cell r="MN60">
            <v>-76.504750488689766</v>
          </cell>
          <cell r="MO60">
            <v>-80.235957473301184</v>
          </cell>
          <cell r="MP60"/>
          <cell r="MQ60"/>
          <cell r="MR60">
            <v>-3339.6538350038932</v>
          </cell>
          <cell r="MS60">
            <v>-3431.0863832128466</v>
          </cell>
          <cell r="MT60">
            <v>-3018.3447015019747</v>
          </cell>
          <cell r="MU60">
            <v>-3283.9012424632306</v>
          </cell>
          <cell r="MV60">
            <v>-3561.2871946804034</v>
          </cell>
          <cell r="MW60">
            <v>-2240.0497116659208</v>
          </cell>
          <cell r="MX60">
            <v>-2679.2812071665558</v>
          </cell>
          <cell r="MY60">
            <v>-2109.7487185794289</v>
          </cell>
          <cell r="MZ60">
            <v>-2512.4430080846878</v>
          </cell>
          <cell r="NA60">
            <v>-2885.1088908093775</v>
          </cell>
          <cell r="NB60">
            <v>-3303.3772804628034</v>
          </cell>
          <cell r="NC60">
            <v>-3773.3820050587765</v>
          </cell>
          <cell r="ND60">
            <v>-3685.5727518331537</v>
          </cell>
          <cell r="NE60">
            <v>-3865.321521760407</v>
          </cell>
          <cell r="NF60"/>
          <cell r="NG60"/>
          <cell r="NH60"/>
          <cell r="NI60"/>
          <cell r="NJ60"/>
          <cell r="NK60"/>
          <cell r="NL60"/>
          <cell r="NM60"/>
          <cell r="NN60"/>
          <cell r="NO60"/>
          <cell r="NP60"/>
          <cell r="NQ60"/>
          <cell r="NR60"/>
          <cell r="NS60"/>
          <cell r="NT60"/>
          <cell r="NU60"/>
          <cell r="NV60"/>
          <cell r="NW60"/>
          <cell r="NX60">
            <v>0</v>
          </cell>
          <cell r="NY60">
            <v>0</v>
          </cell>
          <cell r="NZ60">
            <v>0</v>
          </cell>
          <cell r="OA60">
            <v>0</v>
          </cell>
          <cell r="OB60">
            <v>0</v>
          </cell>
          <cell r="OC60">
            <v>0</v>
          </cell>
          <cell r="OD60">
            <v>0</v>
          </cell>
          <cell r="OE60">
            <v>0</v>
          </cell>
          <cell r="OF60">
            <v>0</v>
          </cell>
          <cell r="OG60">
            <v>0</v>
          </cell>
          <cell r="OH60">
            <v>0</v>
          </cell>
          <cell r="OI60"/>
          <cell r="OJ60"/>
          <cell r="OK60"/>
          <cell r="OL60"/>
          <cell r="OM60"/>
          <cell r="ON60">
            <v>0</v>
          </cell>
          <cell r="OO60">
            <v>0</v>
          </cell>
          <cell r="OP60">
            <v>0</v>
          </cell>
          <cell r="OQ60">
            <v>0</v>
          </cell>
          <cell r="OR60">
            <v>0</v>
          </cell>
          <cell r="OS60">
            <v>0</v>
          </cell>
          <cell r="OT60">
            <v>0</v>
          </cell>
          <cell r="OU60">
            <v>0</v>
          </cell>
          <cell r="OV60">
            <v>0</v>
          </cell>
          <cell r="OW60">
            <v>0</v>
          </cell>
          <cell r="OX60">
            <v>0</v>
          </cell>
          <cell r="OY60"/>
          <cell r="OZ60"/>
          <cell r="PA60"/>
          <cell r="PB60"/>
          <cell r="PC60"/>
          <cell r="PD60"/>
          <cell r="PE60"/>
          <cell r="PF60"/>
          <cell r="PG60"/>
          <cell r="PH60"/>
          <cell r="PI60"/>
          <cell r="PJ60"/>
          <cell r="PK60"/>
          <cell r="PL60"/>
          <cell r="PM60"/>
          <cell r="PN60"/>
          <cell r="PO60"/>
          <cell r="PP60"/>
          <cell r="PQ60"/>
          <cell r="PR60"/>
          <cell r="PS60"/>
          <cell r="PT60"/>
          <cell r="PU60"/>
          <cell r="PV60"/>
          <cell r="PW60"/>
          <cell r="PX60"/>
          <cell r="PY60"/>
          <cell r="PZ60"/>
          <cell r="QA60"/>
          <cell r="QB60"/>
          <cell r="QC60"/>
          <cell r="QD60"/>
          <cell r="QE60"/>
          <cell r="QF60"/>
          <cell r="QG60"/>
          <cell r="QH60"/>
          <cell r="QI60"/>
          <cell r="QJ60"/>
          <cell r="QK60"/>
          <cell r="QL60"/>
          <cell r="QM60"/>
          <cell r="QN60"/>
          <cell r="QO60"/>
          <cell r="QP60"/>
          <cell r="QQ60"/>
          <cell r="QR60"/>
          <cell r="QS60"/>
          <cell r="QT60"/>
          <cell r="QU60"/>
          <cell r="QV60"/>
          <cell r="QW60"/>
          <cell r="QX60"/>
          <cell r="QY60"/>
          <cell r="QZ60"/>
          <cell r="RA60"/>
          <cell r="RB60"/>
          <cell r="RC60"/>
          <cell r="RD60"/>
          <cell r="RE60"/>
          <cell r="RF60"/>
          <cell r="RG60"/>
          <cell r="RH60"/>
          <cell r="RI60"/>
          <cell r="RJ60"/>
          <cell r="RK60"/>
          <cell r="RL60"/>
          <cell r="RM60"/>
          <cell r="RN60"/>
        </row>
        <row r="61">
          <cell r="A61">
            <v>59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/>
          <cell r="S61"/>
          <cell r="T61">
            <v>241.994</v>
          </cell>
          <cell r="U61">
            <v>268.04599999999999</v>
          </cell>
          <cell r="V61">
            <v>0.95899999999999996</v>
          </cell>
          <cell r="W61">
            <v>1.0589999999999999</v>
          </cell>
          <cell r="X61">
            <v>2.0819999999999999</v>
          </cell>
          <cell r="Y61">
            <v>93.144000000000005</v>
          </cell>
          <cell r="Z61">
            <v>169.5</v>
          </cell>
          <cell r="AA61">
            <v>190.63500000000002</v>
          </cell>
          <cell r="AB61">
            <v>219.42000000000002</v>
          </cell>
          <cell r="AC61">
            <v>0.89700000000000013</v>
          </cell>
          <cell r="AD61">
            <v>3.1E-2</v>
          </cell>
          <cell r="AE61">
            <v>0.03</v>
          </cell>
          <cell r="AF61">
            <v>1.7999999999999999E-2</v>
          </cell>
          <cell r="AG61">
            <v>1.7453919695106172E-2</v>
          </cell>
          <cell r="AH61"/>
          <cell r="AI61"/>
          <cell r="AJ61">
            <v>8953.3429760027193</v>
          </cell>
          <cell r="AK61">
            <v>7491.0632793709001</v>
          </cell>
          <cell r="AL61">
            <v>9640.2167330257089</v>
          </cell>
          <cell r="AM61">
            <v>10664.498112608429</v>
          </cell>
          <cell r="AN61">
            <v>10080.612245189081</v>
          </cell>
          <cell r="AO61">
            <v>6412.4576960738805</v>
          </cell>
          <cell r="AP61">
            <v>9985.4603630264082</v>
          </cell>
          <cell r="AQ61">
            <v>9729.3392709499403</v>
          </cell>
          <cell r="AR61">
            <v>5631.4189959707101</v>
          </cell>
          <cell r="AS61">
            <v>10491.788611282471</v>
          </cell>
          <cell r="AT61">
            <v>12055.08334347838</v>
          </cell>
          <cell r="AU61">
            <v>9980.4940564347289</v>
          </cell>
          <cell r="AV61">
            <v>10047.888239344476</v>
          </cell>
          <cell r="AW61">
            <v>9586.1805251798287</v>
          </cell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>
            <v>1.2999999999999999E-2</v>
          </cell>
          <cell r="BQ61">
            <v>5.0000000000000001E-3</v>
          </cell>
          <cell r="BR61">
            <v>1.4999999999999999E-2</v>
          </cell>
          <cell r="BS61">
            <v>1.7999999999999999E-2</v>
          </cell>
          <cell r="BT61">
            <v>2.5000000000000001E-2</v>
          </cell>
          <cell r="BU61">
            <v>3.7999999999999999E-2</v>
          </cell>
          <cell r="BV61">
            <v>6.4000000000000001E-2</v>
          </cell>
          <cell r="BW61">
            <v>3.9E-2</v>
          </cell>
          <cell r="BX61">
            <v>0.01</v>
          </cell>
          <cell r="BY61">
            <v>1.7999999999999999E-2</v>
          </cell>
          <cell r="BZ61">
            <v>3.0000000000000001E-3</v>
          </cell>
          <cell r="CA61">
            <v>0</v>
          </cell>
          <cell r="CB61">
            <v>0</v>
          </cell>
          <cell r="CC61">
            <v>0</v>
          </cell>
          <cell r="CD61"/>
          <cell r="CE61"/>
          <cell r="CF61">
            <v>63.890952380952385</v>
          </cell>
          <cell r="CG61">
            <v>39.68633333333333</v>
          </cell>
          <cell r="CH61">
            <v>40.841047619047622</v>
          </cell>
          <cell r="CI61">
            <v>29.965976190476191</v>
          </cell>
          <cell r="CJ61">
            <v>21.043500000000002</v>
          </cell>
          <cell r="CK61">
            <v>21.904904761904763</v>
          </cell>
          <cell r="CL61">
            <v>20.23054761904762</v>
          </cell>
          <cell r="CM61">
            <v>8.8357857142857128</v>
          </cell>
          <cell r="CN61">
            <v>9.2101190476190471</v>
          </cell>
          <cell r="CO61">
            <v>3.7808809523809526</v>
          </cell>
          <cell r="CP61">
            <v>3.3962857142857144</v>
          </cell>
          <cell r="CQ61">
            <v>4.9144999999999994</v>
          </cell>
          <cell r="CR61">
            <v>6.5630000000000006</v>
          </cell>
          <cell r="CS61">
            <v>6.1452452066376688</v>
          </cell>
          <cell r="CT61"/>
          <cell r="CU61"/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5.9811757079450106E-2</v>
          </cell>
          <cell r="DE61">
            <v>0.03</v>
          </cell>
          <cell r="DF61">
            <v>3.7999999999999999E-2</v>
          </cell>
          <cell r="DG61">
            <v>4.9000000000000002E-2</v>
          </cell>
          <cell r="DH61">
            <v>4.5999999999999999E-2</v>
          </cell>
          <cell r="DI61">
            <v>4.307196091807599E-2</v>
          </cell>
          <cell r="DJ61"/>
          <cell r="DK61"/>
          <cell r="DL61"/>
          <cell r="DM61"/>
          <cell r="DN61"/>
          <cell r="DO61"/>
          <cell r="DP61"/>
          <cell r="DQ61"/>
          <cell r="DR61"/>
          <cell r="DS61"/>
          <cell r="DT61"/>
          <cell r="DU61"/>
          <cell r="DV61"/>
          <cell r="DW61"/>
          <cell r="DX61"/>
          <cell r="DY61"/>
          <cell r="DZ61"/>
          <cell r="EA61"/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/>
          <cell r="EN61"/>
          <cell r="EO61"/>
          <cell r="EP61"/>
          <cell r="EQ61"/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/>
          <cell r="FD61"/>
          <cell r="FE61"/>
          <cell r="FF61"/>
          <cell r="FG61"/>
          <cell r="FH61">
            <v>0.68900000000000006</v>
          </cell>
          <cell r="FI61">
            <v>0.221</v>
          </cell>
          <cell r="FJ61">
            <v>0.61099999999999999</v>
          </cell>
          <cell r="FK61">
            <v>2.7E-2</v>
          </cell>
          <cell r="FL61">
            <v>0</v>
          </cell>
          <cell r="FM61">
            <v>1.07</v>
          </cell>
          <cell r="FN61">
            <v>0.48099999999999998</v>
          </cell>
          <cell r="FO61">
            <v>0.53</v>
          </cell>
          <cell r="FP61">
            <v>6.5000000000000002E-2</v>
          </cell>
          <cell r="FQ61">
            <v>0.81799999999999995</v>
          </cell>
          <cell r="FR61">
            <v>0.71699999999999997</v>
          </cell>
          <cell r="FS61">
            <v>3.3000000000000002E-2</v>
          </cell>
          <cell r="FT61">
            <v>4.8000000000000001E-2</v>
          </cell>
          <cell r="FU61">
            <v>4.4944654871035813E-2</v>
          </cell>
          <cell r="FV61"/>
          <cell r="FW61"/>
          <cell r="FX61">
            <v>6.3959999999999999</v>
          </cell>
          <cell r="FY61">
            <v>3.532</v>
          </cell>
          <cell r="FZ61">
            <v>2.008</v>
          </cell>
          <cell r="GA61">
            <v>8.8490000000000002</v>
          </cell>
          <cell r="GB61">
            <v>11.321999999999999</v>
          </cell>
          <cell r="GC61">
            <v>6.4370000000000003</v>
          </cell>
          <cell r="GD61">
            <v>29.863999999999997</v>
          </cell>
          <cell r="GE61">
            <v>1.8420000000000001</v>
          </cell>
          <cell r="GF61">
            <v>1.9350000000000001</v>
          </cell>
          <cell r="GG61">
            <v>1.351</v>
          </cell>
          <cell r="GH61">
            <v>1.776</v>
          </cell>
          <cell r="GI61">
            <v>1.278</v>
          </cell>
          <cell r="GJ61">
            <v>1.7323611950536764</v>
          </cell>
          <cell r="GK61">
            <v>1.6798051767436126</v>
          </cell>
          <cell r="GL61"/>
          <cell r="GM61"/>
          <cell r="GN61">
            <v>50.396880952380954</v>
          </cell>
          <cell r="GO61">
            <v>33.810404761904763</v>
          </cell>
          <cell r="GP61">
            <v>15.520238095238096</v>
          </cell>
          <cell r="GQ61">
            <v>44.45545238095238</v>
          </cell>
          <cell r="GR61">
            <v>51.850047619047615</v>
          </cell>
          <cell r="GS61">
            <v>70.669714285714292</v>
          </cell>
          <cell r="GT61">
            <v>118.20857142857142</v>
          </cell>
          <cell r="GU61">
            <v>140.99842857142858</v>
          </cell>
          <cell r="GV61">
            <v>145.81435714285712</v>
          </cell>
          <cell r="GW61">
            <v>52.381357142857141</v>
          </cell>
          <cell r="GX61">
            <v>116.02216666666666</v>
          </cell>
          <cell r="GY61">
            <v>82.072761904761919</v>
          </cell>
          <cell r="GZ61">
            <v>81.055190476190489</v>
          </cell>
          <cell r="HA61">
            <v>75.895782530384395</v>
          </cell>
          <cell r="HB61"/>
          <cell r="HC61"/>
          <cell r="HD61">
            <v>2276.924109</v>
          </cell>
          <cell r="HE61">
            <v>2283.7699619999999</v>
          </cell>
          <cell r="HF61">
            <v>2242.0624469999998</v>
          </cell>
          <cell r="HG61">
            <v>2283.4239259999999</v>
          </cell>
          <cell r="HH61">
            <v>2394.8206100000002</v>
          </cell>
          <cell r="HI61">
            <v>2789.3715539999998</v>
          </cell>
          <cell r="HJ61">
            <v>2546.9462370000001</v>
          </cell>
          <cell r="HK61">
            <v>2554.0272249999998</v>
          </cell>
          <cell r="HL61">
            <v>2496.4399232716587</v>
          </cell>
          <cell r="HM61">
            <v>2346.7566544929755</v>
          </cell>
          <cell r="HN61">
            <v>2297.684142591092</v>
          </cell>
          <cell r="HO61">
            <v>2626.5171755184929</v>
          </cell>
          <cell r="HP61">
            <v>2407.5131495062597</v>
          </cell>
          <cell r="HQ61">
            <v>2772.1008457718008</v>
          </cell>
          <cell r="HR61"/>
          <cell r="HS61"/>
          <cell r="HT61">
            <v>20.069980000000001</v>
          </cell>
          <cell r="HU61">
            <v>10.488250000000001</v>
          </cell>
          <cell r="HV61">
            <v>0.551983</v>
          </cell>
          <cell r="HW61">
            <v>0.31590400000000002</v>
          </cell>
          <cell r="HX61">
            <v>28.308731999999999</v>
          </cell>
          <cell r="HY61">
            <v>0</v>
          </cell>
          <cell r="HZ61">
            <v>1.968E-2</v>
          </cell>
          <cell r="IA61">
            <v>1.8766000000000001E-2</v>
          </cell>
          <cell r="IB61">
            <v>0</v>
          </cell>
          <cell r="IC61">
            <v>0</v>
          </cell>
          <cell r="ID61">
            <v>0</v>
          </cell>
          <cell r="IE61">
            <v>8.8438511159133794E-3</v>
          </cell>
          <cell r="IF61">
            <v>0</v>
          </cell>
          <cell r="IG61">
            <v>0</v>
          </cell>
          <cell r="IH61"/>
          <cell r="II61"/>
          <cell r="IJ61">
            <v>49.354642857142863</v>
          </cell>
          <cell r="IK61">
            <v>29.848666666666666</v>
          </cell>
          <cell r="IL61">
            <v>47.676952380952379</v>
          </cell>
          <cell r="IM61">
            <v>17.551238095238094</v>
          </cell>
          <cell r="IN61">
            <v>2.3115952380952383</v>
          </cell>
          <cell r="IO61">
            <v>1.6705238095238095</v>
          </cell>
          <cell r="IP61">
            <v>2.1329047619047619</v>
          </cell>
          <cell r="IQ61">
            <v>2.5714761904761905</v>
          </cell>
          <cell r="IR61">
            <v>2.6007619047619048</v>
          </cell>
          <cell r="IS61">
            <v>2.1740952380952381</v>
          </cell>
          <cell r="IT61">
            <v>2.164452380952381</v>
          </cell>
          <cell r="IU61">
            <v>1.2686190476190475</v>
          </cell>
          <cell r="IV61">
            <v>0.70676190476190481</v>
          </cell>
          <cell r="IW61">
            <v>0.66177437261499372</v>
          </cell>
          <cell r="IX61"/>
          <cell r="IY61"/>
          <cell r="IZ61"/>
          <cell r="JA61"/>
          <cell r="JB61"/>
          <cell r="JC61"/>
          <cell r="JD61"/>
          <cell r="JE61"/>
          <cell r="JF61"/>
          <cell r="JG61"/>
          <cell r="JH61"/>
          <cell r="JI61"/>
          <cell r="JJ61"/>
          <cell r="JK61"/>
          <cell r="JL61"/>
          <cell r="JM61"/>
          <cell r="JN61"/>
          <cell r="JO61"/>
          <cell r="JP61">
            <v>8.6299394862292189</v>
          </cell>
          <cell r="JQ61">
            <v>7.5252089748333262</v>
          </cell>
          <cell r="JR61">
            <v>8.0443767652397984</v>
          </cell>
          <cell r="JS61">
            <v>7.2847031747051023</v>
          </cell>
          <cell r="JT61">
            <v>8.1381083866154196</v>
          </cell>
          <cell r="JU61">
            <v>9.976072751067937</v>
          </cell>
          <cell r="JV61">
            <v>7.1656733927972622</v>
          </cell>
          <cell r="JW61">
            <v>5.0096575371088958</v>
          </cell>
          <cell r="JX61">
            <v>3.7506408629506298</v>
          </cell>
          <cell r="JY61">
            <v>6.3979170297798698</v>
          </cell>
          <cell r="JZ61">
            <v>3.4720094506262877</v>
          </cell>
          <cell r="KA61">
            <v>3.5242722701786473</v>
          </cell>
          <cell r="KB61">
            <v>2.2180126572343872</v>
          </cell>
          <cell r="KC61">
            <v>2.0768294453955956</v>
          </cell>
          <cell r="KD61"/>
          <cell r="KE61"/>
          <cell r="KF61">
            <v>2.2169047619047619</v>
          </cell>
          <cell r="KG61">
            <v>9.2997142857142858</v>
          </cell>
          <cell r="KH61">
            <v>10.845023809523809</v>
          </cell>
          <cell r="KI61">
            <v>10.691952380952381</v>
          </cell>
          <cell r="KJ61">
            <v>9.5488095238095241</v>
          </cell>
          <cell r="KK61">
            <v>7.8132142857142863</v>
          </cell>
          <cell r="KL61">
            <v>4.0774999999999997</v>
          </cell>
          <cell r="KM61">
            <v>4.4832142857142863</v>
          </cell>
          <cell r="KN61">
            <v>3.5938809523809527</v>
          </cell>
          <cell r="KO61">
            <v>0.8478095238095239</v>
          </cell>
          <cell r="KP61">
            <v>2.1909285714285711</v>
          </cell>
          <cell r="KQ61">
            <v>1.0574285714285714</v>
          </cell>
          <cell r="KR61">
            <v>0.78200000000000003</v>
          </cell>
          <cell r="KS61">
            <v>0.73222333560729191</v>
          </cell>
          <cell r="KT61"/>
          <cell r="KU61"/>
          <cell r="KV61">
            <v>0</v>
          </cell>
          <cell r="KW61">
            <v>0</v>
          </cell>
          <cell r="KX61">
            <v>9.7857142857142865E-3</v>
          </cell>
          <cell r="KY61">
            <v>2.3333333333333335E-3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/>
          <cell r="LL61">
            <v>0</v>
          </cell>
          <cell r="LM61">
            <v>0</v>
          </cell>
          <cell r="LN61">
            <v>0</v>
          </cell>
          <cell r="LO61">
            <v>0</v>
          </cell>
          <cell r="LP61">
            <v>0</v>
          </cell>
          <cell r="LQ61">
            <v>0</v>
          </cell>
          <cell r="LR61">
            <v>0</v>
          </cell>
          <cell r="LS61">
            <v>0</v>
          </cell>
          <cell r="LT61">
            <v>0</v>
          </cell>
          <cell r="LU61">
            <v>0</v>
          </cell>
          <cell r="LV61">
            <v>0</v>
          </cell>
          <cell r="LW61"/>
          <cell r="LX61"/>
          <cell r="LY61"/>
          <cell r="LZ61"/>
          <cell r="MA61"/>
          <cell r="MB61">
            <v>0</v>
          </cell>
          <cell r="MC61">
            <v>0</v>
          </cell>
          <cell r="MD61">
            <v>0</v>
          </cell>
          <cell r="ME61">
            <v>0</v>
          </cell>
          <cell r="MF61">
            <v>0</v>
          </cell>
          <cell r="MG61">
            <v>0</v>
          </cell>
          <cell r="MH61">
            <v>0</v>
          </cell>
          <cell r="MI61">
            <v>0</v>
          </cell>
          <cell r="MJ61">
            <v>0</v>
          </cell>
          <cell r="MK61">
            <v>0</v>
          </cell>
          <cell r="ML61">
            <v>0</v>
          </cell>
          <cell r="MM61">
            <v>0</v>
          </cell>
          <cell r="MN61">
            <v>0</v>
          </cell>
          <cell r="MO61">
            <v>0</v>
          </cell>
          <cell r="MP61"/>
          <cell r="MQ61"/>
          <cell r="MR61">
            <v>-190.08876844962046</v>
          </cell>
          <cell r="MS61">
            <v>-102.35557728195954</v>
          </cell>
          <cell r="MT61">
            <v>-5.1160778448258952</v>
          </cell>
          <cell r="MU61">
            <v>-3.3202198793358648</v>
          </cell>
          <cell r="MV61">
            <v>-336.11982850325944</v>
          </cell>
          <cell r="MW61">
            <v>0</v>
          </cell>
          <cell r="MX61">
            <v>-0.22191337548372578</v>
          </cell>
          <cell r="MY61">
            <v>-0.17750597458429115</v>
          </cell>
          <cell r="MZ61">
            <v>0</v>
          </cell>
          <cell r="NA61">
            <v>0</v>
          </cell>
          <cell r="NB61">
            <v>0</v>
          </cell>
          <cell r="NC61">
            <v>0</v>
          </cell>
          <cell r="ND61">
            <v>0</v>
          </cell>
          <cell r="NE61">
            <v>0</v>
          </cell>
          <cell r="NF61"/>
          <cell r="NG61"/>
          <cell r="NH61"/>
          <cell r="NI61"/>
          <cell r="NJ61"/>
          <cell r="NK61"/>
          <cell r="NL61"/>
          <cell r="NM61"/>
          <cell r="NN61"/>
          <cell r="NO61"/>
          <cell r="NP61"/>
          <cell r="NQ61"/>
          <cell r="NR61"/>
          <cell r="NS61"/>
          <cell r="NT61"/>
          <cell r="NU61"/>
          <cell r="NV61"/>
          <cell r="NW61"/>
          <cell r="NX61">
            <v>0</v>
          </cell>
          <cell r="NY61">
            <v>0</v>
          </cell>
          <cell r="NZ61">
            <v>0</v>
          </cell>
          <cell r="OA61">
            <v>0</v>
          </cell>
          <cell r="OB61">
            <v>0</v>
          </cell>
          <cell r="OC61">
            <v>0</v>
          </cell>
          <cell r="OD61">
            <v>0</v>
          </cell>
          <cell r="OE61">
            <v>0</v>
          </cell>
          <cell r="OF61">
            <v>0</v>
          </cell>
          <cell r="OG61">
            <v>0</v>
          </cell>
          <cell r="OH61">
            <v>0</v>
          </cell>
          <cell r="OI61"/>
          <cell r="OJ61"/>
          <cell r="OK61"/>
          <cell r="OL61"/>
          <cell r="OM61"/>
          <cell r="ON61">
            <v>0</v>
          </cell>
          <cell r="OO61">
            <v>0</v>
          </cell>
          <cell r="OP61">
            <v>0</v>
          </cell>
          <cell r="OQ61">
            <v>0</v>
          </cell>
          <cell r="OR61">
            <v>0</v>
          </cell>
          <cell r="OS61">
            <v>0</v>
          </cell>
          <cell r="OT61">
            <v>0</v>
          </cell>
          <cell r="OU61">
            <v>0</v>
          </cell>
          <cell r="OV61">
            <v>0</v>
          </cell>
          <cell r="OW61">
            <v>0</v>
          </cell>
          <cell r="OX61">
            <v>0</v>
          </cell>
          <cell r="OY61"/>
          <cell r="OZ61"/>
          <cell r="PA61"/>
          <cell r="PB61"/>
          <cell r="PC61"/>
          <cell r="PD61"/>
          <cell r="PE61"/>
          <cell r="PF61"/>
          <cell r="PG61"/>
          <cell r="PH61"/>
          <cell r="PI61"/>
          <cell r="PJ61"/>
          <cell r="PK61"/>
          <cell r="PL61"/>
          <cell r="PM61"/>
          <cell r="PN61"/>
          <cell r="PO61"/>
          <cell r="PP61"/>
          <cell r="PQ61"/>
          <cell r="PR61"/>
          <cell r="PS61"/>
          <cell r="PT61"/>
          <cell r="PU61"/>
          <cell r="PV61"/>
          <cell r="PW61"/>
          <cell r="PX61"/>
          <cell r="PY61"/>
          <cell r="PZ61"/>
          <cell r="QA61"/>
          <cell r="QB61"/>
          <cell r="QC61"/>
          <cell r="QD61"/>
          <cell r="QE61"/>
          <cell r="QF61"/>
          <cell r="QG61"/>
          <cell r="QH61"/>
          <cell r="QI61"/>
          <cell r="QJ61"/>
          <cell r="QK61"/>
          <cell r="QL61"/>
          <cell r="QM61"/>
          <cell r="QN61"/>
          <cell r="QO61"/>
          <cell r="QP61"/>
          <cell r="QQ61"/>
          <cell r="QR61"/>
          <cell r="QS61"/>
          <cell r="QT61"/>
          <cell r="QU61"/>
          <cell r="QV61"/>
          <cell r="QW61"/>
          <cell r="QX61"/>
          <cell r="QY61"/>
          <cell r="QZ61"/>
          <cell r="RA61"/>
          <cell r="RB61"/>
          <cell r="RC61"/>
          <cell r="RD61"/>
          <cell r="RE61"/>
          <cell r="RF61"/>
          <cell r="RG61"/>
          <cell r="RH61"/>
          <cell r="RI61"/>
          <cell r="RJ61"/>
          <cell r="RK61"/>
          <cell r="RL61"/>
          <cell r="RM61"/>
          <cell r="RN61"/>
        </row>
        <row r="62">
          <cell r="A62">
            <v>60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/>
          <cell r="S62"/>
          <cell r="T62">
            <v>7.8E-2</v>
          </cell>
          <cell r="U62">
            <v>0</v>
          </cell>
          <cell r="V62">
            <v>0.54600000000000004</v>
          </cell>
          <cell r="W62">
            <v>0.61499999999999999</v>
          </cell>
          <cell r="X62">
            <v>2.7869999999999999</v>
          </cell>
          <cell r="Y62">
            <v>2.3530000000000002</v>
          </cell>
          <cell r="Z62">
            <v>0.66400000000000003</v>
          </cell>
          <cell r="AA62">
            <v>1.234</v>
          </cell>
          <cell r="AB62">
            <v>1.673</v>
          </cell>
          <cell r="AC62">
            <v>2.48</v>
          </cell>
          <cell r="AD62">
            <v>0.41399999999999998</v>
          </cell>
          <cell r="AE62">
            <v>0</v>
          </cell>
          <cell r="AF62">
            <v>0.82899999999999996</v>
          </cell>
          <cell r="AG62">
            <v>0.89044187015788567</v>
          </cell>
          <cell r="AH62"/>
          <cell r="AI62"/>
          <cell r="AJ62">
            <v>676.51077305549995</v>
          </cell>
          <cell r="AK62">
            <v>289.49041816484998</v>
          </cell>
          <cell r="AL62">
            <v>863.80869392912007</v>
          </cell>
          <cell r="AM62">
            <v>786.31757228944002</v>
          </cell>
          <cell r="AN62">
            <v>830.52889052918999</v>
          </cell>
          <cell r="AO62">
            <v>898.74118857038002</v>
          </cell>
          <cell r="AP62">
            <v>903.12550485088002</v>
          </cell>
          <cell r="AQ62">
            <v>855.94899034458001</v>
          </cell>
          <cell r="AR62">
            <v>769.42730723650993</v>
          </cell>
          <cell r="AS62">
            <v>761.06934897294002</v>
          </cell>
          <cell r="AT62">
            <v>744.99901992806997</v>
          </cell>
          <cell r="AU62">
            <v>716.77452867499142</v>
          </cell>
          <cell r="AV62">
            <v>712.27478352903722</v>
          </cell>
          <cell r="AW62">
            <v>569.44073703712218</v>
          </cell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>
            <v>0</v>
          </cell>
          <cell r="BQ62">
            <v>0</v>
          </cell>
          <cell r="BR62">
            <v>2E-3</v>
          </cell>
          <cell r="BS62">
            <v>0</v>
          </cell>
          <cell r="BT62">
            <v>8.0000000000000002E-3</v>
          </cell>
          <cell r="BU62">
            <v>1.0999999999999999E-2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/>
          <cell r="CE62"/>
          <cell r="CF62">
            <v>13.396476190476191</v>
          </cell>
          <cell r="CG62">
            <v>10.791952380952381</v>
          </cell>
          <cell r="CH62">
            <v>12.099904761904762</v>
          </cell>
          <cell r="CI62">
            <v>6.8714285714285714E-2</v>
          </cell>
          <cell r="CJ62">
            <v>0</v>
          </cell>
          <cell r="CK62">
            <v>4.0238095238095239E-2</v>
          </cell>
          <cell r="CL62">
            <v>4.1857142857142857E-2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/>
          <cell r="CU62"/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0.87670840448595055</v>
          </cell>
          <cell r="DD62">
            <v>0</v>
          </cell>
          <cell r="DE62">
            <v>0</v>
          </cell>
          <cell r="DF62">
            <v>0</v>
          </cell>
          <cell r="DG62">
            <v>0.41699999999999998</v>
          </cell>
          <cell r="DH62">
            <v>1.284</v>
          </cell>
          <cell r="DI62">
            <v>1.2610502894405615</v>
          </cell>
          <cell r="DJ62"/>
          <cell r="DK62"/>
          <cell r="DL62"/>
          <cell r="DM62"/>
          <cell r="DN62"/>
          <cell r="DO62"/>
          <cell r="DP62"/>
          <cell r="DQ62"/>
          <cell r="DR62"/>
          <cell r="DS62"/>
          <cell r="DT62"/>
          <cell r="DU62"/>
          <cell r="DV62"/>
          <cell r="DW62"/>
          <cell r="DX62"/>
          <cell r="DY62"/>
          <cell r="DZ62"/>
          <cell r="EA62"/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/>
          <cell r="EN62"/>
          <cell r="EO62"/>
          <cell r="EP62"/>
          <cell r="EQ62"/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/>
          <cell r="FD62"/>
          <cell r="FE62"/>
          <cell r="FF62"/>
          <cell r="FG62"/>
          <cell r="FH62">
            <v>3.2000000000000001E-2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0.19700000000000001</v>
          </cell>
          <cell r="FT62">
            <v>0.23499999999999999</v>
          </cell>
          <cell r="FU62">
            <v>0.2307997025066448</v>
          </cell>
          <cell r="FV62"/>
          <cell r="FW62"/>
          <cell r="FX62">
            <v>0.70299999999999996</v>
          </cell>
          <cell r="FY62">
            <v>0.28499999999999998</v>
          </cell>
          <cell r="FZ62">
            <v>0.61</v>
          </cell>
          <cell r="GA62">
            <v>0.41800000000000004</v>
          </cell>
          <cell r="GB62">
            <v>0.35399999999999998</v>
          </cell>
          <cell r="GC62">
            <v>2.5880000000000001</v>
          </cell>
          <cell r="GD62">
            <v>0.21299999999999999</v>
          </cell>
          <cell r="GE62">
            <v>0.14499999999999999</v>
          </cell>
          <cell r="GF62">
            <v>0.153</v>
          </cell>
          <cell r="GG62">
            <v>0.127</v>
          </cell>
          <cell r="GH62">
            <v>0.10400000000000001</v>
          </cell>
          <cell r="GI62">
            <v>17.472000000000001</v>
          </cell>
          <cell r="GJ62">
            <v>6.9000000000000006E-2</v>
          </cell>
          <cell r="GK62">
            <v>7.4113979542694955E-2</v>
          </cell>
          <cell r="GL62"/>
          <cell r="GM62"/>
          <cell r="GN62">
            <v>19.382571428571431</v>
          </cell>
          <cell r="GO62">
            <v>3.3886190476190476</v>
          </cell>
          <cell r="GP62">
            <v>8.1048809523809524</v>
          </cell>
          <cell r="GQ62">
            <v>8.1660952380952381</v>
          </cell>
          <cell r="GR62">
            <v>10.075333333333333</v>
          </cell>
          <cell r="GS62">
            <v>10.876333333333333</v>
          </cell>
          <cell r="GT62">
            <v>8.304785714285714</v>
          </cell>
          <cell r="GU62">
            <v>12.049809523809524</v>
          </cell>
          <cell r="GV62">
            <v>12.156190476190476</v>
          </cell>
          <cell r="GW62">
            <v>7.5883809523809518</v>
          </cell>
          <cell r="GX62">
            <v>7.3913571428571423</v>
          </cell>
          <cell r="GY62">
            <v>5.4629523809523803</v>
          </cell>
          <cell r="GZ62">
            <v>6.7090952380952382</v>
          </cell>
          <cell r="HA62">
            <v>6.5891795108133122</v>
          </cell>
          <cell r="HB62"/>
          <cell r="HC62"/>
          <cell r="HD62">
            <v>219.30662100000001</v>
          </cell>
          <cell r="HE62">
            <v>222.39366099999998</v>
          </cell>
          <cell r="HF62">
            <v>236.30561199999997</v>
          </cell>
          <cell r="HG62">
            <v>220.24225899999999</v>
          </cell>
          <cell r="HH62">
            <v>235.76064400000001</v>
          </cell>
          <cell r="HI62">
            <v>238.18039300000001</v>
          </cell>
          <cell r="HJ62">
            <v>257.875495</v>
          </cell>
          <cell r="HK62">
            <v>224.40443400000001</v>
          </cell>
          <cell r="HL62">
            <v>217.36848835339498</v>
          </cell>
          <cell r="HM62">
            <v>229.77953423328728</v>
          </cell>
          <cell r="HN62">
            <v>222.94778817878509</v>
          </cell>
          <cell r="HO62">
            <v>258.25312335416942</v>
          </cell>
          <cell r="HP62">
            <v>229.926569720738</v>
          </cell>
          <cell r="HQ62">
            <v>270.56621846845394</v>
          </cell>
          <cell r="HR62"/>
          <cell r="HS62"/>
          <cell r="HT62">
            <v>3.7340770000000001</v>
          </cell>
          <cell r="HU62">
            <v>2.2394959999999999</v>
          </cell>
          <cell r="HV62">
            <v>1.4915389999999999</v>
          </cell>
          <cell r="HW62">
            <v>1.9862000000000001E-2</v>
          </cell>
          <cell r="HX62">
            <v>0.117932</v>
          </cell>
          <cell r="HY62">
            <v>7.5110000000000003E-3</v>
          </cell>
          <cell r="HZ62">
            <v>6.437E-3</v>
          </cell>
          <cell r="IA62">
            <v>0</v>
          </cell>
          <cell r="IB62">
            <v>2.5530000000000001E-3</v>
          </cell>
          <cell r="IC62">
            <v>7.4999999999999997E-3</v>
          </cell>
          <cell r="ID62">
            <v>3.9120670327672845E-3</v>
          </cell>
          <cell r="IE62">
            <v>0</v>
          </cell>
          <cell r="IF62">
            <v>6.1425460471022748E-3</v>
          </cell>
          <cell r="IG62">
            <v>9.7084285694827698E-3</v>
          </cell>
          <cell r="IH62"/>
          <cell r="II62"/>
          <cell r="IJ62">
            <v>5.2370238095238095</v>
          </cell>
          <cell r="IK62">
            <v>0.13545238095238096</v>
          </cell>
          <cell r="IL62">
            <v>1.8957380952380953</v>
          </cell>
          <cell r="IM62">
            <v>2.2002142857142859</v>
          </cell>
          <cell r="IN62">
            <v>1.9686666666666666</v>
          </cell>
          <cell r="IO62">
            <v>2.2345952380952383</v>
          </cell>
          <cell r="IP62">
            <v>2.2697857142857143</v>
          </cell>
          <cell r="IQ62">
            <v>1.2691666666666666</v>
          </cell>
          <cell r="IR62">
            <v>1.2545238095238094</v>
          </cell>
          <cell r="IS62">
            <v>0.78130952380952379</v>
          </cell>
          <cell r="IT62">
            <v>0.51254761904761903</v>
          </cell>
          <cell r="IU62">
            <v>0.93169047619047629</v>
          </cell>
          <cell r="IV62">
            <v>1.0177619047619049</v>
          </cell>
          <cell r="IW62">
            <v>0.99957082911337791</v>
          </cell>
          <cell r="IX62"/>
          <cell r="IY62"/>
          <cell r="IZ62"/>
          <cell r="JA62"/>
          <cell r="JB62"/>
          <cell r="JC62"/>
          <cell r="JD62"/>
          <cell r="JE62"/>
          <cell r="JF62"/>
          <cell r="JG62"/>
          <cell r="JH62"/>
          <cell r="JI62"/>
          <cell r="JJ62"/>
          <cell r="JK62"/>
          <cell r="JL62"/>
          <cell r="JM62"/>
          <cell r="JN62"/>
          <cell r="JO62"/>
          <cell r="JP62">
            <v>16.288259390744464</v>
          </cell>
          <cell r="JQ62">
            <v>5.4525231398666199</v>
          </cell>
          <cell r="JR62">
            <v>8.8057576248676241</v>
          </cell>
          <cell r="JS62">
            <v>15.731618317825214</v>
          </cell>
          <cell r="JT62">
            <v>15.008566923419554</v>
          </cell>
          <cell r="JU62">
            <v>16.643493673930969</v>
          </cell>
          <cell r="JV62">
            <v>8.4967011484060233</v>
          </cell>
          <cell r="JW62">
            <v>7.1306871172022399</v>
          </cell>
          <cell r="JX62">
            <v>7.7849890785741298</v>
          </cell>
          <cell r="JY62">
            <v>8.1671523465012204</v>
          </cell>
          <cell r="JZ62">
            <v>7.0697452550660032</v>
          </cell>
          <cell r="KA62">
            <v>7.318558066005572</v>
          </cell>
          <cell r="KB62">
            <v>9.1387872171921494</v>
          </cell>
          <cell r="KC62">
            <v>8.9754441319126652</v>
          </cell>
          <cell r="KD62"/>
          <cell r="KE62"/>
          <cell r="KF62">
            <v>2.7396190476190476</v>
          </cell>
          <cell r="KG62">
            <v>0.31273809523809526</v>
          </cell>
          <cell r="KH62">
            <v>6.0395238095238097</v>
          </cell>
          <cell r="KI62">
            <v>3.8888809523809522</v>
          </cell>
          <cell r="KJ62">
            <v>4.1489761904761906</v>
          </cell>
          <cell r="KK62">
            <v>5.2393333333333336</v>
          </cell>
          <cell r="KL62">
            <v>6.2406428571428565</v>
          </cell>
          <cell r="KM62">
            <v>5.9727619047619047</v>
          </cell>
          <cell r="KN62">
            <v>5.5876190476190475</v>
          </cell>
          <cell r="KO62">
            <v>6.5584285714285713</v>
          </cell>
          <cell r="KP62">
            <v>5.7664523809523809</v>
          </cell>
          <cell r="KQ62">
            <v>9.9628809523809529</v>
          </cell>
          <cell r="KR62">
            <v>7.4871904761904764</v>
          </cell>
          <cell r="KS62">
            <v>7.3533673809163673</v>
          </cell>
          <cell r="KT62"/>
          <cell r="KU62"/>
          <cell r="KV62">
            <v>0.14771428571428571</v>
          </cell>
          <cell r="KW62">
            <v>0</v>
          </cell>
          <cell r="KX62">
            <v>0.14988095238095239</v>
          </cell>
          <cell r="KY62">
            <v>0.1436904761904762</v>
          </cell>
          <cell r="KZ62">
            <v>6.0547619047619045E-2</v>
          </cell>
          <cell r="LA62">
            <v>3.2547619047619047E-2</v>
          </cell>
          <cell r="LB62">
            <v>2.6476190476190476E-2</v>
          </cell>
          <cell r="LC62">
            <v>2.414285714285714E-2</v>
          </cell>
          <cell r="LD62">
            <v>0.27621428571428569</v>
          </cell>
          <cell r="LE62">
            <v>1.4357142857142858E-2</v>
          </cell>
          <cell r="LF62">
            <v>2.0166666666666666E-2</v>
          </cell>
          <cell r="LG62">
            <v>0</v>
          </cell>
          <cell r="LH62">
            <v>2.3095238095238096E-2</v>
          </cell>
          <cell r="LI62">
            <v>2.2682442900855672E-2</v>
          </cell>
          <cell r="LJ62"/>
          <cell r="LL62">
            <v>0</v>
          </cell>
          <cell r="LM62">
            <v>0</v>
          </cell>
          <cell r="LN62">
            <v>0</v>
          </cell>
          <cell r="LO62">
            <v>0</v>
          </cell>
          <cell r="LP62">
            <v>0</v>
          </cell>
          <cell r="LQ62">
            <v>0</v>
          </cell>
          <cell r="LR62">
            <v>0</v>
          </cell>
          <cell r="LS62">
            <v>0</v>
          </cell>
          <cell r="LT62">
            <v>0</v>
          </cell>
          <cell r="LU62">
            <v>0</v>
          </cell>
          <cell r="LV62">
            <v>0</v>
          </cell>
          <cell r="LW62"/>
          <cell r="LX62"/>
          <cell r="LY62"/>
          <cell r="LZ62"/>
          <cell r="MA62"/>
          <cell r="MB62">
            <v>0</v>
          </cell>
          <cell r="MC62">
            <v>0</v>
          </cell>
          <cell r="MD62">
            <v>0</v>
          </cell>
          <cell r="ME62">
            <v>0</v>
          </cell>
          <cell r="MF62">
            <v>0</v>
          </cell>
          <cell r="MG62">
            <v>0</v>
          </cell>
          <cell r="MH62">
            <v>0</v>
          </cell>
          <cell r="MI62">
            <v>0</v>
          </cell>
          <cell r="MJ62">
            <v>0</v>
          </cell>
          <cell r="MK62">
            <v>0</v>
          </cell>
          <cell r="ML62">
            <v>0</v>
          </cell>
          <cell r="MM62">
            <v>0</v>
          </cell>
          <cell r="MN62">
            <v>0</v>
          </cell>
          <cell r="MO62">
            <v>0</v>
          </cell>
          <cell r="MP62"/>
          <cell r="MQ62"/>
          <cell r="MR62">
            <v>0</v>
          </cell>
          <cell r="MS62">
            <v>0</v>
          </cell>
          <cell r="MT62">
            <v>0</v>
          </cell>
          <cell r="MU62">
            <v>0</v>
          </cell>
          <cell r="MV62">
            <v>0</v>
          </cell>
          <cell r="MW62">
            <v>0</v>
          </cell>
          <cell r="MX62">
            <v>0</v>
          </cell>
          <cell r="MY62">
            <v>0</v>
          </cell>
          <cell r="MZ62">
            <v>0</v>
          </cell>
          <cell r="NA62">
            <v>0</v>
          </cell>
          <cell r="NB62">
            <v>0</v>
          </cell>
          <cell r="NC62">
            <v>0</v>
          </cell>
          <cell r="ND62">
            <v>0</v>
          </cell>
          <cell r="NE62">
            <v>0</v>
          </cell>
          <cell r="NF62"/>
          <cell r="NG62"/>
          <cell r="NH62"/>
          <cell r="NI62"/>
          <cell r="NJ62"/>
          <cell r="NK62"/>
          <cell r="NL62"/>
          <cell r="NM62"/>
          <cell r="NN62"/>
          <cell r="NO62"/>
          <cell r="NP62"/>
          <cell r="NQ62"/>
          <cell r="NR62"/>
          <cell r="NS62"/>
          <cell r="NT62"/>
          <cell r="NU62"/>
          <cell r="NV62"/>
          <cell r="NW62"/>
          <cell r="NX62">
            <v>0</v>
          </cell>
          <cell r="NY62">
            <v>0</v>
          </cell>
          <cell r="NZ62">
            <v>0</v>
          </cell>
          <cell r="OA62">
            <v>0</v>
          </cell>
          <cell r="OB62">
            <v>0</v>
          </cell>
          <cell r="OC62">
            <v>0</v>
          </cell>
          <cell r="OD62">
            <v>0</v>
          </cell>
          <cell r="OE62">
            <v>0</v>
          </cell>
          <cell r="OF62">
            <v>0</v>
          </cell>
          <cell r="OG62">
            <v>0</v>
          </cell>
          <cell r="OH62">
            <v>0</v>
          </cell>
          <cell r="OI62"/>
          <cell r="OJ62"/>
          <cell r="OK62"/>
          <cell r="OL62"/>
          <cell r="OM62"/>
          <cell r="ON62">
            <v>-3.7340770000000001</v>
          </cell>
          <cell r="OO62">
            <v>-2.2394959999999999</v>
          </cell>
          <cell r="OP62">
            <v>-1.4915389999999999</v>
          </cell>
          <cell r="OQ62">
            <v>-1.9862000000000001E-2</v>
          </cell>
          <cell r="OR62">
            <v>-0.14305599999999999</v>
          </cell>
          <cell r="OS62">
            <v>-7.5110000000000003E-3</v>
          </cell>
          <cell r="OT62">
            <v>-6.437E-3</v>
          </cell>
          <cell r="OU62">
            <v>0</v>
          </cell>
          <cell r="OV62">
            <v>-2.5530000000000001E-3</v>
          </cell>
          <cell r="OW62"/>
          <cell r="OX62">
            <v>-3.9820728577883392E-3</v>
          </cell>
          <cell r="OY62"/>
          <cell r="OZ62"/>
          <cell r="PA62"/>
          <cell r="PB62"/>
          <cell r="PC62"/>
          <cell r="PD62"/>
          <cell r="PE62"/>
          <cell r="PF62"/>
          <cell r="PG62"/>
          <cell r="PH62"/>
          <cell r="PI62"/>
          <cell r="PJ62"/>
          <cell r="PK62"/>
          <cell r="PL62"/>
          <cell r="PM62"/>
          <cell r="PN62"/>
          <cell r="PO62"/>
          <cell r="PP62"/>
          <cell r="PQ62"/>
          <cell r="PR62"/>
          <cell r="PS62"/>
          <cell r="PT62"/>
          <cell r="PU62"/>
          <cell r="PV62"/>
          <cell r="PW62"/>
          <cell r="PX62"/>
          <cell r="PY62"/>
          <cell r="PZ62"/>
          <cell r="QA62"/>
          <cell r="QB62"/>
          <cell r="QC62"/>
          <cell r="QD62"/>
          <cell r="QE62"/>
          <cell r="QF62"/>
          <cell r="QG62"/>
          <cell r="QH62"/>
          <cell r="QI62"/>
          <cell r="QJ62"/>
          <cell r="QK62"/>
          <cell r="QL62"/>
          <cell r="QM62"/>
          <cell r="QN62"/>
          <cell r="QO62"/>
          <cell r="QP62"/>
          <cell r="QQ62"/>
          <cell r="QR62"/>
          <cell r="QS62"/>
          <cell r="QT62"/>
          <cell r="QU62"/>
          <cell r="QV62"/>
          <cell r="QW62"/>
          <cell r="QX62"/>
          <cell r="QY62"/>
          <cell r="QZ62"/>
          <cell r="RA62"/>
          <cell r="RB62"/>
          <cell r="RC62"/>
          <cell r="RD62"/>
          <cell r="RE62"/>
          <cell r="RF62"/>
          <cell r="RG62"/>
          <cell r="RH62"/>
          <cell r="RI62"/>
          <cell r="RJ62"/>
          <cell r="RK62"/>
          <cell r="RL62"/>
          <cell r="RM62"/>
          <cell r="RN62"/>
        </row>
        <row r="63">
          <cell r="A63">
            <v>61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/>
          <cell r="S63"/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/>
          <cell r="AI63"/>
          <cell r="AJ63">
            <v>22.802894307020001</v>
          </cell>
          <cell r="AK63">
            <v>1.80924117344</v>
          </cell>
          <cell r="AL63">
            <v>13.877676499240001</v>
          </cell>
          <cell r="AM63">
            <v>15.330098247</v>
          </cell>
          <cell r="AN63">
            <v>15.41284051881</v>
          </cell>
          <cell r="AO63">
            <v>4.4537096070500004</v>
          </cell>
          <cell r="AP63">
            <v>0.13260658585000001</v>
          </cell>
          <cell r="AQ63">
            <v>1.1230065060000001E-2</v>
          </cell>
          <cell r="AR63">
            <v>0.30232888987000001</v>
          </cell>
          <cell r="AS63">
            <v>0.34671943006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/>
          <cell r="CE63"/>
          <cell r="CF63">
            <v>5.7142857142857147E-4</v>
          </cell>
          <cell r="CG63">
            <v>0</v>
          </cell>
          <cell r="CH63">
            <v>0.47792857142857142</v>
          </cell>
          <cell r="CI63">
            <v>1.6976190476190478E-2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/>
          <cell r="CU63"/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/>
          <cell r="DK63"/>
          <cell r="DL63"/>
          <cell r="DM63"/>
          <cell r="DN63"/>
          <cell r="DO63"/>
          <cell r="DP63"/>
          <cell r="DQ63"/>
          <cell r="DR63"/>
          <cell r="DS63"/>
          <cell r="DT63"/>
          <cell r="DU63"/>
          <cell r="DV63"/>
          <cell r="DW63"/>
          <cell r="DX63"/>
          <cell r="DY63"/>
          <cell r="DZ63"/>
          <cell r="EA63"/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/>
          <cell r="EN63"/>
          <cell r="EO63"/>
          <cell r="EP63"/>
          <cell r="EQ63"/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/>
          <cell r="FD63"/>
          <cell r="FE63"/>
          <cell r="FF63"/>
          <cell r="FG63"/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/>
          <cell r="FW63"/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/>
          <cell r="GM63"/>
          <cell r="GN63">
            <v>1.0524285714285715</v>
          </cell>
          <cell r="GO63">
            <v>0</v>
          </cell>
          <cell r="GP63">
            <v>0</v>
          </cell>
          <cell r="GQ63">
            <v>9.7619047619047619E-2</v>
          </cell>
          <cell r="GR63">
            <v>6.619047619047619E-3</v>
          </cell>
          <cell r="GS63">
            <v>5.2666666666666667E-2</v>
          </cell>
          <cell r="GT63">
            <v>3.9285714285714288E-3</v>
          </cell>
          <cell r="GU63">
            <v>1.607142857142857E-2</v>
          </cell>
          <cell r="GV63">
            <v>1.8690476190476191E-2</v>
          </cell>
          <cell r="GW63">
            <v>1.1904761904761905E-4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/>
          <cell r="HC63"/>
          <cell r="HD63">
            <v>26.242104999999999</v>
          </cell>
          <cell r="HE63">
            <v>27.660813000000001</v>
          </cell>
          <cell r="HF63">
            <v>24.339368</v>
          </cell>
          <cell r="HG63">
            <v>23.831987999999999</v>
          </cell>
          <cell r="HH63">
            <v>24.498688999999999</v>
          </cell>
          <cell r="HI63">
            <v>22.290409</v>
          </cell>
          <cell r="HJ63">
            <v>18.546081999999998</v>
          </cell>
          <cell r="HK63">
            <v>2.341475</v>
          </cell>
          <cell r="HL63">
            <v>0.86895152494316208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/>
          <cell r="HS63"/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/>
          <cell r="II63"/>
          <cell r="IJ63">
            <v>0</v>
          </cell>
          <cell r="IK63">
            <v>0</v>
          </cell>
          <cell r="IL63">
            <v>0</v>
          </cell>
          <cell r="IM63">
            <v>4.2857142857142858E-2</v>
          </cell>
          <cell r="IN63">
            <v>3.5714285714285712E-2</v>
          </cell>
          <cell r="IO63">
            <v>1.5238095238095238E-2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/>
          <cell r="IY63"/>
          <cell r="IZ63"/>
          <cell r="JA63"/>
          <cell r="JB63"/>
          <cell r="JC63"/>
          <cell r="JD63"/>
          <cell r="JE63"/>
          <cell r="JF63"/>
          <cell r="JG63"/>
          <cell r="JH63"/>
          <cell r="JI63"/>
          <cell r="JJ63"/>
          <cell r="JK63"/>
          <cell r="JL63"/>
          <cell r="JM63"/>
          <cell r="JN63"/>
          <cell r="JO63"/>
          <cell r="JP63">
            <v>0.55294623682217603</v>
          </cell>
          <cell r="JQ63">
            <v>3.0967007406999709</v>
          </cell>
          <cell r="JR63">
            <v>0.97424418942430902</v>
          </cell>
          <cell r="JS63">
            <v>0.97522268394932632</v>
          </cell>
          <cell r="JT63">
            <v>0.30346580722230887</v>
          </cell>
          <cell r="JU63">
            <v>0.51995262455674707</v>
          </cell>
          <cell r="JV63">
            <v>0.71961647091679848</v>
          </cell>
          <cell r="JW63">
            <v>0.8455517740819225</v>
          </cell>
          <cell r="JX63">
            <v>0.84599005808791983</v>
          </cell>
          <cell r="JY63">
            <v>0.97842827278388833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/>
          <cell r="KE63"/>
          <cell r="KF63">
            <v>0.10578571428571429</v>
          </cell>
          <cell r="KG63">
            <v>0</v>
          </cell>
          <cell r="KH63">
            <v>0.11178571428571429</v>
          </cell>
          <cell r="KI63">
            <v>0.25423809523809526</v>
          </cell>
          <cell r="KJ63">
            <v>0.27816666666666667</v>
          </cell>
          <cell r="KK63">
            <v>0.12914285714285714</v>
          </cell>
          <cell r="KL63">
            <v>0.11059523809523809</v>
          </cell>
          <cell r="KM63">
            <v>0</v>
          </cell>
          <cell r="KN63">
            <v>0.19519047619047619</v>
          </cell>
          <cell r="KO63">
            <v>0.1857857142857143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/>
          <cell r="KU63"/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/>
          <cell r="LL63">
            <v>0</v>
          </cell>
          <cell r="LM63">
            <v>0</v>
          </cell>
          <cell r="LN63">
            <v>0</v>
          </cell>
          <cell r="LO63">
            <v>0</v>
          </cell>
          <cell r="LP63">
            <v>0</v>
          </cell>
          <cell r="LQ63">
            <v>0</v>
          </cell>
          <cell r="LR63">
            <v>0</v>
          </cell>
          <cell r="LS63">
            <v>0</v>
          </cell>
          <cell r="LT63">
            <v>0</v>
          </cell>
          <cell r="LU63">
            <v>0</v>
          </cell>
          <cell r="LV63">
            <v>0</v>
          </cell>
          <cell r="LW63"/>
          <cell r="LX63"/>
          <cell r="LY63"/>
          <cell r="LZ63"/>
          <cell r="MA63"/>
          <cell r="MB63">
            <v>0</v>
          </cell>
          <cell r="MC63">
            <v>0</v>
          </cell>
          <cell r="MD63">
            <v>0</v>
          </cell>
          <cell r="ME63">
            <v>0</v>
          </cell>
          <cell r="MF63">
            <v>0</v>
          </cell>
          <cell r="MG63">
            <v>0</v>
          </cell>
          <cell r="MH63">
            <v>0</v>
          </cell>
          <cell r="MI63">
            <v>0</v>
          </cell>
          <cell r="MJ63">
            <v>0</v>
          </cell>
          <cell r="MK63">
            <v>0</v>
          </cell>
          <cell r="ML63">
            <v>0</v>
          </cell>
          <cell r="MM63">
            <v>0</v>
          </cell>
          <cell r="MN63">
            <v>0</v>
          </cell>
          <cell r="MO63">
            <v>0</v>
          </cell>
          <cell r="MP63"/>
          <cell r="MQ63"/>
          <cell r="MR63">
            <v>0</v>
          </cell>
          <cell r="MS63">
            <v>0</v>
          </cell>
          <cell r="MT63">
            <v>0</v>
          </cell>
          <cell r="MU63">
            <v>0</v>
          </cell>
          <cell r="MV63">
            <v>0</v>
          </cell>
          <cell r="MW63">
            <v>0</v>
          </cell>
          <cell r="MX63">
            <v>0</v>
          </cell>
          <cell r="MY63">
            <v>0</v>
          </cell>
          <cell r="MZ63">
            <v>0</v>
          </cell>
          <cell r="NA63">
            <v>0</v>
          </cell>
          <cell r="NB63">
            <v>0</v>
          </cell>
          <cell r="NC63">
            <v>0</v>
          </cell>
          <cell r="ND63">
            <v>0</v>
          </cell>
          <cell r="NE63">
            <v>0</v>
          </cell>
          <cell r="NF63"/>
          <cell r="NG63"/>
          <cell r="NH63"/>
          <cell r="NI63"/>
          <cell r="NJ63"/>
          <cell r="NK63"/>
          <cell r="NL63"/>
          <cell r="NM63"/>
          <cell r="NN63"/>
          <cell r="NO63"/>
          <cell r="NP63"/>
          <cell r="NQ63"/>
          <cell r="NR63"/>
          <cell r="NS63"/>
          <cell r="NT63"/>
          <cell r="NU63"/>
          <cell r="NV63"/>
          <cell r="NW63"/>
          <cell r="NX63">
            <v>0</v>
          </cell>
          <cell r="NY63">
            <v>0</v>
          </cell>
          <cell r="NZ63">
            <v>0</v>
          </cell>
          <cell r="OA63">
            <v>0</v>
          </cell>
          <cell r="OB63">
            <v>0</v>
          </cell>
          <cell r="OC63">
            <v>0</v>
          </cell>
          <cell r="OD63">
            <v>0</v>
          </cell>
          <cell r="OE63">
            <v>0</v>
          </cell>
          <cell r="OF63">
            <v>0</v>
          </cell>
          <cell r="OG63">
            <v>0</v>
          </cell>
          <cell r="OH63">
            <v>0</v>
          </cell>
          <cell r="OI63"/>
          <cell r="OJ63"/>
          <cell r="OK63"/>
          <cell r="OL63"/>
          <cell r="OM63"/>
          <cell r="ON63">
            <v>0</v>
          </cell>
          <cell r="OO63">
            <v>0</v>
          </cell>
          <cell r="OP63">
            <v>0</v>
          </cell>
          <cell r="OQ63">
            <v>0</v>
          </cell>
          <cell r="OR63">
            <v>0</v>
          </cell>
          <cell r="OS63">
            <v>0</v>
          </cell>
          <cell r="OT63">
            <v>0</v>
          </cell>
          <cell r="OU63">
            <v>0</v>
          </cell>
          <cell r="OV63">
            <v>0</v>
          </cell>
          <cell r="OW63">
            <v>0</v>
          </cell>
          <cell r="OX63">
            <v>0</v>
          </cell>
          <cell r="OY63"/>
          <cell r="OZ63"/>
          <cell r="PA63"/>
          <cell r="PB63"/>
          <cell r="PC63"/>
          <cell r="PD63"/>
          <cell r="PE63"/>
          <cell r="PF63"/>
          <cell r="PG63"/>
          <cell r="PH63"/>
          <cell r="PI63"/>
          <cell r="PJ63"/>
          <cell r="PK63"/>
          <cell r="PL63"/>
          <cell r="PM63"/>
          <cell r="PN63"/>
          <cell r="PO63"/>
          <cell r="PP63"/>
          <cell r="PQ63"/>
          <cell r="PR63"/>
          <cell r="PS63"/>
          <cell r="PT63"/>
          <cell r="PU63"/>
          <cell r="PV63"/>
          <cell r="PW63"/>
          <cell r="PX63"/>
          <cell r="PY63"/>
          <cell r="PZ63"/>
          <cell r="QA63"/>
          <cell r="QB63"/>
          <cell r="QC63"/>
          <cell r="QD63"/>
          <cell r="QE63"/>
          <cell r="QF63"/>
          <cell r="QG63"/>
          <cell r="QH63"/>
          <cell r="QI63"/>
          <cell r="QJ63"/>
          <cell r="QK63"/>
          <cell r="QL63"/>
          <cell r="QM63"/>
          <cell r="QN63"/>
          <cell r="QO63"/>
          <cell r="QP63"/>
          <cell r="QQ63"/>
          <cell r="QR63"/>
          <cell r="QS63"/>
          <cell r="QT63"/>
          <cell r="QU63"/>
          <cell r="QV63"/>
          <cell r="QW63"/>
          <cell r="QX63"/>
          <cell r="QY63"/>
          <cell r="QZ63"/>
          <cell r="RA63"/>
          <cell r="RB63"/>
          <cell r="RC63"/>
          <cell r="RD63"/>
          <cell r="RE63"/>
          <cell r="RF63"/>
          <cell r="RG63"/>
          <cell r="RH63"/>
          <cell r="RI63"/>
          <cell r="RJ63"/>
          <cell r="RK63"/>
          <cell r="RL63"/>
          <cell r="RM63"/>
          <cell r="RN63"/>
        </row>
        <row r="64">
          <cell r="A64">
            <v>62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/>
          <cell r="S64"/>
          <cell r="T64">
            <v>0</v>
          </cell>
          <cell r="U64">
            <v>0</v>
          </cell>
          <cell r="V64">
            <v>0.312</v>
          </cell>
          <cell r="W64">
            <v>4.2000000000000003E-2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/>
          <cell r="AI64"/>
          <cell r="AJ64">
            <v>635.84303474755995</v>
          </cell>
          <cell r="AK64">
            <v>163.91102786881001</v>
          </cell>
          <cell r="AL64">
            <v>614.28911437443003</v>
          </cell>
          <cell r="AM64">
            <v>599.21031531915003</v>
          </cell>
          <cell r="AN64">
            <v>586.76440148571999</v>
          </cell>
          <cell r="AO64">
            <v>595.86174299507991</v>
          </cell>
          <cell r="AP64">
            <v>637.82598878273006</v>
          </cell>
          <cell r="AQ64">
            <v>647.30765984569996</v>
          </cell>
          <cell r="AR64">
            <v>532.49666592874996</v>
          </cell>
          <cell r="AS64">
            <v>474.16092759047001</v>
          </cell>
          <cell r="AT64">
            <v>472.62675238166008</v>
          </cell>
          <cell r="AU64">
            <v>394.35135133746024</v>
          </cell>
          <cell r="AV64">
            <v>408.34883252102338</v>
          </cell>
          <cell r="AW64">
            <v>437.11019375280375</v>
          </cell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/>
          <cell r="CE64"/>
          <cell r="CF64">
            <v>0</v>
          </cell>
          <cell r="CG64">
            <v>0</v>
          </cell>
          <cell r="CH64">
            <v>5.0000000000000001E-3</v>
          </cell>
          <cell r="CI64">
            <v>0</v>
          </cell>
          <cell r="CJ64">
            <v>0.11785714285714285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1.6190476190476193E-2</v>
          </cell>
          <cell r="CR64">
            <v>0</v>
          </cell>
          <cell r="CS64">
            <v>0</v>
          </cell>
          <cell r="CT64"/>
          <cell r="CU64"/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/>
          <cell r="DK64"/>
          <cell r="DL64"/>
          <cell r="DM64"/>
          <cell r="DN64"/>
          <cell r="DO64"/>
          <cell r="DP64"/>
          <cell r="DQ64"/>
          <cell r="DR64"/>
          <cell r="DS64"/>
          <cell r="DT64"/>
          <cell r="DU64"/>
          <cell r="DV64"/>
          <cell r="DW64"/>
          <cell r="DX64"/>
          <cell r="DY64"/>
          <cell r="DZ64"/>
          <cell r="EA64"/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/>
          <cell r="EN64"/>
          <cell r="EO64"/>
          <cell r="EP64"/>
          <cell r="EQ64"/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/>
          <cell r="FD64"/>
          <cell r="FE64"/>
          <cell r="FF64"/>
          <cell r="FG64"/>
          <cell r="FH64">
            <v>0.11</v>
          </cell>
          <cell r="FI64">
            <v>0</v>
          </cell>
          <cell r="FJ64">
            <v>0.23499999999999999</v>
          </cell>
          <cell r="FK64">
            <v>2.7E-2</v>
          </cell>
          <cell r="FL64">
            <v>0.36099999999999999</v>
          </cell>
          <cell r="FM64">
            <v>0.14099999999999999</v>
          </cell>
          <cell r="FN64">
            <v>0.106</v>
          </cell>
          <cell r="FO64">
            <v>4.0000000000000001E-3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/>
          <cell r="FW64"/>
          <cell r="FX64">
            <v>8.900000000000001E-2</v>
          </cell>
          <cell r="FY64">
            <v>0</v>
          </cell>
          <cell r="FZ64">
            <v>0.189</v>
          </cell>
          <cell r="GA64">
            <v>0</v>
          </cell>
          <cell r="GB64">
            <v>2.0979999999999999</v>
          </cell>
          <cell r="GC64">
            <v>0.60499999999999998</v>
          </cell>
          <cell r="GD64">
            <v>2.3679999999999999</v>
          </cell>
          <cell r="GE64">
            <v>1.3360000000000001</v>
          </cell>
          <cell r="GF64">
            <v>1.94</v>
          </cell>
          <cell r="GG64">
            <v>0.84899999999999998</v>
          </cell>
          <cell r="GH64">
            <v>0.86</v>
          </cell>
          <cell r="GI64">
            <v>1.3220000000000001</v>
          </cell>
          <cell r="GJ64">
            <v>1.3260000000000001</v>
          </cell>
          <cell r="GK64">
            <v>1.3465833126528757</v>
          </cell>
          <cell r="GL64"/>
          <cell r="GM64"/>
          <cell r="GN64">
            <v>2.8906428571428568</v>
          </cell>
          <cell r="GO64">
            <v>0.38066666666666665</v>
          </cell>
          <cell r="GP64">
            <v>2.2052142857142858</v>
          </cell>
          <cell r="GQ64">
            <v>1.9860714285714287</v>
          </cell>
          <cell r="GR64">
            <v>2.2415476190476191</v>
          </cell>
          <cell r="GS64">
            <v>0.78576190476190477</v>
          </cell>
          <cell r="GT64">
            <v>1.6873095238095241</v>
          </cell>
          <cell r="GU64">
            <v>1.5502380952380952</v>
          </cell>
          <cell r="GV64">
            <v>1.9106666666666665</v>
          </cell>
          <cell r="GW64">
            <v>2.6504523809523808</v>
          </cell>
          <cell r="GX64">
            <v>2.2300476190476193</v>
          </cell>
          <cell r="GY64">
            <v>1.6718809523809524</v>
          </cell>
          <cell r="GZ64">
            <v>1.4330238095238095</v>
          </cell>
          <cell r="HA64">
            <v>1.4442112950986516</v>
          </cell>
          <cell r="HB64"/>
          <cell r="HC64"/>
          <cell r="HD64">
            <v>185.64235799999997</v>
          </cell>
          <cell r="HE64">
            <v>211.09796499999999</v>
          </cell>
          <cell r="HF64">
            <v>190.57124400000001</v>
          </cell>
          <cell r="HG64">
            <v>191.75559499999997</v>
          </cell>
          <cell r="HH64">
            <v>184.736921</v>
          </cell>
          <cell r="HI64">
            <v>196.27395799999999</v>
          </cell>
          <cell r="HJ64">
            <v>190.707525</v>
          </cell>
          <cell r="HK64">
            <v>196.09814299999999</v>
          </cell>
          <cell r="HL64">
            <v>194.57738098941596</v>
          </cell>
          <cell r="HM64">
            <v>187.90406545963938</v>
          </cell>
          <cell r="HN64">
            <v>186.75907793728894</v>
          </cell>
          <cell r="HO64">
            <v>192.16252138835711</v>
          </cell>
          <cell r="HP64">
            <v>180.10577471927513</v>
          </cell>
          <cell r="HQ64">
            <v>204.78825638703694</v>
          </cell>
          <cell r="HR64"/>
          <cell r="HS64"/>
          <cell r="HT64">
            <v>5.8399999999999997E-3</v>
          </cell>
          <cell r="HU64">
            <v>1.26E-2</v>
          </cell>
          <cell r="HV64">
            <v>0</v>
          </cell>
          <cell r="HW64">
            <v>3.4639999999999997E-2</v>
          </cell>
          <cell r="HX64">
            <v>1.2E-2</v>
          </cell>
          <cell r="HY64">
            <v>1.2E-2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/>
          <cell r="II64"/>
          <cell r="IJ64">
            <v>1.2217142857142858</v>
          </cell>
          <cell r="IK64">
            <v>1.2775238095238095</v>
          </cell>
          <cell r="IL64">
            <v>2.1649523809523812</v>
          </cell>
          <cell r="IM64">
            <v>1.5085000000000002</v>
          </cell>
          <cell r="IN64">
            <v>0.79411904761904772</v>
          </cell>
          <cell r="IO64">
            <v>0.2857142857142857</v>
          </cell>
          <cell r="IP64">
            <v>0.15192857142857144</v>
          </cell>
          <cell r="IQ64">
            <v>0.19597619047619047</v>
          </cell>
          <cell r="IR64">
            <v>0.27438095238095239</v>
          </cell>
          <cell r="IS64">
            <v>5.8809523809523805E-2</v>
          </cell>
          <cell r="IT64">
            <v>1.6803571428571429</v>
          </cell>
          <cell r="IU64">
            <v>0.87397619047619046</v>
          </cell>
          <cell r="IV64">
            <v>0.12285714285714286</v>
          </cell>
          <cell r="IW64">
            <v>0.12381627731418816</v>
          </cell>
          <cell r="IX64"/>
          <cell r="IY64"/>
          <cell r="IZ64"/>
          <cell r="JA64"/>
          <cell r="JB64"/>
          <cell r="JC64"/>
          <cell r="JD64"/>
          <cell r="JE64"/>
          <cell r="JF64"/>
          <cell r="JG64"/>
          <cell r="JH64"/>
          <cell r="JI64"/>
          <cell r="JJ64"/>
          <cell r="JK64"/>
          <cell r="JL64"/>
          <cell r="JM64"/>
          <cell r="JN64"/>
          <cell r="JO64"/>
          <cell r="JP64">
            <v>2.1598330036010638</v>
          </cell>
          <cell r="JQ64">
            <v>0.70925564086804704</v>
          </cell>
          <cell r="JR64">
            <v>0.38661745654617941</v>
          </cell>
          <cell r="JS64">
            <v>0.5911686792056664</v>
          </cell>
          <cell r="JT64">
            <v>3.0762084152567684</v>
          </cell>
          <cell r="JU64">
            <v>2.3281799288349085</v>
          </cell>
          <cell r="JV64">
            <v>3.2671779300559884</v>
          </cell>
          <cell r="JW64">
            <v>3.2125249337732482</v>
          </cell>
          <cell r="JX64">
            <v>1.7456648105848649</v>
          </cell>
          <cell r="JY64">
            <v>1.5712991247570329</v>
          </cell>
          <cell r="JZ64">
            <v>2.3190167353141735</v>
          </cell>
          <cell r="KA64">
            <v>1.8267575443456781</v>
          </cell>
          <cell r="KB64">
            <v>1.8865221552565032</v>
          </cell>
          <cell r="KC64">
            <v>1.9012500608630163</v>
          </cell>
          <cell r="KD64"/>
          <cell r="KE64"/>
          <cell r="KF64">
            <v>0.47033333333333333</v>
          </cell>
          <cell r="KG64">
            <v>0.23704761904761906</v>
          </cell>
          <cell r="KH64">
            <v>0.63261904761904764</v>
          </cell>
          <cell r="KI64">
            <v>0.66614285714285715</v>
          </cell>
          <cell r="KJ64">
            <v>0.89569047619047626</v>
          </cell>
          <cell r="KK64">
            <v>0.96019047619047615</v>
          </cell>
          <cell r="KL64">
            <v>0.39661904761904759</v>
          </cell>
          <cell r="KM64">
            <v>1.3225952380952382</v>
          </cell>
          <cell r="KN64">
            <v>1.2074285714285713</v>
          </cell>
          <cell r="KO64">
            <v>1.2826666666666666</v>
          </cell>
          <cell r="KP64">
            <v>1.5505238095238094</v>
          </cell>
          <cell r="KQ64">
            <v>1.2892142857142859</v>
          </cell>
          <cell r="KR64">
            <v>1.0282857142857145</v>
          </cell>
          <cell r="KS64">
            <v>1.0363134466366588</v>
          </cell>
          <cell r="KT64"/>
          <cell r="KU64"/>
          <cell r="KV64">
            <v>0</v>
          </cell>
          <cell r="KW64">
            <v>1.9523809523809524E-3</v>
          </cell>
          <cell r="KX64">
            <v>0</v>
          </cell>
          <cell r="KY64">
            <v>0</v>
          </cell>
          <cell r="KZ64">
            <v>0</v>
          </cell>
          <cell r="LA64">
            <v>3.8190476190476191E-2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/>
          <cell r="LL64">
            <v>0</v>
          </cell>
          <cell r="LM64">
            <v>0</v>
          </cell>
          <cell r="LN64">
            <v>0</v>
          </cell>
          <cell r="LO64">
            <v>0</v>
          </cell>
          <cell r="LP64">
            <v>0</v>
          </cell>
          <cell r="LQ64">
            <v>0</v>
          </cell>
          <cell r="LR64">
            <v>0</v>
          </cell>
          <cell r="LS64">
            <v>0</v>
          </cell>
          <cell r="LT64">
            <v>0</v>
          </cell>
          <cell r="LU64">
            <v>0</v>
          </cell>
          <cell r="LV64">
            <v>0</v>
          </cell>
          <cell r="LW64"/>
          <cell r="LX64"/>
          <cell r="LY64"/>
          <cell r="LZ64"/>
          <cell r="MA64"/>
          <cell r="MB64">
            <v>0</v>
          </cell>
          <cell r="MC64">
            <v>0</v>
          </cell>
          <cell r="MD64">
            <v>0</v>
          </cell>
          <cell r="ME64">
            <v>0</v>
          </cell>
          <cell r="MF64">
            <v>0</v>
          </cell>
          <cell r="MG64">
            <v>0</v>
          </cell>
          <cell r="MH64">
            <v>0</v>
          </cell>
          <cell r="MI64">
            <v>0</v>
          </cell>
          <cell r="MJ64">
            <v>0</v>
          </cell>
          <cell r="MK64">
            <v>0</v>
          </cell>
          <cell r="ML64">
            <v>0</v>
          </cell>
          <cell r="MM64">
            <v>0</v>
          </cell>
          <cell r="MN64">
            <v>0</v>
          </cell>
          <cell r="MO64">
            <v>0</v>
          </cell>
          <cell r="MP64"/>
          <cell r="MQ64"/>
          <cell r="MR64">
            <v>0</v>
          </cell>
          <cell r="MS64">
            <v>0</v>
          </cell>
          <cell r="MT64">
            <v>0</v>
          </cell>
          <cell r="MU64">
            <v>0</v>
          </cell>
          <cell r="MV64">
            <v>0</v>
          </cell>
          <cell r="MW64">
            <v>0</v>
          </cell>
          <cell r="MX64">
            <v>0</v>
          </cell>
          <cell r="MY64">
            <v>0</v>
          </cell>
          <cell r="MZ64">
            <v>0</v>
          </cell>
          <cell r="NA64">
            <v>0</v>
          </cell>
          <cell r="NB64">
            <v>0</v>
          </cell>
          <cell r="NC64">
            <v>0</v>
          </cell>
          <cell r="ND64">
            <v>0</v>
          </cell>
          <cell r="NE64">
            <v>0</v>
          </cell>
          <cell r="NF64"/>
          <cell r="NG64"/>
          <cell r="NH64"/>
          <cell r="NI64"/>
          <cell r="NJ64"/>
          <cell r="NK64"/>
          <cell r="NL64"/>
          <cell r="NM64"/>
          <cell r="NN64"/>
          <cell r="NO64"/>
          <cell r="NP64"/>
          <cell r="NQ64"/>
          <cell r="NR64"/>
          <cell r="NS64"/>
          <cell r="NT64"/>
          <cell r="NU64"/>
          <cell r="NV64"/>
          <cell r="NW64"/>
          <cell r="NX64">
            <v>0</v>
          </cell>
          <cell r="NY64">
            <v>0</v>
          </cell>
          <cell r="NZ64">
            <v>0</v>
          </cell>
          <cell r="OA64">
            <v>0</v>
          </cell>
          <cell r="OB64">
            <v>0</v>
          </cell>
          <cell r="OC64">
            <v>0</v>
          </cell>
          <cell r="OD64">
            <v>0</v>
          </cell>
          <cell r="OE64">
            <v>0</v>
          </cell>
          <cell r="OF64">
            <v>0</v>
          </cell>
          <cell r="OG64">
            <v>0</v>
          </cell>
          <cell r="OH64">
            <v>0</v>
          </cell>
          <cell r="OI64"/>
          <cell r="OJ64"/>
          <cell r="OK64"/>
          <cell r="OL64"/>
          <cell r="OM64"/>
          <cell r="ON64">
            <v>0</v>
          </cell>
          <cell r="OO64">
            <v>0</v>
          </cell>
          <cell r="OP64">
            <v>0</v>
          </cell>
          <cell r="OQ64">
            <v>0</v>
          </cell>
          <cell r="OR64">
            <v>0</v>
          </cell>
          <cell r="OS64">
            <v>0</v>
          </cell>
          <cell r="OT64">
            <v>0</v>
          </cell>
          <cell r="OU64">
            <v>0</v>
          </cell>
          <cell r="OV64">
            <v>0</v>
          </cell>
          <cell r="OW64">
            <v>0</v>
          </cell>
          <cell r="OX64">
            <v>0</v>
          </cell>
          <cell r="OY64"/>
          <cell r="OZ64"/>
          <cell r="PA64"/>
          <cell r="PB64"/>
          <cell r="PC64"/>
          <cell r="PD64"/>
          <cell r="PE64"/>
          <cell r="PF64"/>
          <cell r="PG64"/>
          <cell r="PH64"/>
          <cell r="PI64"/>
          <cell r="PJ64"/>
          <cell r="PK64"/>
          <cell r="PL64"/>
          <cell r="PM64"/>
          <cell r="PN64"/>
          <cell r="PO64"/>
          <cell r="PP64"/>
          <cell r="PQ64"/>
          <cell r="PR64"/>
          <cell r="PS64"/>
          <cell r="PT64"/>
          <cell r="PU64"/>
          <cell r="PV64"/>
          <cell r="PW64"/>
          <cell r="PX64"/>
          <cell r="PY64"/>
          <cell r="PZ64"/>
          <cell r="QA64"/>
          <cell r="QB64"/>
          <cell r="QC64"/>
          <cell r="QD64"/>
          <cell r="QE64"/>
          <cell r="QF64"/>
          <cell r="QG64"/>
          <cell r="QH64"/>
          <cell r="QI64"/>
          <cell r="QJ64"/>
          <cell r="QK64"/>
          <cell r="QL64"/>
          <cell r="QM64"/>
          <cell r="QN64"/>
          <cell r="QO64"/>
          <cell r="QP64"/>
          <cell r="QQ64"/>
          <cell r="QR64"/>
          <cell r="QS64"/>
          <cell r="QT64"/>
          <cell r="QU64"/>
          <cell r="QV64"/>
          <cell r="QW64"/>
          <cell r="QX64"/>
          <cell r="QY64"/>
          <cell r="QZ64"/>
          <cell r="RA64"/>
          <cell r="RB64"/>
          <cell r="RC64"/>
          <cell r="RD64"/>
          <cell r="RE64"/>
          <cell r="RF64"/>
          <cell r="RG64"/>
          <cell r="RH64"/>
          <cell r="RI64"/>
          <cell r="RJ64"/>
          <cell r="RK64"/>
          <cell r="RL64"/>
          <cell r="RM64"/>
          <cell r="RN64"/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/>
          <cell r="S65"/>
          <cell r="T65">
            <v>1E-3</v>
          </cell>
          <cell r="U65">
            <v>74.602999999999994</v>
          </cell>
          <cell r="V65">
            <v>0.35599999999999998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/>
          <cell r="AI65"/>
          <cell r="AJ65">
            <v>107.19051190699</v>
          </cell>
          <cell r="AK65">
            <v>34.803348893070002</v>
          </cell>
          <cell r="AL65">
            <v>117.87005657636</v>
          </cell>
          <cell r="AM65">
            <v>114.91587848685</v>
          </cell>
          <cell r="AN65">
            <v>133.34141350336</v>
          </cell>
          <cell r="AO65">
            <v>122.82325687589</v>
          </cell>
          <cell r="AP65">
            <v>150.60541370889999</v>
          </cell>
          <cell r="AQ65">
            <v>130.34464592182999</v>
          </cell>
          <cell r="AR65">
            <v>111.53354533826</v>
          </cell>
          <cell r="AS65">
            <v>95.378390456049999</v>
          </cell>
          <cell r="AT65">
            <v>89.349399364310003</v>
          </cell>
          <cell r="AU65">
            <v>84.071379799083488</v>
          </cell>
          <cell r="AV65">
            <v>83.299764515486103</v>
          </cell>
          <cell r="AW65">
            <v>79.65986427267174</v>
          </cell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>
            <v>1E-3</v>
          </cell>
          <cell r="BQ65">
            <v>1E-3</v>
          </cell>
          <cell r="BR65">
            <v>1E-3</v>
          </cell>
          <cell r="BS65">
            <v>0</v>
          </cell>
          <cell r="BT65">
            <v>0</v>
          </cell>
          <cell r="BU65">
            <v>0</v>
          </cell>
          <cell r="BV65">
            <v>0.03</v>
          </cell>
          <cell r="BW65">
            <v>6.0000000000000001E-3</v>
          </cell>
          <cell r="BX65">
            <v>6.0000000000000001E-3</v>
          </cell>
          <cell r="BY65">
            <v>0.01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/>
          <cell r="CE65"/>
          <cell r="CF65">
            <v>0</v>
          </cell>
          <cell r="CG65">
            <v>0</v>
          </cell>
          <cell r="CH65">
            <v>1.0238095238095238E-3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0.17140476190476189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/>
          <cell r="CU65"/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12.501861847969653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/>
          <cell r="DK65"/>
          <cell r="DL65"/>
          <cell r="DM65"/>
          <cell r="DN65"/>
          <cell r="DO65"/>
          <cell r="DP65"/>
          <cell r="DQ65"/>
          <cell r="DR65"/>
          <cell r="DS65"/>
          <cell r="DT65"/>
          <cell r="DU65"/>
          <cell r="DV65"/>
          <cell r="DW65"/>
          <cell r="DX65"/>
          <cell r="DY65"/>
          <cell r="DZ65"/>
          <cell r="EA65"/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/>
          <cell r="EN65"/>
          <cell r="EO65"/>
          <cell r="EP65"/>
          <cell r="EQ65"/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/>
          <cell r="FD65"/>
          <cell r="FE65"/>
          <cell r="FF65"/>
          <cell r="FG65"/>
          <cell r="FH65">
            <v>0</v>
          </cell>
          <cell r="FI65">
            <v>0</v>
          </cell>
          <cell r="FJ65">
            <v>1E-3</v>
          </cell>
          <cell r="FK65">
            <v>6.0000000000000001E-3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/>
          <cell r="FW65"/>
          <cell r="FX65">
            <v>0.53899999999999992</v>
          </cell>
          <cell r="FY65">
            <v>0.11799999999999999</v>
          </cell>
          <cell r="FZ65">
            <v>0.499</v>
          </cell>
          <cell r="GA65">
            <v>0.57099999999999995</v>
          </cell>
          <cell r="GB65">
            <v>0.38500000000000001</v>
          </cell>
          <cell r="GC65">
            <v>0.53200000000000003</v>
          </cell>
          <cell r="GD65">
            <v>0.48099999999999998</v>
          </cell>
          <cell r="GE65">
            <v>0.60499999999999998</v>
          </cell>
          <cell r="GF65">
            <v>0.65100000000000002</v>
          </cell>
          <cell r="GG65">
            <v>0.78400000000000003</v>
          </cell>
          <cell r="GH65">
            <v>0.9</v>
          </cell>
          <cell r="GI65">
            <v>0.32799999999999996</v>
          </cell>
          <cell r="GJ65">
            <v>0.20500000000000002</v>
          </cell>
          <cell r="GK65">
            <v>0.20589801521466611</v>
          </cell>
          <cell r="GL65"/>
          <cell r="GM65"/>
          <cell r="GN65">
            <v>1.9323333333333335</v>
          </cell>
          <cell r="GO65">
            <v>1.0643333333333334</v>
          </cell>
          <cell r="GP65">
            <v>1.4657857142857145</v>
          </cell>
          <cell r="GQ65">
            <v>2.5304523809523811</v>
          </cell>
          <cell r="GR65">
            <v>2.5221428571428572</v>
          </cell>
          <cell r="GS65">
            <v>1.2935238095238095</v>
          </cell>
          <cell r="GT65">
            <v>1.2949999999999999</v>
          </cell>
          <cell r="GU65">
            <v>3.1476666666666668</v>
          </cell>
          <cell r="GV65">
            <v>4.8179285714285713</v>
          </cell>
          <cell r="GW65">
            <v>3.3355952380952383</v>
          </cell>
          <cell r="GX65">
            <v>4.1527142857142856</v>
          </cell>
          <cell r="GY65">
            <v>2.4800952380952381</v>
          </cell>
          <cell r="GZ65">
            <v>2.1840714285714284</v>
          </cell>
          <cell r="HA65">
            <v>2.1331540864913583</v>
          </cell>
          <cell r="HB65"/>
          <cell r="HC65"/>
          <cell r="HD65">
            <v>94.869833</v>
          </cell>
          <cell r="HE65">
            <v>103.84952800000001</v>
          </cell>
          <cell r="HF65">
            <v>96.875961000000004</v>
          </cell>
          <cell r="HG65">
            <v>97.450108999999998</v>
          </cell>
          <cell r="HH65">
            <v>102.38518500000001</v>
          </cell>
          <cell r="HI65">
            <v>105.51346600000001</v>
          </cell>
          <cell r="HJ65">
            <v>95.789522000000005</v>
          </cell>
          <cell r="HK65">
            <v>88.262567000000004</v>
          </cell>
          <cell r="HL65">
            <v>85.576625276975733</v>
          </cell>
          <cell r="HM65">
            <v>86.757675892497829</v>
          </cell>
          <cell r="HN65">
            <v>84.258395225326993</v>
          </cell>
          <cell r="HO65">
            <v>77.086028771573197</v>
          </cell>
          <cell r="HP65">
            <v>76.965096001137226</v>
          </cell>
          <cell r="HQ65">
            <v>82.044577990796768</v>
          </cell>
          <cell r="HR65"/>
          <cell r="HS65"/>
          <cell r="HT65">
            <v>6.9353999999999999E-2</v>
          </cell>
          <cell r="HU65">
            <v>0</v>
          </cell>
          <cell r="HV65">
            <v>1.5531E-2</v>
          </cell>
          <cell r="HW65">
            <v>0.277669</v>
          </cell>
          <cell r="HX65">
            <v>2.5769999999999999E-3</v>
          </cell>
          <cell r="HY65">
            <v>0</v>
          </cell>
          <cell r="HZ65">
            <v>6.3500000000000004E-4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/>
          <cell r="II65"/>
          <cell r="IJ65">
            <v>0.16523809523809524</v>
          </cell>
          <cell r="IK65">
            <v>1.2595238095238095E-2</v>
          </cell>
          <cell r="IL65">
            <v>6.647619047619048E-2</v>
          </cell>
          <cell r="IM65">
            <v>0.19252380952380954</v>
          </cell>
          <cell r="IN65">
            <v>1.242809523809524</v>
          </cell>
          <cell r="IO65">
            <v>0.44035714285714284</v>
          </cell>
          <cell r="IP65">
            <v>0.1448095238095238</v>
          </cell>
          <cell r="IQ65">
            <v>0.33604761904761904</v>
          </cell>
          <cell r="IR65">
            <v>0.18271428571428572</v>
          </cell>
          <cell r="IS65">
            <v>0.11140476190476191</v>
          </cell>
          <cell r="IT65">
            <v>6.2785714285714292E-2</v>
          </cell>
          <cell r="IU65">
            <v>1.0523809523809524E-2</v>
          </cell>
          <cell r="IV65">
            <v>4.9333333333333333E-2</v>
          </cell>
          <cell r="IW65">
            <v>4.818322341640334E-2</v>
          </cell>
          <cell r="IX65"/>
          <cell r="IY65"/>
          <cell r="IZ65"/>
          <cell r="JA65"/>
          <cell r="JB65"/>
          <cell r="JC65"/>
          <cell r="JD65"/>
          <cell r="JE65"/>
          <cell r="JF65"/>
          <cell r="JG65"/>
          <cell r="JH65"/>
          <cell r="JI65"/>
          <cell r="JJ65"/>
          <cell r="JK65"/>
          <cell r="JL65"/>
          <cell r="JM65"/>
          <cell r="JN65"/>
          <cell r="JO65"/>
          <cell r="JP65">
            <v>6.3275061945838296</v>
          </cell>
          <cell r="JQ65">
            <v>0.58910466731695788</v>
          </cell>
          <cell r="JR65">
            <v>4.7125519442991992</v>
          </cell>
          <cell r="JS65">
            <v>4.7183668518671409</v>
          </cell>
          <cell r="JT65">
            <v>3.3903102541129897</v>
          </cell>
          <cell r="JU65">
            <v>2.352958264150713</v>
          </cell>
          <cell r="JV65">
            <v>3.562173644046116</v>
          </cell>
          <cell r="JW65">
            <v>1.9246019005217618</v>
          </cell>
          <cell r="JX65">
            <v>1.8775984890413711</v>
          </cell>
          <cell r="JY65">
            <v>0.99444092797974526</v>
          </cell>
          <cell r="JZ65">
            <v>3.0972613365215951</v>
          </cell>
          <cell r="KA65">
            <v>1.2605302828766516</v>
          </cell>
          <cell r="KB65">
            <v>0.98009477127180844</v>
          </cell>
          <cell r="KC65">
            <v>0.95724578378591096</v>
          </cell>
          <cell r="KD65"/>
          <cell r="KE65"/>
          <cell r="KF65">
            <v>1.2739285714285713</v>
          </cell>
          <cell r="KG65">
            <v>0.70226190476190475</v>
          </cell>
          <cell r="KH65">
            <v>2.0745714285714287</v>
          </cell>
          <cell r="KI65">
            <v>3.0813809523809526</v>
          </cell>
          <cell r="KJ65">
            <v>2.6522142857142859</v>
          </cell>
          <cell r="KK65">
            <v>2.9556904761904765</v>
          </cell>
          <cell r="KL65">
            <v>3.0971666666666664</v>
          </cell>
          <cell r="KM65">
            <v>3.113952380952381</v>
          </cell>
          <cell r="KN65">
            <v>3.1373095238095239</v>
          </cell>
          <cell r="KO65">
            <v>2.1151190476190478</v>
          </cell>
          <cell r="KP65">
            <v>2.4959047619047618</v>
          </cell>
          <cell r="KQ65">
            <v>1.885</v>
          </cell>
          <cell r="KR65">
            <v>2.2493333333333334</v>
          </cell>
          <cell r="KS65">
            <v>2.1968945379316875</v>
          </cell>
          <cell r="KT65"/>
          <cell r="KU65"/>
          <cell r="KV65">
            <v>1.4500000000000001E-2</v>
          </cell>
          <cell r="KW65">
            <v>0</v>
          </cell>
          <cell r="KX65">
            <v>8.4142857142857144E-2</v>
          </cell>
          <cell r="KY65">
            <v>2.5214285714285717E-2</v>
          </cell>
          <cell r="KZ65">
            <v>6.1285714285714291E-2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0</v>
          </cell>
          <cell r="LG65">
            <v>1.3095238095238095E-3</v>
          </cell>
          <cell r="LH65">
            <v>0</v>
          </cell>
          <cell r="LI65">
            <v>0</v>
          </cell>
          <cell r="LJ65"/>
          <cell r="LL65">
            <v>0</v>
          </cell>
          <cell r="LM65">
            <v>0</v>
          </cell>
          <cell r="LN65">
            <v>0</v>
          </cell>
          <cell r="LO65">
            <v>0</v>
          </cell>
          <cell r="LP65">
            <v>0</v>
          </cell>
          <cell r="LQ65">
            <v>0</v>
          </cell>
          <cell r="LR65">
            <v>0</v>
          </cell>
          <cell r="LS65">
            <v>0</v>
          </cell>
          <cell r="LT65">
            <v>0</v>
          </cell>
          <cell r="LU65">
            <v>0</v>
          </cell>
          <cell r="LV65">
            <v>0</v>
          </cell>
          <cell r="LW65"/>
          <cell r="LX65"/>
          <cell r="LY65"/>
          <cell r="LZ65"/>
          <cell r="MA65"/>
          <cell r="MB65">
            <v>0</v>
          </cell>
          <cell r="MC65">
            <v>0</v>
          </cell>
          <cell r="MD65">
            <v>0</v>
          </cell>
          <cell r="ME65">
            <v>0</v>
          </cell>
          <cell r="MF65">
            <v>0</v>
          </cell>
          <cell r="MG65">
            <v>0</v>
          </cell>
          <cell r="MH65">
            <v>0</v>
          </cell>
          <cell r="MI65">
            <v>0</v>
          </cell>
          <cell r="MJ65">
            <v>0</v>
          </cell>
          <cell r="MK65">
            <v>0</v>
          </cell>
          <cell r="ML65">
            <v>0</v>
          </cell>
          <cell r="MM65">
            <v>0</v>
          </cell>
          <cell r="MN65">
            <v>0</v>
          </cell>
          <cell r="MO65">
            <v>0</v>
          </cell>
          <cell r="MP65"/>
          <cell r="MQ65"/>
          <cell r="MR65">
            <v>0</v>
          </cell>
          <cell r="MS65">
            <v>0</v>
          </cell>
          <cell r="MT65">
            <v>0</v>
          </cell>
          <cell r="MU65">
            <v>0</v>
          </cell>
          <cell r="MV65">
            <v>0</v>
          </cell>
          <cell r="MW65">
            <v>0</v>
          </cell>
          <cell r="MX65">
            <v>0</v>
          </cell>
          <cell r="MY65">
            <v>0</v>
          </cell>
          <cell r="MZ65">
            <v>0</v>
          </cell>
          <cell r="NA65">
            <v>0</v>
          </cell>
          <cell r="NB65">
            <v>0</v>
          </cell>
          <cell r="NC65">
            <v>0</v>
          </cell>
          <cell r="ND65">
            <v>0</v>
          </cell>
          <cell r="NE65">
            <v>0</v>
          </cell>
          <cell r="NF65"/>
          <cell r="NG65"/>
          <cell r="NH65"/>
          <cell r="NI65"/>
          <cell r="NJ65"/>
          <cell r="NK65"/>
          <cell r="NL65"/>
          <cell r="NM65"/>
          <cell r="NN65"/>
          <cell r="NO65"/>
          <cell r="NP65"/>
          <cell r="NQ65"/>
          <cell r="NR65"/>
          <cell r="NS65"/>
          <cell r="NT65"/>
          <cell r="NU65"/>
          <cell r="NV65"/>
          <cell r="NW65"/>
          <cell r="NX65">
            <v>0</v>
          </cell>
          <cell r="NY65">
            <v>0</v>
          </cell>
          <cell r="NZ65">
            <v>0</v>
          </cell>
          <cell r="OA65">
            <v>0</v>
          </cell>
          <cell r="OB65">
            <v>0</v>
          </cell>
          <cell r="OC65">
            <v>0</v>
          </cell>
          <cell r="OD65">
            <v>0</v>
          </cell>
          <cell r="OE65">
            <v>0</v>
          </cell>
          <cell r="OF65">
            <v>0</v>
          </cell>
          <cell r="OG65">
            <v>0</v>
          </cell>
          <cell r="OH65">
            <v>0</v>
          </cell>
          <cell r="OI65"/>
          <cell r="OJ65"/>
          <cell r="OK65"/>
          <cell r="OL65"/>
          <cell r="OM65"/>
          <cell r="ON65">
            <v>0</v>
          </cell>
          <cell r="OO65">
            <v>0</v>
          </cell>
          <cell r="OP65">
            <v>0</v>
          </cell>
          <cell r="OQ65">
            <v>0</v>
          </cell>
          <cell r="OR65">
            <v>0</v>
          </cell>
          <cell r="OS65">
            <v>0</v>
          </cell>
          <cell r="OT65">
            <v>0</v>
          </cell>
          <cell r="OU65">
            <v>0</v>
          </cell>
          <cell r="OV65">
            <v>0</v>
          </cell>
          <cell r="OW65">
            <v>0</v>
          </cell>
          <cell r="OX65">
            <v>0</v>
          </cell>
          <cell r="OY65"/>
          <cell r="OZ65"/>
          <cell r="PA65"/>
          <cell r="PB65"/>
          <cell r="PC65"/>
          <cell r="PD65"/>
          <cell r="PE65"/>
          <cell r="PF65"/>
          <cell r="PG65"/>
          <cell r="PH65"/>
          <cell r="PI65"/>
          <cell r="PJ65"/>
          <cell r="PK65"/>
          <cell r="PL65"/>
          <cell r="PM65"/>
          <cell r="PN65"/>
          <cell r="PO65"/>
          <cell r="PP65"/>
          <cell r="PQ65"/>
          <cell r="PR65"/>
          <cell r="PS65"/>
          <cell r="PT65"/>
          <cell r="PU65"/>
          <cell r="PV65"/>
          <cell r="PW65"/>
          <cell r="PX65"/>
          <cell r="PY65"/>
          <cell r="PZ65"/>
          <cell r="QA65"/>
          <cell r="QB65"/>
          <cell r="QC65"/>
          <cell r="QD65"/>
          <cell r="QE65"/>
          <cell r="QF65"/>
          <cell r="QG65"/>
          <cell r="QH65"/>
          <cell r="QI65"/>
          <cell r="QJ65"/>
          <cell r="QK65"/>
          <cell r="QL65"/>
          <cell r="QM65"/>
          <cell r="QN65"/>
          <cell r="QO65"/>
          <cell r="QP65"/>
          <cell r="QQ65"/>
          <cell r="QR65"/>
          <cell r="QS65"/>
          <cell r="QT65"/>
          <cell r="QU65"/>
          <cell r="QV65"/>
          <cell r="QW65"/>
          <cell r="QX65"/>
          <cell r="QY65"/>
          <cell r="QZ65"/>
          <cell r="RA65"/>
          <cell r="RB65"/>
          <cell r="RC65"/>
          <cell r="RD65"/>
          <cell r="RE65"/>
          <cell r="RF65"/>
          <cell r="RG65"/>
          <cell r="RH65"/>
          <cell r="RI65"/>
          <cell r="RJ65"/>
          <cell r="RK65"/>
          <cell r="RL65"/>
          <cell r="RM65"/>
          <cell r="RN65"/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/>
          <cell r="S66"/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0.161</v>
          </cell>
          <cell r="AA66">
            <v>0</v>
          </cell>
          <cell r="AB66">
            <v>0</v>
          </cell>
          <cell r="AC66">
            <v>0</v>
          </cell>
          <cell r="AD66">
            <v>1.56</v>
          </cell>
          <cell r="AE66">
            <v>1.05</v>
          </cell>
          <cell r="AF66">
            <v>1.3140000000000001</v>
          </cell>
          <cell r="AG66">
            <v>1.4453937417512328</v>
          </cell>
          <cell r="AH66"/>
          <cell r="AI66"/>
          <cell r="AJ66">
            <v>489.08667286597</v>
          </cell>
          <cell r="AK66">
            <v>69.77769141828</v>
          </cell>
          <cell r="AL66">
            <v>357.08859409474002</v>
          </cell>
          <cell r="AM66">
            <v>365.61154249654999</v>
          </cell>
          <cell r="AN66">
            <v>267.86657474512003</v>
          </cell>
          <cell r="AO66">
            <v>273.74876275367001</v>
          </cell>
          <cell r="AP66">
            <v>409.06966945454002</v>
          </cell>
          <cell r="AQ66">
            <v>388.09049533566002</v>
          </cell>
          <cell r="AR66">
            <v>345.63597598440003</v>
          </cell>
          <cell r="AS66">
            <v>349.06269967318002</v>
          </cell>
          <cell r="AT66">
            <v>290.41488559611003</v>
          </cell>
          <cell r="AU66">
            <v>248.24959226772572</v>
          </cell>
          <cell r="AV66">
            <v>251.11358108820275</v>
          </cell>
          <cell r="AW66">
            <v>245.41266194701345</v>
          </cell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>
            <v>0</v>
          </cell>
          <cell r="BQ66">
            <v>0</v>
          </cell>
          <cell r="BR66">
            <v>0</v>
          </cell>
          <cell r="BS66">
            <v>2.1999999999999999E-2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/>
          <cell r="CE66"/>
          <cell r="CF66">
            <v>0</v>
          </cell>
          <cell r="CG66">
            <v>0</v>
          </cell>
          <cell r="CH66">
            <v>6.8938095238095238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/>
          <cell r="CU66"/>
          <cell r="CV66">
            <v>0</v>
          </cell>
          <cell r="CW66">
            <v>0</v>
          </cell>
          <cell r="CX66">
            <v>32.683689319236237</v>
          </cell>
          <cell r="CY66">
            <v>91.721233277320138</v>
          </cell>
          <cell r="CZ66">
            <v>66.998056270816335</v>
          </cell>
          <cell r="DA66">
            <v>91.668630773050978</v>
          </cell>
          <cell r="DB66">
            <v>64.666011914883711</v>
          </cell>
          <cell r="DC66">
            <v>15.517738759401324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/>
          <cell r="DK66"/>
          <cell r="DL66"/>
          <cell r="DM66"/>
          <cell r="DN66"/>
          <cell r="DO66"/>
          <cell r="DP66"/>
          <cell r="DQ66"/>
          <cell r="DR66"/>
          <cell r="DS66"/>
          <cell r="DT66"/>
          <cell r="DU66"/>
          <cell r="DV66"/>
          <cell r="DW66"/>
          <cell r="DX66"/>
          <cell r="DY66"/>
          <cell r="DZ66"/>
          <cell r="EA66"/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/>
          <cell r="EN66"/>
          <cell r="EO66"/>
          <cell r="EP66"/>
          <cell r="EQ66"/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/>
          <cell r="FD66"/>
          <cell r="FE66"/>
          <cell r="FF66"/>
          <cell r="FG66"/>
          <cell r="FH66">
            <v>0</v>
          </cell>
          <cell r="FI66">
            <v>0</v>
          </cell>
          <cell r="FJ66">
            <v>0</v>
          </cell>
          <cell r="FK66">
            <v>1.2589999999999999</v>
          </cell>
          <cell r="FL66">
            <v>1.4550000000000001</v>
          </cell>
          <cell r="FM66">
            <v>1.9490000000000001</v>
          </cell>
          <cell r="FN66">
            <v>1.502</v>
          </cell>
          <cell r="FO66">
            <v>0.36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/>
          <cell r="FW66"/>
          <cell r="FX66">
            <v>0.95499999999999996</v>
          </cell>
          <cell r="FY66">
            <v>2.9000000000000001E-2</v>
          </cell>
          <cell r="FZ66">
            <v>2E-3</v>
          </cell>
          <cell r="GA66">
            <v>0.86399999999999999</v>
          </cell>
          <cell r="GB66">
            <v>1.44</v>
          </cell>
          <cell r="GC66">
            <v>1.752</v>
          </cell>
          <cell r="GD66">
            <v>1.0179999999999998</v>
          </cell>
          <cell r="GE66">
            <v>1.2709999999999999</v>
          </cell>
          <cell r="GF66">
            <v>0.82399999999999995</v>
          </cell>
          <cell r="GG66">
            <v>1.2969999999999999</v>
          </cell>
          <cell r="GH66">
            <v>0.60499999999999998</v>
          </cell>
          <cell r="GI66">
            <v>0.66400000000000003</v>
          </cell>
          <cell r="GJ66">
            <v>0.76100000000000001</v>
          </cell>
          <cell r="GK66">
            <v>0.83709637554999095</v>
          </cell>
          <cell r="GL66"/>
          <cell r="GM66"/>
          <cell r="GN66">
            <v>1.4838333333333336</v>
          </cell>
          <cell r="GO66">
            <v>2.5259523809523809</v>
          </cell>
          <cell r="GP66">
            <v>3.6885476190476192</v>
          </cell>
          <cell r="GQ66">
            <v>6.9131666666666671</v>
          </cell>
          <cell r="GR66">
            <v>5.4075238095238101</v>
          </cell>
          <cell r="GS66">
            <v>4.6258809523809532</v>
          </cell>
          <cell r="GT66">
            <v>1.538</v>
          </cell>
          <cell r="GU66">
            <v>1.5169999999999999</v>
          </cell>
          <cell r="GV66">
            <v>1.6022619047619049</v>
          </cell>
          <cell r="GW66">
            <v>0.71947619047619049</v>
          </cell>
          <cell r="GX66">
            <v>0.46230952380952384</v>
          </cell>
          <cell r="GY66">
            <v>0.55538095238095242</v>
          </cell>
          <cell r="GZ66">
            <v>0.22942857142857143</v>
          </cell>
          <cell r="HA66">
            <v>0.26437706096054114</v>
          </cell>
          <cell r="HB66"/>
          <cell r="HC66"/>
          <cell r="HD66">
            <v>126.455566</v>
          </cell>
          <cell r="HE66">
            <v>137.40963099999999</v>
          </cell>
          <cell r="HF66">
            <v>133.274382</v>
          </cell>
          <cell r="HG66">
            <v>117.939381</v>
          </cell>
          <cell r="HH66">
            <v>115.77941800000001</v>
          </cell>
          <cell r="HI66">
            <v>125.73004400000001</v>
          </cell>
          <cell r="HJ66">
            <v>123.218706</v>
          </cell>
          <cell r="HK66">
            <v>119.195826</v>
          </cell>
          <cell r="HL66">
            <v>112.15234774498698</v>
          </cell>
          <cell r="HM66">
            <v>113.76129182128919</v>
          </cell>
          <cell r="HN66">
            <v>107.21819926139563</v>
          </cell>
          <cell r="HO66">
            <v>90.057708158704202</v>
          </cell>
          <cell r="HP66">
            <v>90.262869212456351</v>
          </cell>
          <cell r="HQ66">
            <v>102.2003833642127</v>
          </cell>
          <cell r="HR66"/>
          <cell r="HS66"/>
          <cell r="HT66">
            <v>0.229464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0.38919999999999999</v>
          </cell>
          <cell r="HZ66">
            <v>0.10564900000000001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/>
          <cell r="II66"/>
          <cell r="IJ66">
            <v>0.24745238095238095</v>
          </cell>
          <cell r="IK66">
            <v>0</v>
          </cell>
          <cell r="IL66">
            <v>6.704761904761905E-2</v>
          </cell>
          <cell r="IM66">
            <v>6.192857142857143E-2</v>
          </cell>
          <cell r="IN66">
            <v>0.214</v>
          </cell>
          <cell r="IO66">
            <v>0.1686904761904762</v>
          </cell>
          <cell r="IP66">
            <v>1.7237142857142858</v>
          </cell>
          <cell r="IQ66">
            <v>1.6136666666666668</v>
          </cell>
          <cell r="IR66">
            <v>1.7009285714285713</v>
          </cell>
          <cell r="IS66">
            <v>0.87411904761904768</v>
          </cell>
          <cell r="IT66">
            <v>0.86871428571428577</v>
          </cell>
          <cell r="IU66">
            <v>1.4846904761904762</v>
          </cell>
          <cell r="IV66">
            <v>1.5949761904761903</v>
          </cell>
          <cell r="IW66">
            <v>1.8379363778212627</v>
          </cell>
          <cell r="IX66"/>
          <cell r="IY66"/>
          <cell r="IZ66"/>
          <cell r="JA66"/>
          <cell r="JB66"/>
          <cell r="JC66"/>
          <cell r="JD66"/>
          <cell r="JE66"/>
          <cell r="JF66"/>
          <cell r="JG66"/>
          <cell r="JH66"/>
          <cell r="JI66"/>
          <cell r="JJ66"/>
          <cell r="JK66"/>
          <cell r="JL66"/>
          <cell r="JM66"/>
          <cell r="JN66"/>
          <cell r="JO66"/>
          <cell r="JP66">
            <v>6.8992731620356356</v>
          </cell>
          <cell r="JQ66">
            <v>5.853186069907319</v>
          </cell>
          <cell r="JR66">
            <v>4.9905208342888949</v>
          </cell>
          <cell r="JS66">
            <v>5.5728320995128939</v>
          </cell>
          <cell r="JT66">
            <v>5.3902460404097861</v>
          </cell>
          <cell r="JU66">
            <v>8.9052328052520711</v>
          </cell>
          <cell r="JV66">
            <v>8.4078365180272332</v>
          </cell>
          <cell r="JW66">
            <v>6.6714062495222199</v>
          </cell>
          <cell r="JX66">
            <v>3.6495603399860772</v>
          </cell>
          <cell r="JY66">
            <v>2.7700874223702199</v>
          </cell>
          <cell r="JZ66">
            <v>2.3831539936336705</v>
          </cell>
          <cell r="KA66">
            <v>3.2299492711744691</v>
          </cell>
          <cell r="KB66">
            <v>2.4463331427307544</v>
          </cell>
          <cell r="KC66">
            <v>2.8189791810950471</v>
          </cell>
          <cell r="KD66"/>
          <cell r="KE66"/>
          <cell r="KF66">
            <v>4.0037380952380959</v>
          </cell>
          <cell r="KG66">
            <v>0.16216666666666668</v>
          </cell>
          <cell r="KH66">
            <v>7.8499523809523808</v>
          </cell>
          <cell r="KI66">
            <v>8.200452380952381</v>
          </cell>
          <cell r="KJ66">
            <v>8.1746428571428567</v>
          </cell>
          <cell r="KK66">
            <v>9.7609761904761925</v>
          </cell>
          <cell r="KL66">
            <v>9.0097380952380952</v>
          </cell>
          <cell r="KM66">
            <v>8.3757380952380949</v>
          </cell>
          <cell r="KN66">
            <v>7.4029999999999996</v>
          </cell>
          <cell r="KO66">
            <v>0.52045238095238089</v>
          </cell>
          <cell r="KP66">
            <v>14.135095238095237</v>
          </cell>
          <cell r="KQ66">
            <v>2.3880952380952385</v>
          </cell>
          <cell r="KR66">
            <v>0.99992857142857139</v>
          </cell>
          <cell r="KS66">
            <v>1.1522461009920968</v>
          </cell>
          <cell r="KT66"/>
          <cell r="KU66"/>
          <cell r="KV66">
            <v>0</v>
          </cell>
          <cell r="KW66">
            <v>0</v>
          </cell>
          <cell r="KX66">
            <v>6.7380952380952389E-2</v>
          </cell>
          <cell r="KY66">
            <v>0</v>
          </cell>
          <cell r="KZ66">
            <v>0</v>
          </cell>
          <cell r="LA66">
            <v>2.8571428571428571E-3</v>
          </cell>
          <cell r="LB66">
            <v>0</v>
          </cell>
          <cell r="LC66">
            <v>0</v>
          </cell>
          <cell r="LD66">
            <v>0.23849999999999999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/>
          <cell r="LL66">
            <v>0</v>
          </cell>
          <cell r="LM66">
            <v>0</v>
          </cell>
          <cell r="LN66">
            <v>0</v>
          </cell>
          <cell r="LO66">
            <v>0</v>
          </cell>
          <cell r="LP66">
            <v>0</v>
          </cell>
          <cell r="LQ66">
            <v>0</v>
          </cell>
          <cell r="LR66">
            <v>0</v>
          </cell>
          <cell r="LS66">
            <v>0</v>
          </cell>
          <cell r="LT66">
            <v>0</v>
          </cell>
          <cell r="LU66">
            <v>0</v>
          </cell>
          <cell r="LV66">
            <v>0</v>
          </cell>
          <cell r="LW66"/>
          <cell r="LX66"/>
          <cell r="LY66"/>
          <cell r="LZ66"/>
          <cell r="MA66"/>
          <cell r="MB66">
            <v>0</v>
          </cell>
          <cell r="MC66">
            <v>0</v>
          </cell>
          <cell r="MD66">
            <v>0</v>
          </cell>
          <cell r="ME66">
            <v>0</v>
          </cell>
          <cell r="MF66">
            <v>0</v>
          </cell>
          <cell r="MG66">
            <v>0</v>
          </cell>
          <cell r="MH66">
            <v>0</v>
          </cell>
          <cell r="MI66">
            <v>0</v>
          </cell>
          <cell r="MJ66">
            <v>0</v>
          </cell>
          <cell r="MK66">
            <v>0</v>
          </cell>
          <cell r="ML66">
            <v>0</v>
          </cell>
          <cell r="MM66">
            <v>0</v>
          </cell>
          <cell r="MN66">
            <v>0</v>
          </cell>
          <cell r="MO66">
            <v>0</v>
          </cell>
          <cell r="MP66"/>
          <cell r="MQ66"/>
          <cell r="MR66">
            <v>0</v>
          </cell>
          <cell r="MS66">
            <v>0</v>
          </cell>
          <cell r="MT66">
            <v>0</v>
          </cell>
          <cell r="MU66">
            <v>0</v>
          </cell>
          <cell r="MV66">
            <v>0</v>
          </cell>
          <cell r="MW66">
            <v>0</v>
          </cell>
          <cell r="MX66">
            <v>0</v>
          </cell>
          <cell r="MY66">
            <v>0</v>
          </cell>
          <cell r="MZ66">
            <v>0</v>
          </cell>
          <cell r="NA66">
            <v>0</v>
          </cell>
          <cell r="NB66">
            <v>0</v>
          </cell>
          <cell r="NC66">
            <v>0</v>
          </cell>
          <cell r="ND66">
            <v>0</v>
          </cell>
          <cell r="NE66">
            <v>0</v>
          </cell>
          <cell r="NF66"/>
          <cell r="NG66"/>
          <cell r="NH66"/>
          <cell r="NI66"/>
          <cell r="NJ66"/>
          <cell r="NK66"/>
          <cell r="NL66"/>
          <cell r="NM66"/>
          <cell r="NN66"/>
          <cell r="NO66"/>
          <cell r="NP66"/>
          <cell r="NQ66"/>
          <cell r="NR66"/>
          <cell r="NS66"/>
          <cell r="NT66"/>
          <cell r="NU66"/>
          <cell r="NV66"/>
          <cell r="NW66"/>
          <cell r="NX66">
            <v>0</v>
          </cell>
          <cell r="NY66">
            <v>0</v>
          </cell>
          <cell r="NZ66">
            <v>0</v>
          </cell>
          <cell r="OA66">
            <v>0</v>
          </cell>
          <cell r="OB66">
            <v>0</v>
          </cell>
          <cell r="OC66">
            <v>0</v>
          </cell>
          <cell r="OD66">
            <v>0</v>
          </cell>
          <cell r="OE66">
            <v>0</v>
          </cell>
          <cell r="OF66">
            <v>0</v>
          </cell>
          <cell r="OG66">
            <v>0</v>
          </cell>
          <cell r="OH66">
            <v>0</v>
          </cell>
          <cell r="OI66"/>
          <cell r="OJ66"/>
          <cell r="OK66"/>
          <cell r="OL66"/>
          <cell r="OM66"/>
          <cell r="ON66">
            <v>0</v>
          </cell>
          <cell r="OO66">
            <v>0</v>
          </cell>
          <cell r="OP66">
            <v>0</v>
          </cell>
          <cell r="OQ66">
            <v>0</v>
          </cell>
          <cell r="OR66">
            <v>0</v>
          </cell>
          <cell r="OS66">
            <v>0</v>
          </cell>
          <cell r="OT66">
            <v>0</v>
          </cell>
          <cell r="OU66">
            <v>0</v>
          </cell>
          <cell r="OV66">
            <v>0</v>
          </cell>
          <cell r="OW66">
            <v>0</v>
          </cell>
          <cell r="OX66">
            <v>0</v>
          </cell>
          <cell r="OY66"/>
          <cell r="OZ66"/>
          <cell r="PA66"/>
          <cell r="PB66"/>
          <cell r="PC66"/>
          <cell r="PD66"/>
          <cell r="PE66"/>
          <cell r="PF66"/>
          <cell r="PG66"/>
          <cell r="PH66"/>
          <cell r="PI66"/>
          <cell r="PJ66"/>
          <cell r="PK66"/>
          <cell r="PL66"/>
          <cell r="PM66"/>
          <cell r="PN66"/>
          <cell r="PO66"/>
          <cell r="PP66"/>
          <cell r="PQ66"/>
          <cell r="PR66"/>
          <cell r="PS66"/>
          <cell r="PT66"/>
          <cell r="PU66"/>
          <cell r="PV66"/>
          <cell r="PW66"/>
          <cell r="PX66"/>
          <cell r="PY66"/>
          <cell r="PZ66"/>
          <cell r="QA66"/>
          <cell r="QB66"/>
          <cell r="QC66"/>
          <cell r="QD66"/>
          <cell r="QE66"/>
          <cell r="QF66"/>
          <cell r="QG66"/>
          <cell r="QH66"/>
          <cell r="QI66"/>
          <cell r="QJ66"/>
          <cell r="QK66"/>
          <cell r="QL66"/>
          <cell r="QM66"/>
          <cell r="QN66"/>
          <cell r="QO66"/>
          <cell r="QP66"/>
          <cell r="QQ66"/>
          <cell r="QR66"/>
          <cell r="QS66"/>
          <cell r="QT66"/>
          <cell r="QU66"/>
          <cell r="QV66"/>
          <cell r="QW66"/>
          <cell r="QX66"/>
          <cell r="QY66"/>
          <cell r="QZ66"/>
          <cell r="RA66"/>
          <cell r="RB66"/>
          <cell r="RC66"/>
          <cell r="RD66"/>
          <cell r="RE66"/>
          <cell r="RF66"/>
          <cell r="RG66"/>
          <cell r="RH66"/>
          <cell r="RI66"/>
          <cell r="RJ66"/>
          <cell r="RK66"/>
          <cell r="RL66"/>
          <cell r="RM66"/>
          <cell r="RN66"/>
        </row>
        <row r="67">
          <cell r="A67">
            <v>65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/>
          <cell r="S67"/>
          <cell r="T67">
            <v>0.39</v>
          </cell>
          <cell r="U67">
            <v>0.40100000000000002</v>
          </cell>
          <cell r="V67">
            <v>0.439</v>
          </cell>
          <cell r="W67">
            <v>0.40500000000000003</v>
          </cell>
          <cell r="X67">
            <v>0.10199999999999999</v>
          </cell>
          <cell r="Y67">
            <v>3.5000000000000003E-2</v>
          </cell>
          <cell r="Z67">
            <v>3.3000000000000002E-2</v>
          </cell>
          <cell r="AA67">
            <v>1.0999999999999999E-2</v>
          </cell>
          <cell r="AB67">
            <v>1.2E-2</v>
          </cell>
          <cell r="AC67">
            <v>0.25</v>
          </cell>
          <cell r="AD67">
            <v>8.3000000000000004E-2</v>
          </cell>
          <cell r="AE67">
            <v>0</v>
          </cell>
          <cell r="AF67">
            <v>0</v>
          </cell>
          <cell r="AG67">
            <v>0</v>
          </cell>
          <cell r="AH67"/>
          <cell r="AI67"/>
          <cell r="AJ67">
            <v>33.263099561019999</v>
          </cell>
          <cell r="AK67">
            <v>0.91450869432000004</v>
          </cell>
          <cell r="AL67">
            <v>14.18738615514</v>
          </cell>
          <cell r="AM67">
            <v>8.1821971509800004</v>
          </cell>
          <cell r="AN67">
            <v>12.029589188799999</v>
          </cell>
          <cell r="AO67">
            <v>17.811801366579999</v>
          </cell>
          <cell r="AP67">
            <v>67.495233666840008</v>
          </cell>
          <cell r="AQ67">
            <v>46.26320651076</v>
          </cell>
          <cell r="AR67">
            <v>48.035014134000001</v>
          </cell>
          <cell r="AS67">
            <v>45.15926992656</v>
          </cell>
          <cell r="AT67">
            <v>48.149998699519998</v>
          </cell>
          <cell r="AU67">
            <v>47.29655113522297</v>
          </cell>
          <cell r="AV67">
            <v>54.594258285900104</v>
          </cell>
          <cell r="AW67">
            <v>52.20868546769394</v>
          </cell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/>
          <cell r="CE67"/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1.011904761904762E-2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/>
          <cell r="CU67"/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/>
          <cell r="DK67"/>
          <cell r="DL67"/>
          <cell r="DM67"/>
          <cell r="DN67"/>
          <cell r="DO67"/>
          <cell r="DP67"/>
          <cell r="DQ67"/>
          <cell r="DR67"/>
          <cell r="DS67"/>
          <cell r="DT67"/>
          <cell r="DU67"/>
          <cell r="DV67"/>
          <cell r="DW67"/>
          <cell r="DX67"/>
          <cell r="DY67"/>
          <cell r="DZ67"/>
          <cell r="EA67"/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/>
          <cell r="EN67"/>
          <cell r="EO67"/>
          <cell r="EP67"/>
          <cell r="EQ67"/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/>
          <cell r="FD67"/>
          <cell r="FE67"/>
          <cell r="FF67"/>
          <cell r="FG67"/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/>
          <cell r="FW67"/>
          <cell r="FX67">
            <v>0.129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/>
          <cell r="GM67"/>
          <cell r="GN67">
            <v>1.1366190476190476</v>
          </cell>
          <cell r="GO67">
            <v>0.29028571428571431</v>
          </cell>
          <cell r="GP67">
            <v>2.426857142857143</v>
          </cell>
          <cell r="GQ67">
            <v>2.5815000000000001</v>
          </cell>
          <cell r="GR67">
            <v>3.0502857142857143</v>
          </cell>
          <cell r="GS67">
            <v>3.4584285714285716</v>
          </cell>
          <cell r="GT67">
            <v>0.78576190476190477</v>
          </cell>
          <cell r="GU67">
            <v>0.98645238095238097</v>
          </cell>
          <cell r="GV67">
            <v>0.9076428571428572</v>
          </cell>
          <cell r="GW67">
            <v>0.9741428571428572</v>
          </cell>
          <cell r="GX67">
            <v>0.93797619047619052</v>
          </cell>
          <cell r="GY67">
            <v>1.5871904761904763</v>
          </cell>
          <cell r="GZ67">
            <v>1.5351428571428571</v>
          </cell>
          <cell r="HA67">
            <v>1.7554236031411954</v>
          </cell>
          <cell r="HB67"/>
          <cell r="HC67"/>
          <cell r="HD67">
            <v>21.235218</v>
          </cell>
          <cell r="HE67">
            <v>22.326991</v>
          </cell>
          <cell r="HF67">
            <v>25.805092999999999</v>
          </cell>
          <cell r="HG67">
            <v>27.276347999999999</v>
          </cell>
          <cell r="HH67">
            <v>29.36965</v>
          </cell>
          <cell r="HI67">
            <v>29.753668000000001</v>
          </cell>
          <cell r="HJ67">
            <v>27.042662</v>
          </cell>
          <cell r="HK67">
            <v>24.885174999999997</v>
          </cell>
          <cell r="HL67">
            <v>24.549854319932809</v>
          </cell>
          <cell r="HM67">
            <v>25.795964300440478</v>
          </cell>
          <cell r="HN67">
            <v>25.4909874693166</v>
          </cell>
          <cell r="HO67">
            <v>28.295068066657294</v>
          </cell>
          <cell r="HP67">
            <v>25.171965118568373</v>
          </cell>
          <cell r="HQ67">
            <v>32.267298855293539</v>
          </cell>
          <cell r="HR67"/>
          <cell r="HS67"/>
          <cell r="HT67">
            <v>2.036E-2</v>
          </cell>
          <cell r="HU67">
            <v>6.1079999999999997E-3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1.44E-2</v>
          </cell>
          <cell r="IB67">
            <v>0</v>
          </cell>
          <cell r="IC67">
            <v>0</v>
          </cell>
          <cell r="ID67">
            <v>0</v>
          </cell>
          <cell r="IE67">
            <v>1.6003780170915728E-2</v>
          </cell>
          <cell r="IF67">
            <v>0</v>
          </cell>
          <cell r="IG67">
            <v>0</v>
          </cell>
          <cell r="IH67"/>
          <cell r="II67"/>
          <cell r="IJ67">
            <v>3.2857142857142859E-3</v>
          </cell>
          <cell r="IK67">
            <v>3.0714285714285713E-3</v>
          </cell>
          <cell r="IL67">
            <v>0</v>
          </cell>
          <cell r="IM67">
            <v>0</v>
          </cell>
          <cell r="IN67">
            <v>3.5714285714285712E-2</v>
          </cell>
          <cell r="IO67">
            <v>2.1688809523809525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/>
          <cell r="IY67"/>
          <cell r="IZ67"/>
          <cell r="JA67"/>
          <cell r="JB67"/>
          <cell r="JC67"/>
          <cell r="JD67"/>
          <cell r="JE67"/>
          <cell r="JF67"/>
          <cell r="JG67"/>
          <cell r="JH67"/>
          <cell r="JI67"/>
          <cell r="JJ67"/>
          <cell r="JK67"/>
          <cell r="JL67"/>
          <cell r="JM67"/>
          <cell r="JN67"/>
          <cell r="JO67"/>
          <cell r="JP67">
            <v>2.19277055628433</v>
          </cell>
          <cell r="JQ67">
            <v>2.2679260706615749</v>
          </cell>
          <cell r="JR67">
            <v>1.5149082814272568</v>
          </cell>
          <cell r="JS67">
            <v>0.27585391484447547</v>
          </cell>
          <cell r="JT67">
            <v>1.0386821309572225</v>
          </cell>
          <cell r="JU67">
            <v>3.606603411072685</v>
          </cell>
          <cell r="JV67">
            <v>3.8872631610061776</v>
          </cell>
          <cell r="JW67">
            <v>3.0981990604414031</v>
          </cell>
          <cell r="JX67">
            <v>2.9131056091179386</v>
          </cell>
          <cell r="JY67">
            <v>0.35823092266937384</v>
          </cell>
          <cell r="JZ67">
            <v>1.6392841089431345</v>
          </cell>
          <cell r="KA67">
            <v>0.9276077133907995</v>
          </cell>
          <cell r="KB67">
            <v>0.72295966054394112</v>
          </cell>
          <cell r="KC67">
            <v>0.82669860093657765</v>
          </cell>
          <cell r="KD67"/>
          <cell r="KE67"/>
          <cell r="KF67">
            <v>0.54985714285714282</v>
          </cell>
          <cell r="KG67">
            <v>0.2239761904761905</v>
          </cell>
          <cell r="KH67">
            <v>0.57852380952380955</v>
          </cell>
          <cell r="KI67">
            <v>0.54880952380952386</v>
          </cell>
          <cell r="KJ67">
            <v>0.59602380952380951</v>
          </cell>
          <cell r="KK67">
            <v>1.0500238095238097</v>
          </cell>
          <cell r="KL67">
            <v>0.64428571428571424</v>
          </cell>
          <cell r="KM67">
            <v>0.90564285714285719</v>
          </cell>
          <cell r="KN67">
            <v>0.75654761904761902</v>
          </cell>
          <cell r="KO67">
            <v>0.58107142857142857</v>
          </cell>
          <cell r="KP67">
            <v>0.62723809523809526</v>
          </cell>
          <cell r="KQ67">
            <v>0.76642857142857146</v>
          </cell>
          <cell r="KR67">
            <v>0.88740476190476192</v>
          </cell>
          <cell r="KS67">
            <v>1.0147402616892409</v>
          </cell>
          <cell r="KT67"/>
          <cell r="KU67"/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/>
          <cell r="LL67">
            <v>0</v>
          </cell>
          <cell r="LM67">
            <v>0</v>
          </cell>
          <cell r="LN67">
            <v>0</v>
          </cell>
          <cell r="LO67">
            <v>0</v>
          </cell>
          <cell r="LP67">
            <v>0</v>
          </cell>
          <cell r="LQ67">
            <v>0</v>
          </cell>
          <cell r="LR67">
            <v>0</v>
          </cell>
          <cell r="LS67">
            <v>0</v>
          </cell>
          <cell r="LT67">
            <v>0</v>
          </cell>
          <cell r="LU67">
            <v>0</v>
          </cell>
          <cell r="LV67">
            <v>0</v>
          </cell>
          <cell r="LW67"/>
          <cell r="LX67"/>
          <cell r="LY67"/>
          <cell r="LZ67"/>
          <cell r="MA67"/>
          <cell r="MB67">
            <v>0</v>
          </cell>
          <cell r="MC67">
            <v>0</v>
          </cell>
          <cell r="MD67">
            <v>0</v>
          </cell>
          <cell r="ME67">
            <v>0</v>
          </cell>
          <cell r="MF67">
            <v>0</v>
          </cell>
          <cell r="MG67">
            <v>0</v>
          </cell>
          <cell r="MH67">
            <v>0</v>
          </cell>
          <cell r="MI67">
            <v>0</v>
          </cell>
          <cell r="MJ67">
            <v>0</v>
          </cell>
          <cell r="MK67">
            <v>0</v>
          </cell>
          <cell r="ML67">
            <v>0</v>
          </cell>
          <cell r="MM67">
            <v>0</v>
          </cell>
          <cell r="MN67">
            <v>0</v>
          </cell>
          <cell r="MO67">
            <v>0</v>
          </cell>
          <cell r="MP67"/>
          <cell r="MQ67"/>
          <cell r="MR67">
            <v>0</v>
          </cell>
          <cell r="MS67">
            <v>0</v>
          </cell>
          <cell r="MT67">
            <v>0</v>
          </cell>
          <cell r="MU67">
            <v>0</v>
          </cell>
          <cell r="MV67">
            <v>0</v>
          </cell>
          <cell r="MW67">
            <v>0</v>
          </cell>
          <cell r="MX67">
            <v>0</v>
          </cell>
          <cell r="MY67">
            <v>0</v>
          </cell>
          <cell r="MZ67">
            <v>0</v>
          </cell>
          <cell r="NA67">
            <v>0</v>
          </cell>
          <cell r="NB67">
            <v>0</v>
          </cell>
          <cell r="NC67">
            <v>0</v>
          </cell>
          <cell r="ND67">
            <v>0</v>
          </cell>
          <cell r="NE67">
            <v>0</v>
          </cell>
          <cell r="NF67"/>
          <cell r="NG67"/>
          <cell r="NH67"/>
          <cell r="NI67"/>
          <cell r="NJ67"/>
          <cell r="NK67"/>
          <cell r="NL67"/>
          <cell r="NM67"/>
          <cell r="NN67"/>
          <cell r="NO67"/>
          <cell r="NP67"/>
          <cell r="NQ67"/>
          <cell r="NR67"/>
          <cell r="NS67"/>
          <cell r="NT67"/>
          <cell r="NU67"/>
          <cell r="NV67"/>
          <cell r="NW67"/>
          <cell r="NX67">
            <v>0</v>
          </cell>
          <cell r="NY67">
            <v>0</v>
          </cell>
          <cell r="NZ67">
            <v>0</v>
          </cell>
          <cell r="OA67">
            <v>0</v>
          </cell>
          <cell r="OB67">
            <v>0</v>
          </cell>
          <cell r="OC67">
            <v>0</v>
          </cell>
          <cell r="OD67">
            <v>0</v>
          </cell>
          <cell r="OE67">
            <v>0</v>
          </cell>
          <cell r="OF67">
            <v>0</v>
          </cell>
          <cell r="OG67">
            <v>0</v>
          </cell>
          <cell r="OH67">
            <v>0</v>
          </cell>
          <cell r="OI67"/>
          <cell r="OJ67"/>
          <cell r="OK67"/>
          <cell r="OL67"/>
          <cell r="OM67"/>
          <cell r="ON67">
            <v>0</v>
          </cell>
          <cell r="OO67">
            <v>0</v>
          </cell>
          <cell r="OP67">
            <v>0</v>
          </cell>
          <cell r="OQ67">
            <v>0</v>
          </cell>
          <cell r="OR67">
            <v>0</v>
          </cell>
          <cell r="OS67">
            <v>0</v>
          </cell>
          <cell r="OT67">
            <v>0</v>
          </cell>
          <cell r="OU67">
            <v>0</v>
          </cell>
          <cell r="OV67">
            <v>0</v>
          </cell>
          <cell r="OW67">
            <v>0</v>
          </cell>
          <cell r="OX67">
            <v>0</v>
          </cell>
          <cell r="OY67"/>
          <cell r="OZ67"/>
          <cell r="PA67"/>
          <cell r="PB67"/>
          <cell r="PC67"/>
          <cell r="PD67"/>
          <cell r="PE67"/>
          <cell r="PF67"/>
          <cell r="PG67"/>
          <cell r="PH67"/>
          <cell r="PI67"/>
          <cell r="PJ67"/>
          <cell r="PK67"/>
          <cell r="PL67"/>
          <cell r="PM67"/>
          <cell r="PN67"/>
          <cell r="PO67"/>
          <cell r="PP67"/>
          <cell r="PQ67"/>
          <cell r="PR67"/>
          <cell r="PS67"/>
          <cell r="PT67"/>
          <cell r="PU67"/>
          <cell r="PV67"/>
          <cell r="PW67"/>
          <cell r="PX67"/>
          <cell r="PY67"/>
          <cell r="PZ67"/>
          <cell r="QA67"/>
          <cell r="QB67"/>
          <cell r="QC67"/>
          <cell r="QD67"/>
          <cell r="QE67"/>
          <cell r="QF67"/>
          <cell r="QG67"/>
          <cell r="QH67"/>
          <cell r="QI67"/>
          <cell r="QJ67"/>
          <cell r="QK67"/>
          <cell r="QL67"/>
          <cell r="QM67"/>
          <cell r="QN67"/>
          <cell r="QO67"/>
          <cell r="QP67"/>
          <cell r="QQ67"/>
          <cell r="QR67"/>
          <cell r="QS67"/>
          <cell r="QT67"/>
          <cell r="QU67"/>
          <cell r="QV67"/>
          <cell r="QW67"/>
          <cell r="QX67"/>
          <cell r="QY67"/>
          <cell r="QZ67"/>
          <cell r="RA67"/>
          <cell r="RB67"/>
          <cell r="RC67"/>
          <cell r="RD67"/>
          <cell r="RE67"/>
          <cell r="RF67"/>
          <cell r="RG67"/>
          <cell r="RH67"/>
          <cell r="RI67"/>
          <cell r="RJ67"/>
          <cell r="RK67"/>
          <cell r="RL67"/>
          <cell r="RM67"/>
          <cell r="RN67"/>
        </row>
        <row r="68">
          <cell r="A68">
            <v>66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/>
          <cell r="S68"/>
          <cell r="T68">
            <v>4.5999999999999999E-2</v>
          </cell>
          <cell r="U68">
            <v>0</v>
          </cell>
          <cell r="V68">
            <v>4.2000000000000003E-2</v>
          </cell>
          <cell r="W68">
            <v>0.03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/>
          <cell r="AI68"/>
          <cell r="AJ68">
            <v>86.966542006059996</v>
          </cell>
          <cell r="AK68">
            <v>44.214355301369999</v>
          </cell>
          <cell r="AL68">
            <v>127.73203132056</v>
          </cell>
          <cell r="AM68">
            <v>133.75971576951</v>
          </cell>
          <cell r="AN68">
            <v>149.80553643339999</v>
          </cell>
          <cell r="AO68">
            <v>155.55578883483</v>
          </cell>
          <cell r="AP68">
            <v>146.69671540396001</v>
          </cell>
          <cell r="AQ68">
            <v>112.61555151239</v>
          </cell>
          <cell r="AR68">
            <v>89.41593220259</v>
          </cell>
          <cell r="AS68">
            <v>126.1238718781</v>
          </cell>
          <cell r="AT68">
            <v>88.86738943348</v>
          </cell>
          <cell r="AU68">
            <v>81.619764672346903</v>
          </cell>
          <cell r="AV68">
            <v>85.894530233557589</v>
          </cell>
          <cell r="AW68">
            <v>82.141248057166464</v>
          </cell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>
            <v>2.5000000000000001E-2</v>
          </cell>
          <cell r="BQ68">
            <v>0</v>
          </cell>
          <cell r="BR68">
            <v>0</v>
          </cell>
          <cell r="BS68">
            <v>2.5999999999999999E-2</v>
          </cell>
          <cell r="BT68">
            <v>0</v>
          </cell>
          <cell r="BU68">
            <v>0.05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/>
          <cell r="CE68"/>
          <cell r="CF68">
            <v>0</v>
          </cell>
          <cell r="CG68">
            <v>2.7380952380952381E-2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3.3857142857142856E-2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/>
          <cell r="CU68"/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/>
          <cell r="DK68"/>
          <cell r="DL68"/>
          <cell r="DM68"/>
          <cell r="DN68"/>
          <cell r="DO68"/>
          <cell r="DP68"/>
          <cell r="DQ68"/>
          <cell r="DR68"/>
          <cell r="DS68"/>
          <cell r="DT68"/>
          <cell r="DU68"/>
          <cell r="DV68"/>
          <cell r="DW68"/>
          <cell r="DX68"/>
          <cell r="DY68"/>
          <cell r="DZ68"/>
          <cell r="EA68"/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/>
          <cell r="EN68"/>
          <cell r="EO68"/>
          <cell r="EP68"/>
          <cell r="EQ68"/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/>
          <cell r="FD68"/>
          <cell r="FE68"/>
          <cell r="FF68"/>
          <cell r="FG68"/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/>
          <cell r="FW68"/>
          <cell r="FX68">
            <v>0</v>
          </cell>
          <cell r="FY68">
            <v>0</v>
          </cell>
          <cell r="FZ68">
            <v>0</v>
          </cell>
          <cell r="GA68">
            <v>0.02</v>
          </cell>
          <cell r="GB68">
            <v>0.26200000000000001</v>
          </cell>
          <cell r="GC68">
            <v>6.6000000000000003E-2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/>
          <cell r="GM68"/>
          <cell r="GN68">
            <v>3.236904761904762</v>
          </cell>
          <cell r="GO68">
            <v>1.9999761904761906</v>
          </cell>
          <cell r="GP68">
            <v>1.4183095238095238</v>
          </cell>
          <cell r="GQ68">
            <v>1.8148571428571429</v>
          </cell>
          <cell r="GR68">
            <v>2.0771190476190475</v>
          </cell>
          <cell r="GS68">
            <v>4.008690476190476</v>
          </cell>
          <cell r="GT68">
            <v>1.5840476190476189</v>
          </cell>
          <cell r="GU68">
            <v>1.6093095238095239</v>
          </cell>
          <cell r="GV68">
            <v>1.1351666666666667</v>
          </cell>
          <cell r="GW68">
            <v>0.87133333333333329</v>
          </cell>
          <cell r="GX68">
            <v>1.0031666666666668</v>
          </cell>
          <cell r="GY68">
            <v>0.65757142857142858</v>
          </cell>
          <cell r="GZ68">
            <v>0.75676190476190475</v>
          </cell>
          <cell r="HA68">
            <v>0.7670641076855621</v>
          </cell>
          <cell r="HB68"/>
          <cell r="HC68"/>
          <cell r="HD68">
            <v>65.500590000000003</v>
          </cell>
          <cell r="HE68">
            <v>81.855035000000001</v>
          </cell>
          <cell r="HF68">
            <v>82.354971000000006</v>
          </cell>
          <cell r="HG68">
            <v>85.541386000000003</v>
          </cell>
          <cell r="HH68">
            <v>92.285984999999997</v>
          </cell>
          <cell r="HI68">
            <v>100.71483000000001</v>
          </cell>
          <cell r="HJ68">
            <v>97.650756000000001</v>
          </cell>
          <cell r="HK68">
            <v>98.204803999999996</v>
          </cell>
          <cell r="HL68">
            <v>95.104584258338278</v>
          </cell>
          <cell r="HM68">
            <v>88.68272276841256</v>
          </cell>
          <cell r="HN68">
            <v>86.02692684993545</v>
          </cell>
          <cell r="HO68">
            <v>85.683750030807985</v>
          </cell>
          <cell r="HP68">
            <v>82.003090942032401</v>
          </cell>
          <cell r="HQ68">
            <v>91.737563888140045</v>
          </cell>
          <cell r="HR68"/>
          <cell r="HS68"/>
          <cell r="HT68">
            <v>2.2654000000000001E-2</v>
          </cell>
          <cell r="HU68">
            <v>0.25101699999999999</v>
          </cell>
          <cell r="HV68">
            <v>5.8215000000000003E-2</v>
          </cell>
          <cell r="HW68">
            <v>1.7434000000000002E-2</v>
          </cell>
          <cell r="HX68">
            <v>0.14610500000000001</v>
          </cell>
          <cell r="HY68">
            <v>4.5138999999999999E-2</v>
          </cell>
          <cell r="HZ68">
            <v>0</v>
          </cell>
          <cell r="IA68">
            <v>5.0687999999999997E-2</v>
          </cell>
          <cell r="IB68">
            <v>2.9568000000000001E-2</v>
          </cell>
          <cell r="IC68">
            <v>4.4352000000000003E-2</v>
          </cell>
          <cell r="ID68">
            <v>2.7779769828361549E-2</v>
          </cell>
          <cell r="IE68">
            <v>1.0724281654932501E-2</v>
          </cell>
          <cell r="IF68">
            <v>5.2667738460877189E-2</v>
          </cell>
          <cell r="IG68">
            <v>6.5070966349345227E-2</v>
          </cell>
          <cell r="IH68"/>
          <cell r="II68"/>
          <cell r="IJ68">
            <v>2.3809523809523812E-3</v>
          </cell>
          <cell r="IK68">
            <v>3.2380952380952383E-3</v>
          </cell>
          <cell r="IL68">
            <v>5.7142857142857143E-3</v>
          </cell>
          <cell r="IM68">
            <v>2.142857142857143E-3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4.3333333333333331E-3</v>
          </cell>
          <cell r="IW68">
            <v>4.3923253082926092E-3</v>
          </cell>
          <cell r="IX68"/>
          <cell r="IY68"/>
          <cell r="IZ68"/>
          <cell r="JA68"/>
          <cell r="JB68"/>
          <cell r="JC68"/>
          <cell r="JD68"/>
          <cell r="JE68"/>
          <cell r="JF68"/>
          <cell r="JG68"/>
          <cell r="JH68"/>
          <cell r="JI68"/>
          <cell r="JJ68"/>
          <cell r="JK68"/>
          <cell r="JL68"/>
          <cell r="JM68"/>
          <cell r="JN68"/>
          <cell r="JO68"/>
          <cell r="JP68">
            <v>1.9890857089855358</v>
          </cell>
          <cell r="JQ68">
            <v>2.1926380518174007</v>
          </cell>
          <cell r="JR68">
            <v>5.6010963215740723</v>
          </cell>
          <cell r="JS68">
            <v>6.9368585637127342</v>
          </cell>
          <cell r="JT68">
            <v>6.8282660567384132</v>
          </cell>
          <cell r="JU68">
            <v>6.7764822917972607</v>
          </cell>
          <cell r="JV68">
            <v>5.4129807491394857</v>
          </cell>
          <cell r="JW68">
            <v>7.7358044397150545</v>
          </cell>
          <cell r="JX68">
            <v>3.4625506702177868</v>
          </cell>
          <cell r="JY68">
            <v>4.7343336401321379</v>
          </cell>
          <cell r="JZ68">
            <v>3.7252509685566899</v>
          </cell>
          <cell r="KA68">
            <v>2.8857740146509174</v>
          </cell>
          <cell r="KB68">
            <v>4.16548686727843</v>
          </cell>
          <cell r="KC68">
            <v>4.2221938588863566</v>
          </cell>
          <cell r="KD68"/>
          <cell r="KE68"/>
          <cell r="KF68">
            <v>1.1656666666666666</v>
          </cell>
          <cell r="KG68">
            <v>0.40535714285714286</v>
          </cell>
          <cell r="KH68">
            <v>2.5002380952380951</v>
          </cell>
          <cell r="KI68">
            <v>1.9142142857142859</v>
          </cell>
          <cell r="KJ68">
            <v>2.6260238095238098</v>
          </cell>
          <cell r="KK68">
            <v>1.9520952380952381</v>
          </cell>
          <cell r="KL68">
            <v>1.8205</v>
          </cell>
          <cell r="KM68">
            <v>2.2291428571428571</v>
          </cell>
          <cell r="KN68">
            <v>2.0542857142857143</v>
          </cell>
          <cell r="KO68">
            <v>1.697357142857143</v>
          </cell>
          <cell r="KP68">
            <v>1.8556428571428571</v>
          </cell>
          <cell r="KQ68">
            <v>1.8666428571428573</v>
          </cell>
          <cell r="KR68">
            <v>1.5294047619047619</v>
          </cell>
          <cell r="KS68">
            <v>1.5502253636163503</v>
          </cell>
          <cell r="KT68"/>
          <cell r="KU68"/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0</v>
          </cell>
          <cell r="LG68">
            <v>0</v>
          </cell>
          <cell r="LH68">
            <v>0</v>
          </cell>
          <cell r="LI68">
            <v>0</v>
          </cell>
          <cell r="LJ68"/>
          <cell r="LL68">
            <v>0</v>
          </cell>
          <cell r="LM68">
            <v>0</v>
          </cell>
          <cell r="LN68">
            <v>0</v>
          </cell>
          <cell r="LO68">
            <v>0</v>
          </cell>
          <cell r="LP68">
            <v>0</v>
          </cell>
          <cell r="LQ68">
            <v>0</v>
          </cell>
          <cell r="LR68">
            <v>0</v>
          </cell>
          <cell r="LS68">
            <v>0</v>
          </cell>
          <cell r="LT68">
            <v>0</v>
          </cell>
          <cell r="LU68">
            <v>0</v>
          </cell>
          <cell r="LV68">
            <v>0</v>
          </cell>
          <cell r="LW68"/>
          <cell r="LX68"/>
          <cell r="LY68"/>
          <cell r="LZ68"/>
          <cell r="MA68"/>
          <cell r="MB68">
            <v>0</v>
          </cell>
          <cell r="MC68">
            <v>0</v>
          </cell>
          <cell r="MD68">
            <v>0</v>
          </cell>
          <cell r="ME68">
            <v>0</v>
          </cell>
          <cell r="MF68">
            <v>0</v>
          </cell>
          <cell r="MG68">
            <v>0</v>
          </cell>
          <cell r="MH68">
            <v>0</v>
          </cell>
          <cell r="MI68">
            <v>0</v>
          </cell>
          <cell r="MJ68">
            <v>0</v>
          </cell>
          <cell r="MK68">
            <v>0</v>
          </cell>
          <cell r="ML68">
            <v>0</v>
          </cell>
          <cell r="MM68">
            <v>0</v>
          </cell>
          <cell r="MN68">
            <v>0</v>
          </cell>
          <cell r="MO68">
            <v>0</v>
          </cell>
          <cell r="MP68"/>
          <cell r="MQ68"/>
          <cell r="MR68">
            <v>0</v>
          </cell>
          <cell r="MS68">
            <v>0</v>
          </cell>
          <cell r="MT68">
            <v>0</v>
          </cell>
          <cell r="MU68">
            <v>0</v>
          </cell>
          <cell r="MV68">
            <v>0</v>
          </cell>
          <cell r="MW68">
            <v>0</v>
          </cell>
          <cell r="MX68">
            <v>0</v>
          </cell>
          <cell r="MY68">
            <v>0</v>
          </cell>
          <cell r="MZ68">
            <v>0</v>
          </cell>
          <cell r="NA68">
            <v>0</v>
          </cell>
          <cell r="NB68">
            <v>0</v>
          </cell>
          <cell r="NC68">
            <v>0</v>
          </cell>
          <cell r="ND68">
            <v>0</v>
          </cell>
          <cell r="NE68">
            <v>0</v>
          </cell>
          <cell r="NF68"/>
          <cell r="NG68"/>
          <cell r="NH68"/>
          <cell r="NI68"/>
          <cell r="NJ68"/>
          <cell r="NK68"/>
          <cell r="NL68"/>
          <cell r="NM68"/>
          <cell r="NN68"/>
          <cell r="NO68"/>
          <cell r="NP68"/>
          <cell r="NQ68"/>
          <cell r="NR68"/>
          <cell r="NS68"/>
          <cell r="NT68"/>
          <cell r="NU68"/>
          <cell r="NV68"/>
          <cell r="NW68"/>
          <cell r="NX68">
            <v>0</v>
          </cell>
          <cell r="NY68">
            <v>0</v>
          </cell>
          <cell r="NZ68">
            <v>0</v>
          </cell>
          <cell r="OA68">
            <v>0</v>
          </cell>
          <cell r="OB68">
            <v>0</v>
          </cell>
          <cell r="OC68">
            <v>0</v>
          </cell>
          <cell r="OD68">
            <v>0</v>
          </cell>
          <cell r="OE68">
            <v>0</v>
          </cell>
          <cell r="OF68">
            <v>0</v>
          </cell>
          <cell r="OG68">
            <v>0</v>
          </cell>
          <cell r="OH68">
            <v>0</v>
          </cell>
          <cell r="OI68"/>
          <cell r="OJ68"/>
          <cell r="OK68"/>
          <cell r="OL68"/>
          <cell r="OM68"/>
          <cell r="ON68">
            <v>0</v>
          </cell>
          <cell r="OO68">
            <v>0</v>
          </cell>
          <cell r="OP68">
            <v>0</v>
          </cell>
          <cell r="OQ68">
            <v>0</v>
          </cell>
          <cell r="OR68">
            <v>0</v>
          </cell>
          <cell r="OS68">
            <v>0</v>
          </cell>
          <cell r="OT68">
            <v>0</v>
          </cell>
          <cell r="OU68">
            <v>0</v>
          </cell>
          <cell r="OV68">
            <v>0</v>
          </cell>
          <cell r="OW68">
            <v>0</v>
          </cell>
          <cell r="OX68">
            <v>0</v>
          </cell>
          <cell r="OY68"/>
          <cell r="OZ68"/>
          <cell r="PA68"/>
          <cell r="PB68"/>
          <cell r="PC68"/>
          <cell r="PD68"/>
          <cell r="PE68"/>
          <cell r="PF68"/>
          <cell r="PG68"/>
          <cell r="PH68"/>
          <cell r="PI68"/>
          <cell r="PJ68"/>
          <cell r="PK68"/>
          <cell r="PL68"/>
          <cell r="PM68"/>
          <cell r="PN68"/>
          <cell r="PO68"/>
          <cell r="PP68"/>
          <cell r="PQ68"/>
          <cell r="PR68"/>
          <cell r="PS68"/>
          <cell r="PT68"/>
          <cell r="PU68"/>
          <cell r="PV68"/>
          <cell r="PW68"/>
          <cell r="PX68"/>
          <cell r="PY68"/>
          <cell r="PZ68"/>
          <cell r="QA68"/>
          <cell r="QB68"/>
          <cell r="QC68"/>
          <cell r="QD68"/>
          <cell r="QE68"/>
          <cell r="QF68"/>
          <cell r="QG68"/>
          <cell r="QH68"/>
          <cell r="QI68"/>
          <cell r="QJ68"/>
          <cell r="QK68"/>
          <cell r="QL68"/>
          <cell r="QM68"/>
          <cell r="QN68"/>
          <cell r="QO68"/>
          <cell r="QP68"/>
          <cell r="QQ68"/>
          <cell r="QR68"/>
          <cell r="QS68"/>
          <cell r="QT68"/>
          <cell r="QU68"/>
          <cell r="QV68"/>
          <cell r="QW68"/>
          <cell r="QX68"/>
          <cell r="QY68"/>
          <cell r="QZ68"/>
          <cell r="RA68"/>
          <cell r="RB68"/>
          <cell r="RC68"/>
          <cell r="RD68"/>
          <cell r="RE68"/>
          <cell r="RF68"/>
          <cell r="RG68"/>
          <cell r="RH68"/>
          <cell r="RI68"/>
          <cell r="RJ68"/>
          <cell r="RK68"/>
          <cell r="RL68"/>
          <cell r="RM68"/>
          <cell r="RN68"/>
        </row>
        <row r="69">
          <cell r="A69">
            <v>67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/>
          <cell r="S69"/>
          <cell r="T69">
            <v>0</v>
          </cell>
          <cell r="U69">
            <v>0</v>
          </cell>
          <cell r="V69">
            <v>0.55600000000000005</v>
          </cell>
          <cell r="W69">
            <v>2.4359999999999999</v>
          </cell>
          <cell r="X69">
            <v>2.0489999999999999</v>
          </cell>
          <cell r="Y69">
            <v>2.3330000000000002</v>
          </cell>
          <cell r="Z69">
            <v>3.8029999999999999</v>
          </cell>
          <cell r="AA69">
            <v>3.956</v>
          </cell>
          <cell r="AB69">
            <v>2.1219999999999999</v>
          </cell>
          <cell r="AC69">
            <v>2.3029999999999999</v>
          </cell>
          <cell r="AD69">
            <v>1.5409999999999999</v>
          </cell>
          <cell r="AE69">
            <v>83.081999999999994</v>
          </cell>
          <cell r="AF69">
            <v>86.48</v>
          </cell>
          <cell r="AG69">
            <v>86.885943801841208</v>
          </cell>
          <cell r="AH69"/>
          <cell r="AI69"/>
          <cell r="AJ69">
            <v>163.80646113093999</v>
          </cell>
          <cell r="AK69">
            <v>125.39822603894</v>
          </cell>
          <cell r="AL69">
            <v>180.60095279882998</v>
          </cell>
          <cell r="AM69">
            <v>178.19471712903999</v>
          </cell>
          <cell r="AN69">
            <v>212.4760092555</v>
          </cell>
          <cell r="AO69">
            <v>233.73727695834</v>
          </cell>
          <cell r="AP69">
            <v>5.1495145500600001</v>
          </cell>
          <cell r="AQ69">
            <v>5.4523731599800005</v>
          </cell>
          <cell r="AR69">
            <v>6.2478007870600001</v>
          </cell>
          <cell r="AS69">
            <v>334.30893684058003</v>
          </cell>
          <cell r="AT69">
            <v>342.72452864559</v>
          </cell>
          <cell r="AU69">
            <v>406.95554088175766</v>
          </cell>
          <cell r="AV69">
            <v>443.12170021135819</v>
          </cell>
          <cell r="AW69">
            <v>423.75887495516213</v>
          </cell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>
            <v>0</v>
          </cell>
          <cell r="BQ69">
            <v>0</v>
          </cell>
          <cell r="BR69">
            <v>1.68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7.3999999999999996E-2</v>
          </cell>
          <cell r="CC69">
            <v>6.2056787877251926E-2</v>
          </cell>
          <cell r="CD69"/>
          <cell r="CE69"/>
          <cell r="CF69">
            <v>5.1071428571428573E-2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4.816666666666667E-2</v>
          </cell>
          <cell r="CL69">
            <v>0.57804761904761903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/>
          <cell r="CU69"/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/>
          <cell r="DK69"/>
          <cell r="DL69"/>
          <cell r="DM69"/>
          <cell r="DN69"/>
          <cell r="DO69"/>
          <cell r="DP69"/>
          <cell r="DQ69"/>
          <cell r="DR69"/>
          <cell r="DS69"/>
          <cell r="DT69"/>
          <cell r="DU69"/>
          <cell r="DV69"/>
          <cell r="DW69"/>
          <cell r="DX69"/>
          <cell r="DY69"/>
          <cell r="DZ69"/>
          <cell r="EA69"/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/>
          <cell r="EN69"/>
          <cell r="EO69"/>
          <cell r="EP69"/>
          <cell r="EQ69"/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/>
          <cell r="FD69"/>
          <cell r="FE69"/>
          <cell r="FF69"/>
          <cell r="FG69"/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/>
          <cell r="FW69"/>
          <cell r="FX69">
            <v>0</v>
          </cell>
          <cell r="FY69">
            <v>0</v>
          </cell>
          <cell r="FZ69">
            <v>1.857</v>
          </cell>
          <cell r="GA69">
            <v>0</v>
          </cell>
          <cell r="GB69">
            <v>0</v>
          </cell>
          <cell r="GC69">
            <v>0.1</v>
          </cell>
          <cell r="GD69">
            <v>0.107</v>
          </cell>
          <cell r="GE69">
            <v>9.0999999999999998E-2</v>
          </cell>
          <cell r="GF69">
            <v>0.111</v>
          </cell>
          <cell r="GG69">
            <v>0.17799999999999999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/>
          <cell r="GM69"/>
          <cell r="GN69">
            <v>2.4430952380952382</v>
          </cell>
          <cell r="GO69">
            <v>0.42814285714285716</v>
          </cell>
          <cell r="GP69">
            <v>3.077547619047619</v>
          </cell>
          <cell r="GQ69">
            <v>2.7505238095238096</v>
          </cell>
          <cell r="GR69">
            <v>3.4453095238095237</v>
          </cell>
          <cell r="GS69">
            <v>4.4308809523809529</v>
          </cell>
          <cell r="GT69">
            <v>2.4532380952380954</v>
          </cell>
          <cell r="GU69">
            <v>0.99433333333333329</v>
          </cell>
          <cell r="GV69">
            <v>1.1379047619047618</v>
          </cell>
          <cell r="GW69">
            <v>0.84990476190476194</v>
          </cell>
          <cell r="GX69">
            <v>3.9966190476190477</v>
          </cell>
          <cell r="GY69">
            <v>3.2888571428571427</v>
          </cell>
          <cell r="GZ69">
            <v>3.0250476190476192</v>
          </cell>
          <cell r="HA69">
            <v>2.5368207893760015</v>
          </cell>
          <cell r="HB69"/>
          <cell r="HC69"/>
          <cell r="HD69">
            <v>118.708952</v>
          </cell>
          <cell r="HE69">
            <v>277.28708699999999</v>
          </cell>
          <cell r="HF69">
            <v>142.17824200000001</v>
          </cell>
          <cell r="HG69">
            <v>153.54010299999999</v>
          </cell>
          <cell r="HH69">
            <v>156.270715</v>
          </cell>
          <cell r="HI69">
            <v>143.41023000000001</v>
          </cell>
          <cell r="HJ69">
            <v>130.39771400000001</v>
          </cell>
          <cell r="HK69">
            <v>131.981054</v>
          </cell>
          <cell r="HL69">
            <v>120.55370430214562</v>
          </cell>
          <cell r="HM69">
            <v>143.17821332983971</v>
          </cell>
          <cell r="HN69">
            <v>131.00038684792077</v>
          </cell>
          <cell r="HO69">
            <v>156.95978110237644</v>
          </cell>
          <cell r="HP69">
            <v>138.19265479595182</v>
          </cell>
          <cell r="HQ69">
            <v>158.24708121717219</v>
          </cell>
          <cell r="HR69"/>
          <cell r="HS69"/>
          <cell r="HT69">
            <v>0.80157</v>
          </cell>
          <cell r="HU69">
            <v>0.9</v>
          </cell>
          <cell r="HV69">
            <v>0.90647299999999997</v>
          </cell>
          <cell r="HW69">
            <v>0.69262699999999999</v>
          </cell>
          <cell r="HX69">
            <v>0.79727800000000004</v>
          </cell>
          <cell r="HY69">
            <v>0.76338799999999996</v>
          </cell>
          <cell r="HZ69">
            <v>0.64386100000000002</v>
          </cell>
          <cell r="IA69">
            <v>0.52609600000000001</v>
          </cell>
          <cell r="IB69">
            <v>94.466652999999994</v>
          </cell>
          <cell r="IC69">
            <v>16.124105</v>
          </cell>
          <cell r="ID69">
            <v>31.305389203238082</v>
          </cell>
          <cell r="IE69">
            <v>0.44527318368066671</v>
          </cell>
          <cell r="IF69">
            <v>126.10978243436803</v>
          </cell>
          <cell r="IG69">
            <v>136.87549997394993</v>
          </cell>
          <cell r="IH69"/>
          <cell r="II69"/>
          <cell r="IJ69">
            <v>4.6476190476190476E-2</v>
          </cell>
          <cell r="IK69">
            <v>0</v>
          </cell>
          <cell r="IL69">
            <v>5.673809523809524E-2</v>
          </cell>
          <cell r="IM69">
            <v>8.0714285714285711E-2</v>
          </cell>
          <cell r="IN69">
            <v>0</v>
          </cell>
          <cell r="IO69">
            <v>3.3095238095238095E-3</v>
          </cell>
          <cell r="IP69">
            <v>1.2182142857142857</v>
          </cell>
          <cell r="IQ69">
            <v>0.38923809523809522</v>
          </cell>
          <cell r="IR69">
            <v>0.58150000000000002</v>
          </cell>
          <cell r="IS69">
            <v>2.9285714285714286E-2</v>
          </cell>
          <cell r="IT69">
            <v>0.14250000000000002</v>
          </cell>
          <cell r="IU69">
            <v>0.20800000000000002</v>
          </cell>
          <cell r="IV69">
            <v>0.31054761904761907</v>
          </cell>
          <cell r="IW69">
            <v>0.26042686109491536</v>
          </cell>
          <cell r="IX69"/>
          <cell r="IY69"/>
          <cell r="IZ69"/>
          <cell r="JA69"/>
          <cell r="JB69"/>
          <cell r="JC69"/>
          <cell r="JD69"/>
          <cell r="JE69"/>
          <cell r="JF69"/>
          <cell r="JG69"/>
          <cell r="JH69"/>
          <cell r="JI69"/>
          <cell r="JJ69"/>
          <cell r="JK69"/>
          <cell r="JL69"/>
          <cell r="JM69"/>
          <cell r="JN69"/>
          <cell r="JO69"/>
          <cell r="JP69">
            <v>0.95081638040605498</v>
          </cell>
          <cell r="JQ69">
            <v>3.3696905205285094E-2</v>
          </cell>
          <cell r="JR69">
            <v>0.65636597326059865</v>
          </cell>
          <cell r="JS69">
            <v>0.71363338460236947</v>
          </cell>
          <cell r="JT69">
            <v>0.67629260655652501</v>
          </cell>
          <cell r="JU69">
            <v>0.34163219002363682</v>
          </cell>
          <cell r="JV69">
            <v>1.6077684311165337</v>
          </cell>
          <cell r="JW69">
            <v>1.6552559935337821</v>
          </cell>
          <cell r="JX69">
            <v>1.8546497346343234</v>
          </cell>
          <cell r="JY69">
            <v>1.493192837827783</v>
          </cell>
          <cell r="JZ69">
            <v>1.7926886073678601</v>
          </cell>
          <cell r="KA69">
            <v>2.124209687299651</v>
          </cell>
          <cell r="KB69">
            <v>1.9657037668981419</v>
          </cell>
          <cell r="KC69">
            <v>1.6484494823231495</v>
          </cell>
          <cell r="KD69"/>
          <cell r="KE69"/>
          <cell r="KF69">
            <v>0.38902380952380955</v>
          </cell>
          <cell r="KG69">
            <v>5.9499999999999997E-2</v>
          </cell>
          <cell r="KH69">
            <v>1.4206666666666667</v>
          </cell>
          <cell r="KI69">
            <v>0.59192857142857147</v>
          </cell>
          <cell r="KJ69">
            <v>1.0296666666666667</v>
          </cell>
          <cell r="KK69">
            <v>1.4769761904761904</v>
          </cell>
          <cell r="KL69">
            <v>0.65719047619047621</v>
          </cell>
          <cell r="KM69">
            <v>0.60359523809523807</v>
          </cell>
          <cell r="KN69">
            <v>0.80928571428571427</v>
          </cell>
          <cell r="KO69">
            <v>0.31402380952380948</v>
          </cell>
          <cell r="KP69">
            <v>0.85583333333333333</v>
          </cell>
          <cell r="KQ69">
            <v>1.6163571428571428</v>
          </cell>
          <cell r="KR69">
            <v>2.3831904761904763</v>
          </cell>
          <cell r="KS69">
            <v>1.9985560250275596</v>
          </cell>
          <cell r="KT69"/>
          <cell r="KU69"/>
          <cell r="KV69">
            <v>1.9285714285714286E-3</v>
          </cell>
          <cell r="KW69">
            <v>0</v>
          </cell>
          <cell r="KX69">
            <v>2.2380952380952382E-3</v>
          </cell>
          <cell r="KY69">
            <v>1.2857142857142856E-3</v>
          </cell>
          <cell r="KZ69">
            <v>0</v>
          </cell>
          <cell r="LA69">
            <v>0</v>
          </cell>
          <cell r="LB69">
            <v>0</v>
          </cell>
          <cell r="LC69">
            <v>0</v>
          </cell>
          <cell r="LD69">
            <v>0</v>
          </cell>
          <cell r="LE69">
            <v>0</v>
          </cell>
          <cell r="LF69">
            <v>0</v>
          </cell>
          <cell r="LG69">
            <v>0</v>
          </cell>
          <cell r="LH69">
            <v>0</v>
          </cell>
          <cell r="LI69">
            <v>0</v>
          </cell>
          <cell r="LJ69"/>
          <cell r="LL69">
            <v>0</v>
          </cell>
          <cell r="LM69">
            <v>0</v>
          </cell>
          <cell r="LN69">
            <v>0</v>
          </cell>
          <cell r="LO69">
            <v>0</v>
          </cell>
          <cell r="LP69">
            <v>0</v>
          </cell>
          <cell r="LQ69">
            <v>0</v>
          </cell>
          <cell r="LR69">
            <v>0</v>
          </cell>
          <cell r="LS69">
            <v>0</v>
          </cell>
          <cell r="LT69">
            <v>0</v>
          </cell>
          <cell r="LU69">
            <v>0</v>
          </cell>
          <cell r="LV69">
            <v>0</v>
          </cell>
          <cell r="LW69"/>
          <cell r="LX69"/>
          <cell r="LY69"/>
          <cell r="LZ69"/>
          <cell r="MA69"/>
          <cell r="MB69">
            <v>0</v>
          </cell>
          <cell r="MC69">
            <v>0</v>
          </cell>
          <cell r="MD69">
            <v>0</v>
          </cell>
          <cell r="ME69">
            <v>0</v>
          </cell>
          <cell r="MF69">
            <v>0</v>
          </cell>
          <cell r="MG69">
            <v>0</v>
          </cell>
          <cell r="MH69">
            <v>0</v>
          </cell>
          <cell r="MI69">
            <v>0</v>
          </cell>
          <cell r="MJ69">
            <v>0</v>
          </cell>
          <cell r="MK69">
            <v>0</v>
          </cell>
          <cell r="ML69">
            <v>0</v>
          </cell>
          <cell r="MM69">
            <v>0</v>
          </cell>
          <cell r="MN69">
            <v>0</v>
          </cell>
          <cell r="MO69">
            <v>0</v>
          </cell>
          <cell r="MP69"/>
          <cell r="MQ69"/>
          <cell r="MR69">
            <v>0</v>
          </cell>
          <cell r="MS69">
            <v>0</v>
          </cell>
          <cell r="MT69">
            <v>0</v>
          </cell>
          <cell r="MU69">
            <v>0</v>
          </cell>
          <cell r="MV69">
            <v>0</v>
          </cell>
          <cell r="MW69">
            <v>0</v>
          </cell>
          <cell r="MX69">
            <v>0</v>
          </cell>
          <cell r="MY69">
            <v>0</v>
          </cell>
          <cell r="MZ69">
            <v>0</v>
          </cell>
          <cell r="NA69">
            <v>0</v>
          </cell>
          <cell r="NB69">
            <v>0</v>
          </cell>
          <cell r="NC69">
            <v>0</v>
          </cell>
          <cell r="ND69">
            <v>0</v>
          </cell>
          <cell r="NE69">
            <v>0</v>
          </cell>
          <cell r="NF69"/>
          <cell r="NG69"/>
          <cell r="NH69"/>
          <cell r="NI69"/>
          <cell r="NJ69"/>
          <cell r="NK69"/>
          <cell r="NL69"/>
          <cell r="NM69"/>
          <cell r="NN69"/>
          <cell r="NO69"/>
          <cell r="NP69"/>
          <cell r="NQ69"/>
          <cell r="NR69"/>
          <cell r="NS69"/>
          <cell r="NT69"/>
          <cell r="NU69"/>
          <cell r="NV69"/>
          <cell r="NW69"/>
          <cell r="NX69">
            <v>0</v>
          </cell>
          <cell r="NY69">
            <v>0</v>
          </cell>
          <cell r="NZ69">
            <v>0</v>
          </cell>
          <cell r="OA69">
            <v>0</v>
          </cell>
          <cell r="OB69">
            <v>0</v>
          </cell>
          <cell r="OC69">
            <v>0</v>
          </cell>
          <cell r="OD69">
            <v>0</v>
          </cell>
          <cell r="OE69">
            <v>0</v>
          </cell>
          <cell r="OF69">
            <v>0</v>
          </cell>
          <cell r="OG69">
            <v>0</v>
          </cell>
          <cell r="OH69">
            <v>0</v>
          </cell>
          <cell r="OI69"/>
          <cell r="OJ69"/>
          <cell r="OK69"/>
          <cell r="OL69"/>
          <cell r="OM69"/>
          <cell r="ON69">
            <v>0</v>
          </cell>
          <cell r="OO69">
            <v>0</v>
          </cell>
          <cell r="OP69">
            <v>0</v>
          </cell>
          <cell r="OQ69">
            <v>0</v>
          </cell>
          <cell r="OR69">
            <v>0</v>
          </cell>
          <cell r="OS69">
            <v>0</v>
          </cell>
          <cell r="OT69">
            <v>0</v>
          </cell>
          <cell r="OU69">
            <v>0</v>
          </cell>
          <cell r="OV69">
            <v>0</v>
          </cell>
          <cell r="OW69">
            <v>0</v>
          </cell>
          <cell r="OX69">
            <v>0</v>
          </cell>
          <cell r="OY69"/>
          <cell r="OZ69"/>
          <cell r="PA69"/>
          <cell r="PB69"/>
          <cell r="PC69"/>
          <cell r="PD69"/>
          <cell r="PE69"/>
          <cell r="PF69"/>
          <cell r="PG69"/>
          <cell r="PH69"/>
          <cell r="PI69"/>
          <cell r="PJ69"/>
          <cell r="PK69"/>
          <cell r="PL69"/>
          <cell r="PM69"/>
          <cell r="PN69"/>
          <cell r="PO69"/>
          <cell r="PP69"/>
          <cell r="PQ69"/>
          <cell r="PR69"/>
          <cell r="PS69"/>
          <cell r="PT69"/>
          <cell r="PU69"/>
          <cell r="PV69"/>
          <cell r="PW69"/>
          <cell r="PX69"/>
          <cell r="PY69"/>
          <cell r="PZ69"/>
          <cell r="QA69"/>
          <cell r="QB69"/>
          <cell r="QC69"/>
          <cell r="QD69"/>
          <cell r="QE69"/>
          <cell r="QF69"/>
          <cell r="QG69"/>
          <cell r="QH69"/>
          <cell r="QI69"/>
          <cell r="QJ69"/>
          <cell r="QK69"/>
          <cell r="QL69"/>
          <cell r="QM69"/>
          <cell r="QN69"/>
          <cell r="QO69"/>
          <cell r="QP69"/>
          <cell r="QQ69"/>
          <cell r="QR69"/>
          <cell r="QS69"/>
          <cell r="QT69"/>
          <cell r="QU69"/>
          <cell r="QV69"/>
          <cell r="QW69"/>
          <cell r="QX69"/>
          <cell r="QY69"/>
          <cell r="QZ69"/>
          <cell r="RA69"/>
          <cell r="RB69"/>
          <cell r="RC69"/>
          <cell r="RD69"/>
          <cell r="RE69"/>
          <cell r="RF69"/>
          <cell r="RG69"/>
          <cell r="RH69"/>
          <cell r="RI69"/>
          <cell r="RJ69"/>
          <cell r="RK69"/>
          <cell r="RL69"/>
          <cell r="RM69"/>
          <cell r="RN69"/>
        </row>
        <row r="70">
          <cell r="A70">
            <v>68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/>
          <cell r="Q70"/>
          <cell r="R70"/>
          <cell r="S70"/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/>
          <cell r="AE70"/>
          <cell r="AF70">
            <v>0</v>
          </cell>
          <cell r="AG70">
            <v>0</v>
          </cell>
          <cell r="AH70"/>
          <cell r="AI70"/>
          <cell r="AJ70">
            <v>18171.86169015829</v>
          </cell>
          <cell r="AK70">
            <v>25651.288357830988</v>
          </cell>
          <cell r="AL70">
            <v>28712.565952723136</v>
          </cell>
          <cell r="AM70">
            <v>27013.54458627231</v>
          </cell>
          <cell r="AN70">
            <v>25406.815147237583</v>
          </cell>
          <cell r="AO70">
            <v>25451.40883723948</v>
          </cell>
          <cell r="AP70">
            <v>25552.104260741336</v>
          </cell>
          <cell r="AQ70">
            <v>28294.570413095011</v>
          </cell>
          <cell r="AR70">
            <v>29499.718196865029</v>
          </cell>
          <cell r="AS70">
            <v>29187.874734570665</v>
          </cell>
          <cell r="AT70">
            <v>24421.311059117656</v>
          </cell>
          <cell r="AU70">
            <v>20653.72694192551</v>
          </cell>
          <cell r="AV70">
            <v>19246.584544090474</v>
          </cell>
          <cell r="AW70">
            <v>18452.37742045067</v>
          </cell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/>
          <cell r="CA70"/>
          <cell r="CB70"/>
          <cell r="CC70"/>
          <cell r="CD70"/>
          <cell r="CE70"/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/>
          <cell r="CQ70"/>
          <cell r="CR70"/>
          <cell r="CS70"/>
          <cell r="CT70"/>
          <cell r="CU70"/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/>
          <cell r="DH70"/>
          <cell r="DI70"/>
          <cell r="DJ70"/>
          <cell r="DK70"/>
          <cell r="DL70"/>
          <cell r="DM70"/>
          <cell r="DN70"/>
          <cell r="DO70"/>
          <cell r="DP70"/>
          <cell r="DQ70"/>
          <cell r="DR70"/>
          <cell r="DS70"/>
          <cell r="DT70"/>
          <cell r="DU70"/>
          <cell r="DV70"/>
          <cell r="DW70"/>
          <cell r="DX70"/>
          <cell r="DY70"/>
          <cell r="DZ70"/>
          <cell r="EA70"/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/>
          <cell r="EN70"/>
          <cell r="EO70"/>
          <cell r="EP70"/>
          <cell r="EQ70"/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/>
          <cell r="FD70"/>
          <cell r="FE70"/>
          <cell r="FF70"/>
          <cell r="FG70"/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/>
          <cell r="FS70"/>
          <cell r="FT70"/>
          <cell r="FU70"/>
          <cell r="FV70"/>
          <cell r="FW70"/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/>
          <cell r="GI70"/>
          <cell r="GJ70"/>
          <cell r="GK70"/>
          <cell r="GL70"/>
          <cell r="GM70"/>
          <cell r="GN70">
            <v>23962.28486515296</v>
          </cell>
          <cell r="GO70">
            <v>25588.132964975935</v>
          </cell>
          <cell r="GP70">
            <v>26638.117100007596</v>
          </cell>
          <cell r="GQ70">
            <v>28128.280008063746</v>
          </cell>
          <cell r="GR70">
            <v>29216.984022142853</v>
          </cell>
          <cell r="GS70">
            <v>32102.82384928572</v>
          </cell>
          <cell r="GT70">
            <v>32934.469536904762</v>
          </cell>
          <cell r="GU70">
            <v>33432.534755476183</v>
          </cell>
          <cell r="GV70">
            <v>34407.079371904758</v>
          </cell>
          <cell r="GW70">
            <v>36186.440886666664</v>
          </cell>
          <cell r="GX70">
            <v>36190.661410476197</v>
          </cell>
          <cell r="GY70">
            <v>35740.577602142846</v>
          </cell>
          <cell r="GZ70">
            <v>37059.674304523716</v>
          </cell>
          <cell r="HA70">
            <v>38554.691764523886</v>
          </cell>
          <cell r="HB70"/>
          <cell r="HC70"/>
          <cell r="HD70">
            <v>57.578810479994331</v>
          </cell>
          <cell r="HE70">
            <v>59.955948779994344</v>
          </cell>
          <cell r="HF70">
            <v>66.075040289995826</v>
          </cell>
          <cell r="HG70">
            <v>67.805854179992295</v>
          </cell>
          <cell r="HH70">
            <v>70.394592639989867</v>
          </cell>
          <cell r="HI70">
            <v>72.44970470998976</v>
          </cell>
          <cell r="HJ70">
            <v>75.300833299989336</v>
          </cell>
          <cell r="HK70">
            <v>82.066364499999509</v>
          </cell>
          <cell r="HL70">
            <v>85.310231899999621</v>
          </cell>
          <cell r="HM70">
            <v>91.217093659999648</v>
          </cell>
          <cell r="HN70">
            <v>95.626975169999895</v>
          </cell>
          <cell r="HO70">
            <v>96.791362329999998</v>
          </cell>
          <cell r="HP70">
            <v>104.44673819</v>
          </cell>
          <cell r="HQ70">
            <v>105.44673819</v>
          </cell>
          <cell r="HR70"/>
          <cell r="HS70"/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/>
          <cell r="IF70">
            <v>0</v>
          </cell>
          <cell r="IG70">
            <v>0</v>
          </cell>
          <cell r="IH70"/>
          <cell r="II70"/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1.4676666666666667</v>
          </cell>
          <cell r="IO70">
            <v>0</v>
          </cell>
          <cell r="IP70">
            <v>2.898309523809524</v>
          </cell>
          <cell r="IQ70">
            <v>28.198928571428574</v>
          </cell>
          <cell r="IR70">
            <v>798.66527904761892</v>
          </cell>
          <cell r="IS70">
            <v>1241.2378095238096</v>
          </cell>
          <cell r="IT70">
            <v>1443.1332964285714</v>
          </cell>
          <cell r="IU70">
            <v>1180.6784026190476</v>
          </cell>
          <cell r="IV70"/>
          <cell r="IW70"/>
          <cell r="IX70"/>
          <cell r="IY70"/>
          <cell r="IZ70"/>
          <cell r="JA70"/>
          <cell r="JB70"/>
          <cell r="JC70"/>
          <cell r="JD70"/>
          <cell r="JE70"/>
          <cell r="JF70"/>
          <cell r="JG70"/>
          <cell r="JH70"/>
          <cell r="JI70"/>
          <cell r="JJ70"/>
          <cell r="JK70"/>
          <cell r="JL70"/>
          <cell r="JM70"/>
          <cell r="JN70"/>
          <cell r="JO70"/>
          <cell r="JP70"/>
          <cell r="JQ70"/>
          <cell r="JR70"/>
          <cell r="JS70"/>
          <cell r="JT70"/>
          <cell r="JU70"/>
          <cell r="JV70"/>
          <cell r="JW70"/>
          <cell r="JX70"/>
          <cell r="JY70"/>
          <cell r="JZ70"/>
          <cell r="KA70"/>
          <cell r="KB70"/>
          <cell r="KC70"/>
          <cell r="KD70"/>
          <cell r="KE70"/>
          <cell r="KF70">
            <v>29567.142482239651</v>
          </cell>
          <cell r="KG70">
            <v>28786.89197079873</v>
          </cell>
          <cell r="KH70">
            <v>27561.599982861419</v>
          </cell>
          <cell r="KI70">
            <v>27511.973594887309</v>
          </cell>
          <cell r="KJ70">
            <v>28213.772582380945</v>
          </cell>
          <cell r="KK70">
            <v>29309.642575000005</v>
          </cell>
          <cell r="KL70">
            <v>30409.127358095237</v>
          </cell>
          <cell r="KM70">
            <v>31833.433726904768</v>
          </cell>
          <cell r="KN70">
            <v>34007.575822380961</v>
          </cell>
          <cell r="KO70">
            <v>38464.210394761911</v>
          </cell>
          <cell r="KP70">
            <v>42559.199199523813</v>
          </cell>
          <cell r="KQ70">
            <v>43079.148190952386</v>
          </cell>
          <cell r="KR70"/>
          <cell r="KS70"/>
          <cell r="KT70"/>
          <cell r="KU70"/>
          <cell r="KV70">
            <v>5947.31</v>
          </cell>
          <cell r="KW70">
            <v>6040.2735714285718</v>
          </cell>
          <cell r="KX70">
            <v>6230.6671904285704</v>
          </cell>
          <cell r="KY70">
            <v>6269.5445</v>
          </cell>
          <cell r="KZ70">
            <v>6274.1038700000008</v>
          </cell>
          <cell r="LA70">
            <v>6609.7340780952372</v>
          </cell>
          <cell r="LB70">
            <v>7071.0270276190467</v>
          </cell>
          <cell r="LC70">
            <v>7372.2801902380988</v>
          </cell>
          <cell r="LD70">
            <v>9349.9544290476188</v>
          </cell>
          <cell r="LE70">
            <v>10129.949079523811</v>
          </cell>
          <cell r="LF70">
            <v>10168.416116904762</v>
          </cell>
          <cell r="LG70"/>
          <cell r="LH70"/>
          <cell r="LI70"/>
          <cell r="LJ70"/>
          <cell r="LL70">
            <v>0</v>
          </cell>
          <cell r="LM70">
            <v>0</v>
          </cell>
          <cell r="LN70">
            <v>0</v>
          </cell>
          <cell r="LO70">
            <v>0</v>
          </cell>
          <cell r="LP70">
            <v>0</v>
          </cell>
          <cell r="LQ70">
            <v>0</v>
          </cell>
          <cell r="LR70">
            <v>0</v>
          </cell>
          <cell r="LS70">
            <v>0</v>
          </cell>
          <cell r="LT70">
            <v>0</v>
          </cell>
          <cell r="LU70">
            <v>0</v>
          </cell>
          <cell r="LV70">
            <v>0</v>
          </cell>
          <cell r="LW70"/>
          <cell r="LX70"/>
          <cell r="LY70"/>
          <cell r="LZ70"/>
          <cell r="MA70"/>
          <cell r="MB70">
            <v>0</v>
          </cell>
          <cell r="MC70">
            <v>0</v>
          </cell>
          <cell r="MD70">
            <v>0</v>
          </cell>
          <cell r="ME70">
            <v>0</v>
          </cell>
          <cell r="MF70">
            <v>0</v>
          </cell>
          <cell r="MG70">
            <v>0</v>
          </cell>
          <cell r="MH70">
            <v>0</v>
          </cell>
          <cell r="MI70">
            <v>0</v>
          </cell>
          <cell r="MJ70">
            <v>0</v>
          </cell>
          <cell r="MK70">
            <v>0</v>
          </cell>
          <cell r="ML70">
            <v>0</v>
          </cell>
          <cell r="MM70"/>
          <cell r="MN70">
            <v>0</v>
          </cell>
          <cell r="MO70"/>
          <cell r="MP70"/>
          <cell r="MQ70"/>
          <cell r="MR70">
            <v>0</v>
          </cell>
          <cell r="MS70">
            <v>0</v>
          </cell>
          <cell r="MT70">
            <v>0</v>
          </cell>
          <cell r="MU70">
            <v>0</v>
          </cell>
          <cell r="MV70">
            <v>0</v>
          </cell>
          <cell r="MW70">
            <v>0</v>
          </cell>
          <cell r="MX70">
            <v>0</v>
          </cell>
          <cell r="MY70">
            <v>0</v>
          </cell>
          <cell r="MZ70">
            <v>0</v>
          </cell>
          <cell r="NA70">
            <v>0</v>
          </cell>
          <cell r="NB70">
            <v>0</v>
          </cell>
          <cell r="NC70"/>
          <cell r="ND70">
            <v>0</v>
          </cell>
          <cell r="NE70"/>
          <cell r="NF70"/>
          <cell r="NG70"/>
          <cell r="NH70"/>
          <cell r="NI70"/>
          <cell r="NJ70"/>
          <cell r="NK70"/>
          <cell r="NL70"/>
          <cell r="NM70"/>
          <cell r="NN70"/>
          <cell r="NO70"/>
          <cell r="NP70"/>
          <cell r="NQ70"/>
          <cell r="NR70"/>
          <cell r="NS70"/>
          <cell r="NT70"/>
          <cell r="NU70"/>
          <cell r="NV70"/>
          <cell r="NW70"/>
          <cell r="NX70">
            <v>0</v>
          </cell>
          <cell r="NY70">
            <v>0</v>
          </cell>
          <cell r="NZ70">
            <v>0</v>
          </cell>
          <cell r="OA70">
            <v>0</v>
          </cell>
          <cell r="OB70">
            <v>0</v>
          </cell>
          <cell r="OC70">
            <v>0</v>
          </cell>
          <cell r="OD70">
            <v>0</v>
          </cell>
          <cell r="OE70">
            <v>0</v>
          </cell>
          <cell r="OF70">
            <v>0</v>
          </cell>
          <cell r="OG70">
            <v>0</v>
          </cell>
          <cell r="OH70">
            <v>0</v>
          </cell>
          <cell r="OI70"/>
          <cell r="OJ70"/>
          <cell r="OK70"/>
          <cell r="OL70"/>
          <cell r="OM70"/>
          <cell r="ON70">
            <v>0</v>
          </cell>
          <cell r="OO70">
            <v>0</v>
          </cell>
          <cell r="OP70">
            <v>0</v>
          </cell>
          <cell r="OQ70">
            <v>0</v>
          </cell>
          <cell r="OR70">
            <v>0</v>
          </cell>
          <cell r="OS70">
            <v>0</v>
          </cell>
          <cell r="OT70">
            <v>0</v>
          </cell>
          <cell r="OU70">
            <v>0</v>
          </cell>
          <cell r="OV70">
            <v>0</v>
          </cell>
          <cell r="OW70">
            <v>0</v>
          </cell>
          <cell r="OX70"/>
          <cell r="OY70"/>
          <cell r="OZ70"/>
          <cell r="PA70"/>
          <cell r="PB70"/>
          <cell r="PC70"/>
          <cell r="PD70">
            <v>0</v>
          </cell>
          <cell r="PE70">
            <v>0</v>
          </cell>
          <cell r="PF70">
            <v>0</v>
          </cell>
          <cell r="PG70">
            <v>0</v>
          </cell>
          <cell r="PH70">
            <v>0</v>
          </cell>
          <cell r="PI70">
            <v>0</v>
          </cell>
          <cell r="PJ70">
            <v>0</v>
          </cell>
          <cell r="PK70">
            <v>0</v>
          </cell>
          <cell r="PL70">
            <v>0</v>
          </cell>
          <cell r="PM70">
            <v>0</v>
          </cell>
          <cell r="PN70"/>
          <cell r="PO70"/>
          <cell r="PP70"/>
          <cell r="PQ70"/>
          <cell r="PR70"/>
          <cell r="PS70"/>
          <cell r="PT70">
            <v>0</v>
          </cell>
          <cell r="PU70">
            <v>0</v>
          </cell>
          <cell r="PV70">
            <v>0</v>
          </cell>
          <cell r="PW70">
            <v>0</v>
          </cell>
          <cell r="PX70">
            <v>0</v>
          </cell>
          <cell r="PY70">
            <v>0</v>
          </cell>
          <cell r="PZ70">
            <v>0</v>
          </cell>
          <cell r="QA70">
            <v>0</v>
          </cell>
          <cell r="QB70">
            <v>0</v>
          </cell>
          <cell r="QC70">
            <v>0</v>
          </cell>
          <cell r="QD70"/>
          <cell r="QE70"/>
          <cell r="QF70"/>
          <cell r="QG70"/>
          <cell r="QH70"/>
          <cell r="QI70"/>
          <cell r="QJ70">
            <v>0</v>
          </cell>
          <cell r="QK70">
            <v>0</v>
          </cell>
          <cell r="QL70">
            <v>0</v>
          </cell>
          <cell r="QM70">
            <v>0</v>
          </cell>
          <cell r="QN70">
            <v>0</v>
          </cell>
          <cell r="QO70">
            <v>0</v>
          </cell>
          <cell r="QP70">
            <v>0</v>
          </cell>
          <cell r="QQ70">
            <v>0</v>
          </cell>
          <cell r="QR70">
            <v>0</v>
          </cell>
          <cell r="QS70">
            <v>0</v>
          </cell>
          <cell r="QT70">
            <v>0</v>
          </cell>
          <cell r="QU70"/>
          <cell r="QV70"/>
          <cell r="QW70"/>
          <cell r="QX70"/>
          <cell r="QY70"/>
          <cell r="QZ70">
            <v>0</v>
          </cell>
          <cell r="RA70">
            <v>0</v>
          </cell>
          <cell r="RB70">
            <v>0</v>
          </cell>
          <cell r="RC70">
            <v>0</v>
          </cell>
          <cell r="RD70">
            <v>0</v>
          </cell>
          <cell r="RE70">
            <v>0</v>
          </cell>
          <cell r="RF70">
            <v>0</v>
          </cell>
          <cell r="RG70">
            <v>0</v>
          </cell>
          <cell r="RH70">
            <v>0</v>
          </cell>
          <cell r="RI70">
            <v>0</v>
          </cell>
          <cell r="RJ70">
            <v>0</v>
          </cell>
          <cell r="RK70"/>
          <cell r="RL70"/>
          <cell r="RM70"/>
          <cell r="RN70"/>
        </row>
        <row r="71">
          <cell r="A71">
            <v>69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/>
          <cell r="Q71"/>
          <cell r="R71"/>
          <cell r="S71"/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/>
          <cell r="AE71"/>
          <cell r="AF71">
            <v>0</v>
          </cell>
          <cell r="AG71">
            <v>0</v>
          </cell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>
            <v>24421.311059117656</v>
          </cell>
          <cell r="AU71">
            <v>20653.72694192551</v>
          </cell>
          <cell r="AV71">
            <v>19246.584544090474</v>
          </cell>
          <cell r="AW71">
            <v>18452.37742045067</v>
          </cell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/>
          <cell r="CA71"/>
          <cell r="CB71"/>
          <cell r="CC71"/>
          <cell r="CD71"/>
          <cell r="CE71"/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/>
          <cell r="CQ71"/>
          <cell r="CR71"/>
          <cell r="CS71"/>
          <cell r="CT71"/>
          <cell r="CU71"/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/>
          <cell r="DH71"/>
          <cell r="DI71"/>
          <cell r="DJ71"/>
          <cell r="DK71"/>
          <cell r="DL71"/>
          <cell r="DM71"/>
          <cell r="DN71"/>
          <cell r="DO71"/>
          <cell r="DP71"/>
          <cell r="DQ71"/>
          <cell r="DR71"/>
          <cell r="DS71"/>
          <cell r="DT71"/>
          <cell r="DU71"/>
          <cell r="DV71"/>
          <cell r="DW71"/>
          <cell r="DX71"/>
          <cell r="DY71"/>
          <cell r="DZ71"/>
          <cell r="EA71"/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/>
          <cell r="EN71"/>
          <cell r="EO71"/>
          <cell r="EP71"/>
          <cell r="EQ71"/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/>
          <cell r="FD71"/>
          <cell r="FE71"/>
          <cell r="FF71"/>
          <cell r="FG71"/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/>
          <cell r="FS71"/>
          <cell r="FT71"/>
          <cell r="FU71"/>
          <cell r="FV71"/>
          <cell r="FW71"/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/>
          <cell r="GI71"/>
          <cell r="GJ71"/>
          <cell r="GK71"/>
          <cell r="GL71"/>
          <cell r="GM71"/>
          <cell r="GN71">
            <v>23618.442540995715</v>
          </cell>
          <cell r="GO71">
            <v>25220.960837650266</v>
          </cell>
          <cell r="GP71">
            <v>26255.87842175203</v>
          </cell>
          <cell r="GQ71">
            <v>27724.658515916999</v>
          </cell>
          <cell r="GR71">
            <v>28952.189331666665</v>
          </cell>
          <cell r="GS71">
            <v>31670.521039761908</v>
          </cell>
          <cell r="GT71">
            <v>32430.069608333331</v>
          </cell>
          <cell r="GU71">
            <v>33070.823945952376</v>
          </cell>
          <cell r="GV71">
            <v>33894.06189571428</v>
          </cell>
          <cell r="GW71">
            <v>35350.647815238095</v>
          </cell>
          <cell r="GX71">
            <v>35335.791172380959</v>
          </cell>
          <cell r="GY71">
            <v>35066.823028333325</v>
          </cell>
          <cell r="GZ71">
            <v>36352.279325714189</v>
          </cell>
          <cell r="HA71">
            <v>37708.661404761981</v>
          </cell>
          <cell r="HB71"/>
          <cell r="HC71"/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0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/>
          <cell r="HS71"/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/>
          <cell r="IF71">
            <v>0</v>
          </cell>
          <cell r="IG71">
            <v>0</v>
          </cell>
          <cell r="IH71"/>
          <cell r="II71"/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/>
          <cell r="IV71"/>
          <cell r="IW71"/>
          <cell r="IX71"/>
          <cell r="IY71"/>
          <cell r="IZ71"/>
          <cell r="JA71"/>
          <cell r="JB71"/>
          <cell r="JC71"/>
          <cell r="JD71"/>
          <cell r="JE71"/>
          <cell r="JF71"/>
          <cell r="JG71"/>
          <cell r="JH71"/>
          <cell r="JI71"/>
          <cell r="JJ71"/>
          <cell r="JK71"/>
          <cell r="JL71"/>
          <cell r="JM71"/>
          <cell r="JN71"/>
          <cell r="JO71"/>
          <cell r="JP71"/>
          <cell r="JQ71"/>
          <cell r="JR71"/>
          <cell r="JS71"/>
          <cell r="JT71"/>
          <cell r="JU71"/>
          <cell r="JV71"/>
          <cell r="JW71"/>
          <cell r="JX71"/>
          <cell r="JY71"/>
          <cell r="JZ71"/>
          <cell r="KA71"/>
          <cell r="KB71"/>
          <cell r="KC71"/>
          <cell r="KD71"/>
          <cell r="KE71"/>
          <cell r="KF71">
            <v>29477.150641985463</v>
          </cell>
          <cell r="KG71">
            <v>28699.110222435174</v>
          </cell>
          <cell r="KH71">
            <v>27471.012307443296</v>
          </cell>
          <cell r="KI71">
            <v>27423.311736094918</v>
          </cell>
          <cell r="KJ71">
            <v>28118.732197380945</v>
          </cell>
          <cell r="KK71">
            <v>29228.479352380957</v>
          </cell>
          <cell r="KL71">
            <v>30321.698172380948</v>
          </cell>
          <cell r="KM71">
            <v>31741.928226904769</v>
          </cell>
          <cell r="KN71">
            <v>33890.398401428574</v>
          </cell>
          <cell r="KO71">
            <v>38362.320420952383</v>
          </cell>
          <cell r="KP71">
            <v>42443.114178571435</v>
          </cell>
          <cell r="KQ71">
            <v>42953.682695476193</v>
          </cell>
          <cell r="KR71">
            <v>44570.947190952422</v>
          </cell>
          <cell r="KS71">
            <v>47278.839454761801</v>
          </cell>
          <cell r="KT71"/>
          <cell r="KU71"/>
          <cell r="KV71">
            <v>0</v>
          </cell>
          <cell r="KW71">
            <v>0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0</v>
          </cell>
          <cell r="LC71">
            <v>0</v>
          </cell>
          <cell r="LD71">
            <v>0</v>
          </cell>
          <cell r="LE71">
            <v>0</v>
          </cell>
          <cell r="LF71"/>
          <cell r="LG71"/>
          <cell r="LH71"/>
          <cell r="LI71"/>
          <cell r="LJ71"/>
          <cell r="LL71">
            <v>0</v>
          </cell>
          <cell r="LM71">
            <v>0</v>
          </cell>
          <cell r="LN71">
            <v>0</v>
          </cell>
          <cell r="LO71">
            <v>0</v>
          </cell>
          <cell r="LP71">
            <v>0</v>
          </cell>
          <cell r="LQ71">
            <v>0</v>
          </cell>
          <cell r="LR71">
            <v>0</v>
          </cell>
          <cell r="LS71">
            <v>0</v>
          </cell>
          <cell r="LT71">
            <v>0</v>
          </cell>
          <cell r="LU71">
            <v>0</v>
          </cell>
          <cell r="LV71">
            <v>0</v>
          </cell>
          <cell r="LW71"/>
          <cell r="LX71"/>
          <cell r="LY71"/>
          <cell r="LZ71"/>
          <cell r="MA71"/>
          <cell r="MB71">
            <v>0</v>
          </cell>
          <cell r="MC71">
            <v>0</v>
          </cell>
          <cell r="MD71">
            <v>0</v>
          </cell>
          <cell r="ME71">
            <v>0</v>
          </cell>
          <cell r="MF71">
            <v>0</v>
          </cell>
          <cell r="MG71">
            <v>0</v>
          </cell>
          <cell r="MH71">
            <v>0</v>
          </cell>
          <cell r="MI71">
            <v>0</v>
          </cell>
          <cell r="MJ71">
            <v>0</v>
          </cell>
          <cell r="MK71">
            <v>0</v>
          </cell>
          <cell r="ML71">
            <v>0</v>
          </cell>
          <cell r="MM71"/>
          <cell r="MN71">
            <v>0</v>
          </cell>
          <cell r="MO71"/>
          <cell r="MP71"/>
          <cell r="MQ71"/>
          <cell r="MR71">
            <v>0</v>
          </cell>
          <cell r="MS71">
            <v>0</v>
          </cell>
          <cell r="MT71">
            <v>0</v>
          </cell>
          <cell r="MU71">
            <v>0</v>
          </cell>
          <cell r="MV71">
            <v>0</v>
          </cell>
          <cell r="MW71">
            <v>0</v>
          </cell>
          <cell r="MX71">
            <v>0</v>
          </cell>
          <cell r="MY71">
            <v>0</v>
          </cell>
          <cell r="MZ71">
            <v>0</v>
          </cell>
          <cell r="NA71">
            <v>0</v>
          </cell>
          <cell r="NB71">
            <v>0</v>
          </cell>
          <cell r="NC71"/>
          <cell r="ND71"/>
          <cell r="NE71"/>
          <cell r="NF71"/>
          <cell r="NG71"/>
          <cell r="NH71"/>
          <cell r="NI71"/>
          <cell r="NJ71"/>
          <cell r="NK71"/>
          <cell r="NL71"/>
          <cell r="NM71"/>
          <cell r="NN71"/>
          <cell r="NO71"/>
          <cell r="NP71"/>
          <cell r="NQ71"/>
          <cell r="NR71"/>
          <cell r="NS71"/>
          <cell r="NT71"/>
          <cell r="NU71"/>
          <cell r="NV71"/>
          <cell r="NW71"/>
          <cell r="NX71">
            <v>0</v>
          </cell>
          <cell r="NY71">
            <v>0</v>
          </cell>
          <cell r="NZ71">
            <v>0</v>
          </cell>
          <cell r="OA71">
            <v>0</v>
          </cell>
          <cell r="OB71">
            <v>0</v>
          </cell>
          <cell r="OC71">
            <v>0</v>
          </cell>
          <cell r="OD71">
            <v>0</v>
          </cell>
          <cell r="OE71">
            <v>0</v>
          </cell>
          <cell r="OF71">
            <v>0</v>
          </cell>
          <cell r="OG71">
            <v>0</v>
          </cell>
          <cell r="OH71">
            <v>0</v>
          </cell>
          <cell r="OI71"/>
          <cell r="OJ71"/>
          <cell r="OK71"/>
          <cell r="OL71"/>
          <cell r="OM71"/>
          <cell r="ON71">
            <v>0</v>
          </cell>
          <cell r="OO71">
            <v>0</v>
          </cell>
          <cell r="OP71">
            <v>0</v>
          </cell>
          <cell r="OQ71">
            <v>0</v>
          </cell>
          <cell r="OR71">
            <v>0</v>
          </cell>
          <cell r="OS71">
            <v>0</v>
          </cell>
          <cell r="OT71">
            <v>0</v>
          </cell>
          <cell r="OU71">
            <v>0</v>
          </cell>
          <cell r="OV71">
            <v>0</v>
          </cell>
          <cell r="OW71">
            <v>0</v>
          </cell>
          <cell r="OX71"/>
          <cell r="OY71"/>
          <cell r="OZ71"/>
          <cell r="PA71"/>
          <cell r="PB71"/>
          <cell r="PC71"/>
          <cell r="PD71">
            <v>0</v>
          </cell>
          <cell r="PE71">
            <v>0</v>
          </cell>
          <cell r="PF71">
            <v>0</v>
          </cell>
          <cell r="PG71">
            <v>0</v>
          </cell>
          <cell r="PH71">
            <v>0</v>
          </cell>
          <cell r="PI71">
            <v>0</v>
          </cell>
          <cell r="PJ71">
            <v>0</v>
          </cell>
          <cell r="PK71">
            <v>0</v>
          </cell>
          <cell r="PL71">
            <v>0</v>
          </cell>
          <cell r="PM71">
            <v>0</v>
          </cell>
          <cell r="PN71"/>
          <cell r="PO71"/>
          <cell r="PP71"/>
          <cell r="PQ71"/>
          <cell r="PR71"/>
          <cell r="PS71"/>
          <cell r="PT71">
            <v>0</v>
          </cell>
          <cell r="PU71">
            <v>0</v>
          </cell>
          <cell r="PV71">
            <v>0</v>
          </cell>
          <cell r="PW71">
            <v>0</v>
          </cell>
          <cell r="PX71">
            <v>0</v>
          </cell>
          <cell r="PY71">
            <v>0</v>
          </cell>
          <cell r="PZ71">
            <v>0</v>
          </cell>
          <cell r="QA71">
            <v>0</v>
          </cell>
          <cell r="QB71">
            <v>0</v>
          </cell>
          <cell r="QC71">
            <v>0</v>
          </cell>
          <cell r="QD71"/>
          <cell r="QE71"/>
          <cell r="QF71"/>
          <cell r="QG71"/>
          <cell r="QH71"/>
          <cell r="QI71"/>
          <cell r="QJ71">
            <v>0</v>
          </cell>
          <cell r="QK71">
            <v>0</v>
          </cell>
          <cell r="QL71">
            <v>0</v>
          </cell>
          <cell r="QM71">
            <v>0</v>
          </cell>
          <cell r="QN71">
            <v>0</v>
          </cell>
          <cell r="QO71">
            <v>0</v>
          </cell>
          <cell r="QP71">
            <v>0</v>
          </cell>
          <cell r="QQ71">
            <v>0</v>
          </cell>
          <cell r="QR71">
            <v>0</v>
          </cell>
          <cell r="QS71">
            <v>0</v>
          </cell>
          <cell r="QT71">
            <v>0</v>
          </cell>
          <cell r="QU71"/>
          <cell r="QV71"/>
          <cell r="QW71"/>
          <cell r="QX71"/>
          <cell r="QY71"/>
          <cell r="QZ71">
            <v>0</v>
          </cell>
          <cell r="RA71">
            <v>0</v>
          </cell>
          <cell r="RB71">
            <v>0</v>
          </cell>
          <cell r="RC71">
            <v>0</v>
          </cell>
          <cell r="RD71">
            <v>0</v>
          </cell>
          <cell r="RE71">
            <v>0</v>
          </cell>
          <cell r="RF71">
            <v>0</v>
          </cell>
          <cell r="RG71">
            <v>0</v>
          </cell>
          <cell r="RH71">
            <v>0</v>
          </cell>
          <cell r="RI71">
            <v>0</v>
          </cell>
          <cell r="RJ71">
            <v>0</v>
          </cell>
          <cell r="RK71"/>
          <cell r="RL71"/>
          <cell r="RM71"/>
          <cell r="RN71"/>
        </row>
        <row r="72">
          <cell r="A72">
            <v>70</v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3293.0581741544897</v>
          </cell>
          <cell r="AO72">
            <v>3298.8381042451147</v>
          </cell>
          <cell r="AP72">
            <v>3311.8895585710925</v>
          </cell>
          <cell r="AQ72">
            <v>3667.3493250948877</v>
          </cell>
          <cell r="AR72">
            <v>3823.552365004025</v>
          </cell>
          <cell r="AS72">
            <v>4138.4381088670852</v>
          </cell>
          <cell r="AT72">
            <v>3462.6051151249167</v>
          </cell>
          <cell r="AU72">
            <v>2928.4136458678904</v>
          </cell>
          <cell r="AV72">
            <v>2728.9002596840792</v>
          </cell>
          <cell r="AW72">
            <v>2616.2926424219777</v>
          </cell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  <cell r="CE72"/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  <cell r="CP72"/>
          <cell r="CQ72"/>
          <cell r="CR72"/>
          <cell r="CS72"/>
          <cell r="CT72"/>
          <cell r="CU72"/>
          <cell r="CV72"/>
          <cell r="CW72"/>
          <cell r="CX72"/>
          <cell r="CY72"/>
          <cell r="CZ72"/>
          <cell r="DA72"/>
          <cell r="DB72"/>
          <cell r="DC72"/>
          <cell r="DD72"/>
          <cell r="DE72"/>
          <cell r="DF72"/>
          <cell r="DG72"/>
          <cell r="DH72"/>
          <cell r="DI72"/>
          <cell r="DJ72"/>
          <cell r="DK72"/>
          <cell r="DL72"/>
          <cell r="DM72"/>
          <cell r="DN72"/>
          <cell r="DO72"/>
          <cell r="DP72"/>
          <cell r="DQ72"/>
          <cell r="DR72"/>
          <cell r="DS72"/>
          <cell r="DT72"/>
          <cell r="DU72"/>
          <cell r="DV72"/>
          <cell r="DW72"/>
          <cell r="DX72"/>
          <cell r="DY72"/>
          <cell r="DZ72"/>
          <cell r="EA72"/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/>
          <cell r="EN72"/>
          <cell r="EO72"/>
          <cell r="EP72"/>
          <cell r="EQ72"/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/>
          <cell r="FD72"/>
          <cell r="FE72"/>
          <cell r="FF72"/>
          <cell r="FG72"/>
          <cell r="FH72"/>
          <cell r="FI72"/>
          <cell r="FJ72"/>
          <cell r="FK72"/>
          <cell r="FL72"/>
          <cell r="FM72"/>
          <cell r="FN72"/>
          <cell r="FO72"/>
          <cell r="FP72"/>
          <cell r="FQ72"/>
          <cell r="FR72"/>
          <cell r="FS72"/>
          <cell r="FT72"/>
          <cell r="FU72"/>
          <cell r="FV72"/>
          <cell r="FW72"/>
          <cell r="FX72"/>
          <cell r="FY72"/>
          <cell r="FZ72"/>
          <cell r="GA72"/>
          <cell r="GB72"/>
          <cell r="GC72"/>
          <cell r="GD72"/>
          <cell r="GE72"/>
          <cell r="GF72"/>
          <cell r="GG72"/>
          <cell r="GH72"/>
          <cell r="GI72"/>
          <cell r="GJ72"/>
          <cell r="GK72"/>
          <cell r="GL72"/>
          <cell r="GM72"/>
          <cell r="GN72">
            <v>0</v>
          </cell>
          <cell r="GO72">
            <v>0</v>
          </cell>
          <cell r="GP72">
            <v>0</v>
          </cell>
          <cell r="GQ72">
            <v>1147.683624186845</v>
          </cell>
          <cell r="GR72">
            <v>1198.4982091387858</v>
          </cell>
          <cell r="GS72">
            <v>1311.0256469320293</v>
          </cell>
          <cell r="GT72">
            <v>1342.4677457922737</v>
          </cell>
          <cell r="GU72">
            <v>1368.9922658324349</v>
          </cell>
          <cell r="GV72">
            <v>3072.9916558023187</v>
          </cell>
          <cell r="GW72">
            <v>3205.0524395002976</v>
          </cell>
          <cell r="GX72">
            <v>3203.7054678781392</v>
          </cell>
          <cell r="GY72">
            <v>3179.3195779580074</v>
          </cell>
          <cell r="GZ72">
            <v>3295.8649624534969</v>
          </cell>
          <cell r="HA72">
            <v>3418.8408047652943</v>
          </cell>
          <cell r="HB72"/>
          <cell r="HC72"/>
          <cell r="HD72"/>
          <cell r="HE72"/>
          <cell r="HF72"/>
          <cell r="HG72"/>
          <cell r="HH72"/>
          <cell r="HI72"/>
          <cell r="HJ72"/>
          <cell r="HK72"/>
          <cell r="HL72"/>
          <cell r="HM72"/>
          <cell r="HN72"/>
          <cell r="HO72"/>
          <cell r="HP72"/>
          <cell r="HQ72"/>
          <cell r="HR72"/>
          <cell r="HS72"/>
          <cell r="HT72"/>
          <cell r="HU72"/>
          <cell r="HV72"/>
          <cell r="HW72"/>
          <cell r="HX72"/>
          <cell r="HY72"/>
          <cell r="HZ72"/>
          <cell r="IA72"/>
          <cell r="IB72"/>
          <cell r="IC72"/>
          <cell r="ID72"/>
          <cell r="IE72"/>
          <cell r="IF72"/>
          <cell r="IG72"/>
          <cell r="IH72"/>
          <cell r="II72"/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/>
          <cell r="IU72"/>
          <cell r="IV72"/>
          <cell r="IW72"/>
          <cell r="IX72"/>
          <cell r="IY72"/>
          <cell r="IZ72"/>
          <cell r="JA72"/>
          <cell r="JB72"/>
          <cell r="JC72"/>
          <cell r="JD72"/>
          <cell r="JE72"/>
          <cell r="JF72"/>
          <cell r="JG72"/>
          <cell r="JH72"/>
          <cell r="JI72"/>
          <cell r="JJ72"/>
          <cell r="JK72"/>
          <cell r="JL72"/>
          <cell r="JM72"/>
          <cell r="JN72"/>
          <cell r="JO72"/>
          <cell r="JP72"/>
          <cell r="JQ72"/>
          <cell r="JR72"/>
          <cell r="JS72"/>
          <cell r="JT72"/>
          <cell r="JU72"/>
          <cell r="JV72"/>
          <cell r="JW72"/>
          <cell r="JX72"/>
          <cell r="JY72"/>
          <cell r="JZ72"/>
          <cell r="KA72"/>
          <cell r="KB72"/>
          <cell r="KC72"/>
          <cell r="KD72"/>
          <cell r="KE72"/>
          <cell r="KF72">
            <v>0</v>
          </cell>
          <cell r="KG72">
            <v>0</v>
          </cell>
          <cell r="KH72">
            <v>0</v>
          </cell>
          <cell r="KI72">
            <v>5384.9329046372422</v>
          </cell>
          <cell r="KJ72">
            <v>5521.4879845114283</v>
          </cell>
          <cell r="KK72">
            <v>5739.401635068868</v>
          </cell>
          <cell r="KL72">
            <v>5954.069726670592</v>
          </cell>
          <cell r="KM72">
            <v>6232.950834333963</v>
          </cell>
          <cell r="KN72">
            <v>15036.991141417724</v>
          </cell>
          <cell r="KO72">
            <v>17021.159370902325</v>
          </cell>
          <cell r="KP72">
            <v>18831.786052136144</v>
          </cell>
          <cell r="KQ72">
            <v>19058.322611985495</v>
          </cell>
          <cell r="KR72">
            <v>19775.894344360891</v>
          </cell>
          <cell r="KS72">
            <v>20977.371869071787</v>
          </cell>
          <cell r="KT72"/>
          <cell r="KU72"/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/>
          <cell r="LG72"/>
          <cell r="LH72"/>
          <cell r="LI72"/>
          <cell r="LJ72"/>
          <cell r="LL72"/>
          <cell r="LM72"/>
          <cell r="LN72"/>
          <cell r="LO72"/>
          <cell r="LP72"/>
          <cell r="LQ72"/>
          <cell r="LR72"/>
          <cell r="LS72"/>
          <cell r="LT72"/>
          <cell r="LU72"/>
          <cell r="LV72"/>
          <cell r="LW72"/>
          <cell r="LX72"/>
          <cell r="LY72"/>
          <cell r="LZ72"/>
          <cell r="MA72"/>
          <cell r="MB72"/>
          <cell r="MC72"/>
          <cell r="MD72"/>
          <cell r="ME72"/>
          <cell r="MF72"/>
          <cell r="MG72"/>
          <cell r="MH72"/>
          <cell r="MI72"/>
          <cell r="MJ72"/>
          <cell r="MK72"/>
          <cell r="ML72"/>
          <cell r="MM72"/>
          <cell r="MN72"/>
          <cell r="MO72"/>
          <cell r="MP72"/>
          <cell r="MQ72"/>
          <cell r="MR72"/>
          <cell r="MS72"/>
          <cell r="MT72"/>
          <cell r="MU72"/>
          <cell r="MV72"/>
          <cell r="MW72"/>
          <cell r="MX72"/>
          <cell r="MY72"/>
          <cell r="MZ72"/>
          <cell r="NA72"/>
          <cell r="NB72"/>
          <cell r="NC72"/>
          <cell r="ND72"/>
          <cell r="NE72"/>
          <cell r="NF72"/>
          <cell r="NG72"/>
          <cell r="NH72"/>
          <cell r="NI72"/>
          <cell r="NJ72"/>
          <cell r="NK72"/>
          <cell r="NL72"/>
          <cell r="NM72"/>
          <cell r="NN72"/>
          <cell r="NO72"/>
          <cell r="NP72"/>
          <cell r="NQ72"/>
          <cell r="NR72"/>
          <cell r="NS72"/>
          <cell r="NT72"/>
          <cell r="NU72"/>
          <cell r="NV72"/>
          <cell r="NW72"/>
          <cell r="NX72"/>
          <cell r="NY72"/>
          <cell r="NZ72"/>
          <cell r="OA72"/>
          <cell r="OB72"/>
          <cell r="OC72"/>
          <cell r="OD72"/>
          <cell r="OE72"/>
          <cell r="OF72"/>
          <cell r="OG72"/>
          <cell r="OH72"/>
          <cell r="OI72"/>
          <cell r="OJ72"/>
          <cell r="OK72"/>
          <cell r="OL72"/>
          <cell r="OM72"/>
          <cell r="ON72"/>
          <cell r="OO72"/>
          <cell r="OP72"/>
          <cell r="OQ72"/>
          <cell r="OR72"/>
          <cell r="OS72"/>
          <cell r="OT72"/>
          <cell r="OU72"/>
          <cell r="OV72"/>
          <cell r="OW72"/>
          <cell r="OX72"/>
          <cell r="OY72"/>
          <cell r="OZ72"/>
          <cell r="PA72"/>
          <cell r="PB72"/>
          <cell r="PC72"/>
          <cell r="PD72"/>
          <cell r="PE72"/>
          <cell r="PF72"/>
          <cell r="PG72"/>
          <cell r="PH72"/>
          <cell r="PI72"/>
          <cell r="PJ72"/>
          <cell r="PK72"/>
          <cell r="PL72"/>
          <cell r="PM72"/>
          <cell r="PN72"/>
          <cell r="PO72"/>
          <cell r="PP72"/>
          <cell r="PQ72"/>
          <cell r="PR72"/>
          <cell r="PS72"/>
          <cell r="PT72"/>
          <cell r="PU72"/>
          <cell r="PV72"/>
          <cell r="PW72"/>
          <cell r="PX72"/>
          <cell r="PY72"/>
          <cell r="PZ72"/>
          <cell r="QA72"/>
          <cell r="QB72"/>
          <cell r="QC72"/>
          <cell r="QD72"/>
          <cell r="QE72"/>
          <cell r="QF72"/>
          <cell r="QG72"/>
          <cell r="QH72"/>
          <cell r="QI72"/>
          <cell r="QJ72"/>
          <cell r="QK72"/>
          <cell r="QL72"/>
          <cell r="QM72"/>
          <cell r="QN72"/>
          <cell r="QO72"/>
          <cell r="QP72"/>
          <cell r="QQ72"/>
          <cell r="QR72"/>
          <cell r="QS72"/>
          <cell r="QT72"/>
          <cell r="QU72"/>
          <cell r="QV72"/>
          <cell r="QW72"/>
          <cell r="QX72"/>
          <cell r="QY72"/>
          <cell r="QZ72"/>
          <cell r="RA72"/>
          <cell r="RB72"/>
          <cell r="RC72"/>
          <cell r="RD72"/>
          <cell r="RE72"/>
          <cell r="RF72"/>
          <cell r="RG72"/>
          <cell r="RH72"/>
          <cell r="RI72"/>
          <cell r="RJ72"/>
          <cell r="RK72"/>
          <cell r="RL72"/>
          <cell r="RM72"/>
          <cell r="RN72"/>
        </row>
        <row r="73">
          <cell r="A73">
            <v>71</v>
          </cell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>
            <v>2996.613962823566</v>
          </cell>
          <cell r="AK73">
            <v>4230.0018659684374</v>
          </cell>
          <cell r="AL73">
            <v>4734.8190025582999</v>
          </cell>
          <cell r="AM73">
            <v>4454.643463218843</v>
          </cell>
          <cell r="AN73">
            <v>6028.863553146206</v>
          </cell>
          <cell r="AO73">
            <v>6039.4453309406572</v>
          </cell>
          <cell r="AP73">
            <v>6063.339666582523</v>
          </cell>
          <cell r="AQ73">
            <v>6714.1081370045194</v>
          </cell>
          <cell r="AR73">
            <v>7000.0814676884311</v>
          </cell>
          <cell r="AS73">
            <v>3890.9455529351717</v>
          </cell>
          <cell r="AT73">
            <v>3255.5296514882789</v>
          </cell>
          <cell r="AU73">
            <v>2753.2846336715129</v>
          </cell>
          <cell r="AV73">
            <v>2565.7028208470961</v>
          </cell>
          <cell r="AW73">
            <v>2459.8295188702436</v>
          </cell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  <cell r="CE73"/>
          <cell r="CF73"/>
          <cell r="CG73"/>
          <cell r="CH73"/>
          <cell r="CI73"/>
          <cell r="CJ73"/>
          <cell r="CK73"/>
          <cell r="CL73"/>
          <cell r="CM73"/>
          <cell r="CN73"/>
          <cell r="CO73"/>
          <cell r="CP73"/>
          <cell r="CQ73"/>
          <cell r="CR73"/>
          <cell r="CS73"/>
          <cell r="CT73"/>
          <cell r="CU73"/>
          <cell r="CV73"/>
          <cell r="CW73"/>
          <cell r="CX73"/>
          <cell r="CY73"/>
          <cell r="CZ73"/>
          <cell r="DA73"/>
          <cell r="DB73"/>
          <cell r="DC73"/>
          <cell r="DD73"/>
          <cell r="DE73"/>
          <cell r="DF73"/>
          <cell r="DG73"/>
          <cell r="DH73"/>
          <cell r="DI73"/>
          <cell r="DJ73"/>
          <cell r="DK73"/>
          <cell r="DL73"/>
          <cell r="DM73"/>
          <cell r="DN73"/>
          <cell r="DO73"/>
          <cell r="DP73"/>
          <cell r="DQ73"/>
          <cell r="DR73"/>
          <cell r="DS73"/>
          <cell r="DT73"/>
          <cell r="DU73"/>
          <cell r="DV73"/>
          <cell r="DW73"/>
          <cell r="DX73"/>
          <cell r="DY73"/>
          <cell r="DZ73"/>
          <cell r="EA73"/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/>
          <cell r="EN73"/>
          <cell r="EO73"/>
          <cell r="EP73"/>
          <cell r="EQ73"/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/>
          <cell r="FD73"/>
          <cell r="FE73"/>
          <cell r="FF73"/>
          <cell r="FG73"/>
          <cell r="FH73"/>
          <cell r="FI73"/>
          <cell r="FJ73"/>
          <cell r="FK73"/>
          <cell r="FL73"/>
          <cell r="FM73"/>
          <cell r="FN73"/>
          <cell r="FO73"/>
          <cell r="FP73"/>
          <cell r="FQ73"/>
          <cell r="FR73"/>
          <cell r="FS73"/>
          <cell r="FT73"/>
          <cell r="FU73"/>
          <cell r="FV73"/>
          <cell r="FW73"/>
          <cell r="FX73"/>
          <cell r="FY73"/>
          <cell r="FZ73"/>
          <cell r="GA73"/>
          <cell r="GB73"/>
          <cell r="GC73"/>
          <cell r="GD73"/>
          <cell r="GE73"/>
          <cell r="GF73"/>
          <cell r="GG73"/>
          <cell r="GH73"/>
          <cell r="GI73"/>
          <cell r="GJ73"/>
          <cell r="GK73"/>
          <cell r="GL73"/>
          <cell r="GM73"/>
          <cell r="GN73">
            <v>632.12937074816944</v>
          </cell>
          <cell r="GO73">
            <v>675.01953510673604</v>
          </cell>
          <cell r="GP73">
            <v>702.71830483208669</v>
          </cell>
          <cell r="GQ73">
            <v>2025.1287776847178</v>
          </cell>
          <cell r="GR73">
            <v>2114.7929291490996</v>
          </cell>
          <cell r="GS73">
            <v>2313.3516153163637</v>
          </cell>
          <cell r="GT73">
            <v>2368.8323226217444</v>
          </cell>
          <cell r="GU73">
            <v>2415.6357863251355</v>
          </cell>
          <cell r="GV73">
            <v>916.37383256721648</v>
          </cell>
          <cell r="GW73">
            <v>955.7546900650384</v>
          </cell>
          <cell r="GX73">
            <v>955.35301974308163</v>
          </cell>
          <cell r="GY73">
            <v>948.08108610002103</v>
          </cell>
          <cell r="GZ73">
            <v>982.83521257364714</v>
          </cell>
          <cell r="HA73">
            <v>1019.5069177244446</v>
          </cell>
          <cell r="HB73"/>
          <cell r="HC73"/>
          <cell r="HD73"/>
          <cell r="HE73"/>
          <cell r="HF73"/>
          <cell r="HG73"/>
          <cell r="HH73"/>
          <cell r="HI73"/>
          <cell r="HJ73"/>
          <cell r="HK73"/>
          <cell r="HL73"/>
          <cell r="HM73"/>
          <cell r="HN73"/>
          <cell r="HO73"/>
          <cell r="HP73"/>
          <cell r="HQ73"/>
          <cell r="HR73"/>
          <cell r="HS73"/>
          <cell r="HT73"/>
          <cell r="HU73"/>
          <cell r="HV73"/>
          <cell r="HW73"/>
          <cell r="HX73"/>
          <cell r="HY73"/>
          <cell r="HZ73"/>
          <cell r="IA73"/>
          <cell r="IB73"/>
          <cell r="IC73"/>
          <cell r="ID73"/>
          <cell r="IE73"/>
          <cell r="IF73"/>
          <cell r="IG73"/>
          <cell r="IH73"/>
          <cell r="II73"/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0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/>
          <cell r="IU73"/>
          <cell r="IV73"/>
          <cell r="IW73"/>
          <cell r="IX73"/>
          <cell r="IY73"/>
          <cell r="IZ73"/>
          <cell r="JA73"/>
          <cell r="JB73"/>
          <cell r="JC73"/>
          <cell r="JD73"/>
          <cell r="JE73"/>
          <cell r="JF73"/>
          <cell r="JG73"/>
          <cell r="JH73"/>
          <cell r="JI73"/>
          <cell r="JJ73"/>
          <cell r="JK73"/>
          <cell r="JL73"/>
          <cell r="JM73"/>
          <cell r="JN73"/>
          <cell r="JO73"/>
          <cell r="JP73"/>
          <cell r="JQ73"/>
          <cell r="JR73"/>
          <cell r="JS73"/>
          <cell r="JT73"/>
          <cell r="JU73"/>
          <cell r="JV73"/>
          <cell r="JW73"/>
          <cell r="JX73"/>
          <cell r="JY73"/>
          <cell r="JZ73"/>
          <cell r="KA73"/>
          <cell r="KB73"/>
          <cell r="KC73"/>
          <cell r="KD73"/>
          <cell r="KE73"/>
          <cell r="KF73">
            <v>19221.588025598801</v>
          </cell>
          <cell r="KG73">
            <v>18714.240059932185</v>
          </cell>
          <cell r="KH73">
            <v>17913.416653905693</v>
          </cell>
          <cell r="KI73">
            <v>15795.639110958331</v>
          </cell>
          <cell r="KJ73">
            <v>16196.196517830242</v>
          </cell>
          <cell r="KK73">
            <v>16835.403253088291</v>
          </cell>
          <cell r="KL73">
            <v>17465.089780966653</v>
          </cell>
          <cell r="KM73">
            <v>18283.13253275683</v>
          </cell>
          <cell r="KN73">
            <v>13147.761672451636</v>
          </cell>
          <cell r="KO73">
            <v>14882.641393665217</v>
          </cell>
          <cell r="KP73">
            <v>16465.783117881183</v>
          </cell>
          <cell r="KQ73">
            <v>16663.857897003221</v>
          </cell>
          <cell r="KR73">
            <v>17291.274780569362</v>
          </cell>
          <cell r="KS73">
            <v>18341.800115135506</v>
          </cell>
          <cell r="KT73"/>
          <cell r="KU73"/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/>
          <cell r="LG73"/>
          <cell r="LH73"/>
          <cell r="LI73"/>
          <cell r="LJ73"/>
          <cell r="LL73"/>
          <cell r="LM73"/>
          <cell r="LN73"/>
          <cell r="LO73"/>
          <cell r="LP73"/>
          <cell r="LQ73"/>
          <cell r="LR73"/>
          <cell r="LS73"/>
          <cell r="LT73"/>
          <cell r="LU73"/>
          <cell r="LV73"/>
          <cell r="LW73"/>
          <cell r="LX73"/>
          <cell r="LY73"/>
          <cell r="LZ73"/>
          <cell r="MA73"/>
          <cell r="MB73"/>
          <cell r="MC73"/>
          <cell r="MD73"/>
          <cell r="ME73"/>
          <cell r="MF73"/>
          <cell r="MG73"/>
          <cell r="MH73"/>
          <cell r="MI73"/>
          <cell r="MJ73"/>
          <cell r="MK73"/>
          <cell r="ML73"/>
          <cell r="MM73"/>
          <cell r="MN73"/>
          <cell r="MO73"/>
          <cell r="MP73"/>
          <cell r="MQ73"/>
          <cell r="MR73"/>
          <cell r="MS73"/>
          <cell r="MT73"/>
          <cell r="MU73"/>
          <cell r="MV73"/>
          <cell r="MW73"/>
          <cell r="MX73"/>
          <cell r="MY73"/>
          <cell r="MZ73"/>
          <cell r="NA73"/>
          <cell r="NB73"/>
          <cell r="NC73"/>
          <cell r="ND73"/>
          <cell r="NE73"/>
          <cell r="NF73"/>
          <cell r="NG73"/>
          <cell r="NH73"/>
          <cell r="NI73"/>
          <cell r="NJ73"/>
          <cell r="NK73"/>
          <cell r="NL73"/>
          <cell r="NM73"/>
          <cell r="NN73"/>
          <cell r="NO73"/>
          <cell r="NP73"/>
          <cell r="NQ73"/>
          <cell r="NR73"/>
          <cell r="NS73"/>
          <cell r="NT73"/>
          <cell r="NU73"/>
          <cell r="NV73"/>
          <cell r="NW73"/>
          <cell r="NX73"/>
          <cell r="NY73"/>
          <cell r="NZ73"/>
          <cell r="OA73"/>
          <cell r="OB73"/>
          <cell r="OC73"/>
          <cell r="OD73"/>
          <cell r="OE73"/>
          <cell r="OF73"/>
          <cell r="OG73"/>
          <cell r="OH73"/>
          <cell r="OI73"/>
          <cell r="OJ73"/>
          <cell r="OK73"/>
          <cell r="OL73"/>
          <cell r="OM73"/>
          <cell r="ON73"/>
          <cell r="OO73"/>
          <cell r="OP73"/>
          <cell r="OQ73"/>
          <cell r="OR73"/>
          <cell r="OS73"/>
          <cell r="OT73"/>
          <cell r="OU73"/>
          <cell r="OV73"/>
          <cell r="OW73"/>
          <cell r="OX73"/>
          <cell r="OY73"/>
          <cell r="OZ73"/>
          <cell r="PA73"/>
          <cell r="PB73"/>
          <cell r="PC73"/>
          <cell r="PD73"/>
          <cell r="PE73"/>
          <cell r="PF73"/>
          <cell r="PG73"/>
          <cell r="PH73"/>
          <cell r="PI73"/>
          <cell r="PJ73"/>
          <cell r="PK73"/>
          <cell r="PL73"/>
          <cell r="PM73"/>
          <cell r="PN73"/>
          <cell r="PO73"/>
          <cell r="PP73"/>
          <cell r="PQ73"/>
          <cell r="PR73"/>
          <cell r="PS73"/>
          <cell r="PT73"/>
          <cell r="PU73"/>
          <cell r="PV73"/>
          <cell r="PW73"/>
          <cell r="PX73"/>
          <cell r="PY73"/>
          <cell r="PZ73"/>
          <cell r="QA73"/>
          <cell r="QB73"/>
          <cell r="QC73"/>
          <cell r="QD73"/>
          <cell r="QE73"/>
          <cell r="QF73"/>
          <cell r="QG73"/>
          <cell r="QH73"/>
          <cell r="QI73"/>
          <cell r="QJ73"/>
          <cell r="QK73"/>
          <cell r="QL73"/>
          <cell r="QM73"/>
          <cell r="QN73"/>
          <cell r="QO73"/>
          <cell r="QP73"/>
          <cell r="QQ73"/>
          <cell r="QR73"/>
          <cell r="QS73"/>
          <cell r="QT73"/>
          <cell r="QU73"/>
          <cell r="QV73"/>
          <cell r="QW73"/>
          <cell r="QX73"/>
          <cell r="QY73"/>
          <cell r="QZ73"/>
          <cell r="RA73"/>
          <cell r="RB73"/>
          <cell r="RC73"/>
          <cell r="RD73"/>
          <cell r="RE73"/>
          <cell r="RF73"/>
          <cell r="RG73"/>
          <cell r="RH73"/>
          <cell r="RI73"/>
          <cell r="RJ73"/>
          <cell r="RK73"/>
          <cell r="RL73"/>
          <cell r="RM73"/>
          <cell r="RN73"/>
        </row>
        <row r="74">
          <cell r="A74">
            <v>72</v>
          </cell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>
            <v>2962.2268235415772</v>
          </cell>
          <cell r="AK74">
            <v>4181.4611913494509</v>
          </cell>
          <cell r="AL74">
            <v>4680.485383835331</v>
          </cell>
          <cell r="AM74">
            <v>4403.5249517516631</v>
          </cell>
          <cell r="AN74">
            <v>393.45059812056394</v>
          </cell>
          <cell r="AO74">
            <v>394.14117716016301</v>
          </cell>
          <cell r="AP74">
            <v>395.70054909935368</v>
          </cell>
          <cell r="AQ74">
            <v>438.1704510416393</v>
          </cell>
          <cell r="AR74">
            <v>456.83340086829401</v>
          </cell>
          <cell r="AS74">
            <v>3340.5479771514129</v>
          </cell>
          <cell r="AT74">
            <v>2795.0154644625554</v>
          </cell>
          <cell r="AU74">
            <v>2363.8160155171627</v>
          </cell>
          <cell r="AV74">
            <v>2202.7687747228783</v>
          </cell>
          <cell r="AW74">
            <v>2111.8718860510962</v>
          </cell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  <cell r="CE74"/>
          <cell r="CF74"/>
          <cell r="CG74"/>
          <cell r="CH74"/>
          <cell r="CI74"/>
          <cell r="CJ74"/>
          <cell r="CK74"/>
          <cell r="CL74"/>
          <cell r="CM74"/>
          <cell r="CN74"/>
          <cell r="CO74"/>
          <cell r="CP74"/>
          <cell r="CQ74"/>
          <cell r="CR74"/>
          <cell r="CS74"/>
          <cell r="CT74"/>
          <cell r="CU74"/>
          <cell r="CV74"/>
          <cell r="CW74"/>
          <cell r="CX74"/>
          <cell r="CY74"/>
          <cell r="CZ74"/>
          <cell r="DA74"/>
          <cell r="DB74"/>
          <cell r="DC74"/>
          <cell r="DD74"/>
          <cell r="DE74"/>
          <cell r="DF74"/>
          <cell r="DG74"/>
          <cell r="DH74"/>
          <cell r="DI74"/>
          <cell r="DJ74"/>
          <cell r="DK74"/>
          <cell r="DL74"/>
          <cell r="DM74"/>
          <cell r="DN74"/>
          <cell r="DO74"/>
          <cell r="DP74"/>
          <cell r="DQ74"/>
          <cell r="DR74"/>
          <cell r="DS74"/>
          <cell r="DT74"/>
          <cell r="DU74"/>
          <cell r="DV74"/>
          <cell r="DW74"/>
          <cell r="DX74"/>
          <cell r="DY74"/>
          <cell r="DZ74"/>
          <cell r="EA74"/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/>
          <cell r="EN74"/>
          <cell r="EO74"/>
          <cell r="EP74"/>
          <cell r="EQ74"/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/>
          <cell r="FD74"/>
          <cell r="FE74"/>
          <cell r="FF74"/>
          <cell r="FG74"/>
          <cell r="FH74"/>
          <cell r="FI74"/>
          <cell r="FJ74"/>
          <cell r="FK74"/>
          <cell r="FL74"/>
          <cell r="FM74"/>
          <cell r="FN74"/>
          <cell r="FO74"/>
          <cell r="FP74"/>
          <cell r="FQ74"/>
          <cell r="FR74"/>
          <cell r="FS74"/>
          <cell r="FT74"/>
          <cell r="FU74"/>
          <cell r="FV74"/>
          <cell r="FW74"/>
          <cell r="FX74"/>
          <cell r="FY74"/>
          <cell r="FZ74"/>
          <cell r="GA74"/>
          <cell r="GB74"/>
          <cell r="GC74"/>
          <cell r="GD74"/>
          <cell r="GE74"/>
          <cell r="GF74"/>
          <cell r="GG74"/>
          <cell r="GH74"/>
          <cell r="GI74"/>
          <cell r="GJ74"/>
          <cell r="GK74"/>
          <cell r="GL74"/>
          <cell r="GM74"/>
          <cell r="GN74">
            <v>5357.6463665704205</v>
          </cell>
          <cell r="GO74">
            <v>5721.1642536847467</v>
          </cell>
          <cell r="GP74">
            <v>5955.9266612625706</v>
          </cell>
          <cell r="GQ74">
            <v>1275.4992793630206</v>
          </cell>
          <cell r="GR74">
            <v>1331.9730018431626</v>
          </cell>
          <cell r="GS74">
            <v>1457.0324370298777</v>
          </cell>
          <cell r="GT74">
            <v>1491.9761912080533</v>
          </cell>
          <cell r="GU74">
            <v>1521.4547038257149</v>
          </cell>
          <cell r="GV74">
            <v>5741.2050830721419</v>
          </cell>
          <cell r="GW74">
            <v>5987.93144212676</v>
          </cell>
          <cell r="GX74">
            <v>5985.4149236359635</v>
          </cell>
          <cell r="GY74">
            <v>5939.8552831142115</v>
          </cell>
          <cell r="GZ74">
            <v>6157.5945511694008</v>
          </cell>
          <cell r="HA74">
            <v>6387.3477070696026</v>
          </cell>
          <cell r="HB74"/>
          <cell r="HC74"/>
          <cell r="HD74"/>
          <cell r="HE74"/>
          <cell r="HF74"/>
          <cell r="HG74"/>
          <cell r="HH74"/>
          <cell r="HI74"/>
          <cell r="HJ74"/>
          <cell r="HK74"/>
          <cell r="HL74"/>
          <cell r="HM74"/>
          <cell r="HN74"/>
          <cell r="HO74"/>
          <cell r="HP74"/>
          <cell r="HQ74"/>
          <cell r="HR74"/>
          <cell r="HS74"/>
          <cell r="HT74"/>
          <cell r="HU74"/>
          <cell r="HV74"/>
          <cell r="HW74"/>
          <cell r="HX74"/>
          <cell r="HY74"/>
          <cell r="HZ74"/>
          <cell r="IA74"/>
          <cell r="IB74"/>
          <cell r="IC74"/>
          <cell r="ID74"/>
          <cell r="IE74"/>
          <cell r="IF74"/>
          <cell r="IG74"/>
          <cell r="IH74"/>
          <cell r="II74"/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0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/>
          <cell r="IU74"/>
          <cell r="IV74"/>
          <cell r="IW74"/>
          <cell r="IX74"/>
          <cell r="IY74"/>
          <cell r="IZ74"/>
          <cell r="JA74"/>
          <cell r="JB74"/>
          <cell r="JC74"/>
          <cell r="JD74"/>
          <cell r="JE74"/>
          <cell r="JF74"/>
          <cell r="JG74"/>
          <cell r="JH74"/>
          <cell r="JI74"/>
          <cell r="JJ74"/>
          <cell r="JK74"/>
          <cell r="JL74"/>
          <cell r="JM74"/>
          <cell r="JN74"/>
          <cell r="JO74"/>
          <cell r="JP74"/>
          <cell r="JQ74"/>
          <cell r="JR74"/>
          <cell r="JS74"/>
          <cell r="JT74"/>
          <cell r="JU74"/>
          <cell r="JV74"/>
          <cell r="JW74"/>
          <cell r="JX74"/>
          <cell r="JY74"/>
          <cell r="JZ74"/>
          <cell r="KA74"/>
          <cell r="KB74"/>
          <cell r="KC74"/>
          <cell r="KD74"/>
          <cell r="KE74"/>
          <cell r="KF74">
            <v>1516.1729028304351</v>
          </cell>
          <cell r="KG74">
            <v>1476.1539805215482</v>
          </cell>
          <cell r="KH74">
            <v>1412.9861118442714</v>
          </cell>
          <cell r="KI74">
            <v>450.4063436412078</v>
          </cell>
          <cell r="KJ74">
            <v>461.82807819593177</v>
          </cell>
          <cell r="KK74">
            <v>480.0548030809461</v>
          </cell>
          <cell r="KL74">
            <v>498.01006305298876</v>
          </cell>
          <cell r="KM74">
            <v>521.33622555820773</v>
          </cell>
          <cell r="KN74">
            <v>1933.9113045660188</v>
          </cell>
          <cell r="KO74">
            <v>2189.0956917265498</v>
          </cell>
          <cell r="KP74">
            <v>2421.960855658328</v>
          </cell>
          <cell r="KQ74">
            <v>2451.095780981484</v>
          </cell>
          <cell r="KR74">
            <v>2543.3828663449567</v>
          </cell>
          <cell r="KS74">
            <v>2697.9052003257516</v>
          </cell>
          <cell r="KT74"/>
          <cell r="KU74"/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/>
          <cell r="LG74"/>
          <cell r="LH74"/>
          <cell r="LI74"/>
          <cell r="LJ74"/>
          <cell r="LL74"/>
          <cell r="LM74"/>
          <cell r="LN74"/>
          <cell r="LO74"/>
          <cell r="LP74"/>
          <cell r="LQ74"/>
          <cell r="LR74"/>
          <cell r="LS74"/>
          <cell r="LT74"/>
          <cell r="LU74"/>
          <cell r="LV74"/>
          <cell r="LW74"/>
          <cell r="LX74"/>
          <cell r="LY74"/>
          <cell r="LZ74"/>
          <cell r="MA74"/>
          <cell r="MB74"/>
          <cell r="MC74"/>
          <cell r="MD74"/>
          <cell r="ME74"/>
          <cell r="MF74"/>
          <cell r="MG74"/>
          <cell r="MH74"/>
          <cell r="MI74"/>
          <cell r="MJ74"/>
          <cell r="MK74"/>
          <cell r="ML74"/>
          <cell r="MM74"/>
          <cell r="MN74"/>
          <cell r="MO74"/>
          <cell r="MP74"/>
          <cell r="MQ74"/>
          <cell r="MR74"/>
          <cell r="MS74"/>
          <cell r="MT74"/>
          <cell r="MU74"/>
          <cell r="MV74"/>
          <cell r="MW74"/>
          <cell r="MX74"/>
          <cell r="MY74"/>
          <cell r="MZ74"/>
          <cell r="NA74"/>
          <cell r="NB74"/>
          <cell r="NC74"/>
          <cell r="ND74"/>
          <cell r="NE74"/>
          <cell r="NF74"/>
          <cell r="NG74"/>
          <cell r="NH74"/>
          <cell r="NI74"/>
          <cell r="NJ74"/>
          <cell r="NK74"/>
          <cell r="NL74"/>
          <cell r="NM74"/>
          <cell r="NN74"/>
          <cell r="NO74"/>
          <cell r="NP74"/>
          <cell r="NQ74"/>
          <cell r="NR74"/>
          <cell r="NS74"/>
          <cell r="NT74"/>
          <cell r="NU74"/>
          <cell r="NV74"/>
          <cell r="NW74"/>
          <cell r="NX74"/>
          <cell r="NY74"/>
          <cell r="NZ74"/>
          <cell r="OA74"/>
          <cell r="OB74"/>
          <cell r="OC74"/>
          <cell r="OD74"/>
          <cell r="OE74"/>
          <cell r="OF74"/>
          <cell r="OG74"/>
          <cell r="OH74"/>
          <cell r="OI74"/>
          <cell r="OJ74"/>
          <cell r="OK74"/>
          <cell r="OL74"/>
          <cell r="OM74"/>
          <cell r="ON74"/>
          <cell r="OO74"/>
          <cell r="OP74"/>
          <cell r="OQ74"/>
          <cell r="OR74"/>
          <cell r="OS74"/>
          <cell r="OT74"/>
          <cell r="OU74"/>
          <cell r="OV74"/>
          <cell r="OW74"/>
          <cell r="OX74"/>
          <cell r="OY74"/>
          <cell r="OZ74"/>
          <cell r="PA74"/>
          <cell r="PB74"/>
          <cell r="PC74"/>
          <cell r="PD74"/>
          <cell r="PE74"/>
          <cell r="PF74"/>
          <cell r="PG74"/>
          <cell r="PH74"/>
          <cell r="PI74"/>
          <cell r="PJ74"/>
          <cell r="PK74"/>
          <cell r="PL74"/>
          <cell r="PM74"/>
          <cell r="PN74"/>
          <cell r="PO74"/>
          <cell r="PP74"/>
          <cell r="PQ74"/>
          <cell r="PR74"/>
          <cell r="PS74"/>
          <cell r="PT74"/>
          <cell r="PU74"/>
          <cell r="PV74"/>
          <cell r="PW74"/>
          <cell r="PX74"/>
          <cell r="PY74"/>
          <cell r="PZ74"/>
          <cell r="QA74"/>
          <cell r="QB74"/>
          <cell r="QC74"/>
          <cell r="QD74"/>
          <cell r="QE74"/>
          <cell r="QF74"/>
          <cell r="QG74"/>
          <cell r="QH74"/>
          <cell r="QI74"/>
          <cell r="QJ74"/>
          <cell r="QK74"/>
          <cell r="QL74"/>
          <cell r="QM74"/>
          <cell r="QN74"/>
          <cell r="QO74"/>
          <cell r="QP74"/>
          <cell r="QQ74"/>
          <cell r="QR74"/>
          <cell r="QS74"/>
          <cell r="QT74"/>
          <cell r="QU74"/>
          <cell r="QV74"/>
          <cell r="QW74"/>
          <cell r="QX74"/>
          <cell r="QY74"/>
          <cell r="QZ74"/>
          <cell r="RA74"/>
          <cell r="RB74"/>
          <cell r="RC74"/>
          <cell r="RD74"/>
          <cell r="RE74"/>
          <cell r="RF74"/>
          <cell r="RG74"/>
          <cell r="RH74"/>
          <cell r="RI74"/>
          <cell r="RJ74"/>
          <cell r="RK74"/>
          <cell r="RL74"/>
          <cell r="RM74"/>
          <cell r="RN74"/>
        </row>
        <row r="75">
          <cell r="A75">
            <v>73</v>
          </cell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>
            <v>9068.5517701988629</v>
          </cell>
          <cell r="AK75">
            <v>12801.111983549521</v>
          </cell>
          <cell r="AL75">
            <v>14328.823058263704</v>
          </cell>
          <cell r="AM75">
            <v>13480.937272919104</v>
          </cell>
          <cell r="AN75">
            <v>11680.170873342808</v>
          </cell>
          <cell r="AO75">
            <v>11700.671747461683</v>
          </cell>
          <cell r="AP75">
            <v>11746.964041314703</v>
          </cell>
          <cell r="AQ75">
            <v>13007.746752103732</v>
          </cell>
          <cell r="AR75">
            <v>13561.78439753426</v>
          </cell>
          <cell r="AS75">
            <v>12944.142396218544</v>
          </cell>
          <cell r="AT75">
            <v>10830.28246236632</v>
          </cell>
          <cell r="AU75">
            <v>9159.4466873688125</v>
          </cell>
          <cell r="AV75">
            <v>8535.4118189527253</v>
          </cell>
          <cell r="AW75">
            <v>8183.1994638575943</v>
          </cell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  <cell r="CE75"/>
          <cell r="CF75"/>
          <cell r="CG75"/>
          <cell r="CH75"/>
          <cell r="CI75"/>
          <cell r="CJ75"/>
          <cell r="CK75"/>
          <cell r="CL75"/>
          <cell r="CM75"/>
          <cell r="CN75"/>
          <cell r="CO75"/>
          <cell r="CP75"/>
          <cell r="CQ75"/>
          <cell r="CR75"/>
          <cell r="CS75"/>
          <cell r="CT75"/>
          <cell r="CU75"/>
          <cell r="CV75"/>
          <cell r="CW75"/>
          <cell r="CX75"/>
          <cell r="CY75"/>
          <cell r="CZ75"/>
          <cell r="DA75"/>
          <cell r="DB75"/>
          <cell r="DC75"/>
          <cell r="DD75"/>
          <cell r="DE75"/>
          <cell r="DF75"/>
          <cell r="DG75"/>
          <cell r="DH75"/>
          <cell r="DI75"/>
          <cell r="DJ75"/>
          <cell r="DK75"/>
          <cell r="DL75"/>
          <cell r="DM75"/>
          <cell r="DN75"/>
          <cell r="DO75"/>
          <cell r="DP75"/>
          <cell r="DQ75"/>
          <cell r="DR75"/>
          <cell r="DS75"/>
          <cell r="DT75"/>
          <cell r="DU75"/>
          <cell r="DV75"/>
          <cell r="DW75"/>
          <cell r="DX75"/>
          <cell r="DY75"/>
          <cell r="DZ75"/>
          <cell r="EA75"/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/>
          <cell r="EN75"/>
          <cell r="EO75"/>
          <cell r="EP75"/>
          <cell r="EQ75"/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/>
          <cell r="FD75"/>
          <cell r="FE75"/>
          <cell r="FF75"/>
          <cell r="FG75"/>
          <cell r="FH75"/>
          <cell r="FI75"/>
          <cell r="FJ75"/>
          <cell r="FK75"/>
          <cell r="FL75"/>
          <cell r="FM75"/>
          <cell r="FN75"/>
          <cell r="FO75"/>
          <cell r="FP75"/>
          <cell r="FQ75"/>
          <cell r="FR75"/>
          <cell r="FS75"/>
          <cell r="FT75"/>
          <cell r="FU75"/>
          <cell r="FV75"/>
          <cell r="FW75"/>
          <cell r="FX75"/>
          <cell r="FY75"/>
          <cell r="FZ75"/>
          <cell r="GA75"/>
          <cell r="GB75"/>
          <cell r="GC75"/>
          <cell r="GD75"/>
          <cell r="GE75"/>
          <cell r="GF75"/>
          <cell r="GG75"/>
          <cell r="GH75"/>
          <cell r="GI75"/>
          <cell r="GJ75"/>
          <cell r="GK75"/>
          <cell r="GL75"/>
          <cell r="GM75"/>
          <cell r="GN75">
            <v>3052.5212141401266</v>
          </cell>
          <cell r="GO75">
            <v>3259.6356793761347</v>
          </cell>
          <cell r="GP75">
            <v>3393.3916573528309</v>
          </cell>
          <cell r="GQ75">
            <v>4283.7969745259306</v>
          </cell>
          <cell r="GR75">
            <v>4473.4654168487396</v>
          </cell>
          <cell r="GS75">
            <v>4893.4807306608436</v>
          </cell>
          <cell r="GT75">
            <v>5010.8402234092846</v>
          </cell>
          <cell r="GU75">
            <v>5109.8445625008189</v>
          </cell>
          <cell r="GV75">
            <v>5444.5477829841238</v>
          </cell>
          <cell r="GW75">
            <v>5678.5253942621639</v>
          </cell>
          <cell r="GX75">
            <v>5676.1389083290442</v>
          </cell>
          <cell r="GY75">
            <v>5632.9334077055537</v>
          </cell>
          <cell r="GZ75">
            <v>5839.4217375953667</v>
          </cell>
          <cell r="HA75">
            <v>6057.3031784235855</v>
          </cell>
          <cell r="HB75"/>
          <cell r="HC75"/>
          <cell r="HD75"/>
          <cell r="HE75"/>
          <cell r="HF75"/>
          <cell r="HG75"/>
          <cell r="HH75"/>
          <cell r="HI75"/>
          <cell r="HJ75"/>
          <cell r="HK75"/>
          <cell r="HL75"/>
          <cell r="HM75"/>
          <cell r="HN75"/>
          <cell r="HO75"/>
          <cell r="HP75"/>
          <cell r="HQ75"/>
          <cell r="HR75"/>
          <cell r="HS75"/>
          <cell r="HT75"/>
          <cell r="HU75"/>
          <cell r="HV75"/>
          <cell r="HW75"/>
          <cell r="HX75"/>
          <cell r="HY75"/>
          <cell r="HZ75"/>
          <cell r="IA75"/>
          <cell r="IB75"/>
          <cell r="IC75"/>
          <cell r="ID75"/>
          <cell r="IE75"/>
          <cell r="IF75"/>
          <cell r="IG75"/>
          <cell r="IH75"/>
          <cell r="II75"/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/>
          <cell r="IU75"/>
          <cell r="IV75"/>
          <cell r="IW75"/>
          <cell r="IX75"/>
          <cell r="IY75"/>
          <cell r="IZ75"/>
          <cell r="JA75"/>
          <cell r="JB75"/>
          <cell r="JC75"/>
          <cell r="JD75"/>
          <cell r="JE75"/>
          <cell r="JF75"/>
          <cell r="JG75"/>
          <cell r="JH75"/>
          <cell r="JI75"/>
          <cell r="JJ75"/>
          <cell r="JK75"/>
          <cell r="JL75"/>
          <cell r="JM75"/>
          <cell r="JN75"/>
          <cell r="JO75"/>
          <cell r="JP75"/>
          <cell r="JQ75"/>
          <cell r="JR75"/>
          <cell r="JS75"/>
          <cell r="JT75"/>
          <cell r="JU75"/>
          <cell r="JV75"/>
          <cell r="JW75"/>
          <cell r="JX75"/>
          <cell r="JY75"/>
          <cell r="JZ75"/>
          <cell r="KA75"/>
          <cell r="KB75"/>
          <cell r="KC75"/>
          <cell r="KD75"/>
          <cell r="KE75"/>
          <cell r="KF75">
            <v>3821.9510139680383</v>
          </cell>
          <cell r="KG75">
            <v>3721.0717802006848</v>
          </cell>
          <cell r="KH75">
            <v>3561.8389517477954</v>
          </cell>
          <cell r="KI75">
            <v>3094.0487689779452</v>
          </cell>
          <cell r="KJ75">
            <v>3172.5099279681649</v>
          </cell>
          <cell r="KK75">
            <v>3297.7177019907754</v>
          </cell>
          <cell r="KL75">
            <v>3421.0606584066641</v>
          </cell>
          <cell r="KM75">
            <v>3581.2988197984237</v>
          </cell>
          <cell r="KN75">
            <v>2162.0420254637611</v>
          </cell>
          <cell r="KO75">
            <v>2447.3288263530567</v>
          </cell>
          <cell r="KP75">
            <v>2707.6635529241867</v>
          </cell>
          <cell r="KQ75">
            <v>2740.2353326168163</v>
          </cell>
          <cell r="KR75">
            <v>2843.4089148241787</v>
          </cell>
          <cell r="KS75">
            <v>3016.159226149442</v>
          </cell>
          <cell r="KT75"/>
          <cell r="KU75"/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/>
          <cell r="LG75"/>
          <cell r="LH75"/>
          <cell r="LI75"/>
          <cell r="LJ75"/>
          <cell r="LL75"/>
          <cell r="LM75"/>
          <cell r="LN75"/>
          <cell r="LO75"/>
          <cell r="LP75"/>
          <cell r="LQ75"/>
          <cell r="LR75"/>
          <cell r="LS75"/>
          <cell r="LT75"/>
          <cell r="LU75"/>
          <cell r="LV75"/>
          <cell r="LW75"/>
          <cell r="LX75"/>
          <cell r="LY75"/>
          <cell r="LZ75"/>
          <cell r="MA75"/>
          <cell r="MB75"/>
          <cell r="MC75"/>
          <cell r="MD75"/>
          <cell r="ME75"/>
          <cell r="MF75"/>
          <cell r="MG75"/>
          <cell r="MH75"/>
          <cell r="MI75"/>
          <cell r="MJ75"/>
          <cell r="MK75"/>
          <cell r="ML75"/>
          <cell r="MM75"/>
          <cell r="MN75"/>
          <cell r="MO75"/>
          <cell r="MP75"/>
          <cell r="MQ75"/>
          <cell r="MR75"/>
          <cell r="MS75"/>
          <cell r="MT75"/>
          <cell r="MU75"/>
          <cell r="MV75"/>
          <cell r="MW75"/>
          <cell r="MX75"/>
          <cell r="MY75"/>
          <cell r="MZ75"/>
          <cell r="NA75"/>
          <cell r="NB75"/>
          <cell r="NC75"/>
          <cell r="ND75"/>
          <cell r="NE75"/>
          <cell r="NF75"/>
          <cell r="NG75"/>
          <cell r="NH75"/>
          <cell r="NI75"/>
          <cell r="NJ75"/>
          <cell r="NK75"/>
          <cell r="NL75"/>
          <cell r="NM75"/>
          <cell r="NN75"/>
          <cell r="NO75"/>
          <cell r="NP75"/>
          <cell r="NQ75"/>
          <cell r="NR75"/>
          <cell r="NS75"/>
          <cell r="NT75"/>
          <cell r="NU75"/>
          <cell r="NV75"/>
          <cell r="NW75"/>
          <cell r="NX75"/>
          <cell r="NY75"/>
          <cell r="NZ75"/>
          <cell r="OA75"/>
          <cell r="OB75"/>
          <cell r="OC75"/>
          <cell r="OD75"/>
          <cell r="OE75"/>
          <cell r="OF75"/>
          <cell r="OG75"/>
          <cell r="OH75"/>
          <cell r="OI75"/>
          <cell r="OJ75"/>
          <cell r="OK75"/>
          <cell r="OL75"/>
          <cell r="OM75"/>
          <cell r="ON75"/>
          <cell r="OO75"/>
          <cell r="OP75"/>
          <cell r="OQ75"/>
          <cell r="OR75"/>
          <cell r="OS75"/>
          <cell r="OT75"/>
          <cell r="OU75"/>
          <cell r="OV75"/>
          <cell r="OW75"/>
          <cell r="OX75"/>
          <cell r="OY75"/>
          <cell r="OZ75"/>
          <cell r="PA75"/>
          <cell r="PB75"/>
          <cell r="PC75"/>
          <cell r="PD75"/>
          <cell r="PE75"/>
          <cell r="PF75"/>
          <cell r="PG75"/>
          <cell r="PH75"/>
          <cell r="PI75"/>
          <cell r="PJ75"/>
          <cell r="PK75"/>
          <cell r="PL75"/>
          <cell r="PM75"/>
          <cell r="PN75"/>
          <cell r="PO75"/>
          <cell r="PP75"/>
          <cell r="PQ75"/>
          <cell r="PR75"/>
          <cell r="PS75"/>
          <cell r="PT75"/>
          <cell r="PU75"/>
          <cell r="PV75"/>
          <cell r="PW75"/>
          <cell r="PX75"/>
          <cell r="PY75"/>
          <cell r="PZ75"/>
          <cell r="QA75"/>
          <cell r="QB75"/>
          <cell r="QC75"/>
          <cell r="QD75"/>
          <cell r="QE75"/>
          <cell r="QF75"/>
          <cell r="QG75"/>
          <cell r="QH75"/>
          <cell r="QI75"/>
          <cell r="QJ75"/>
          <cell r="QK75"/>
          <cell r="QL75"/>
          <cell r="QM75"/>
          <cell r="QN75"/>
          <cell r="QO75"/>
          <cell r="QP75"/>
          <cell r="QQ75"/>
          <cell r="QR75"/>
          <cell r="QS75"/>
          <cell r="QT75"/>
          <cell r="QU75"/>
          <cell r="QV75"/>
          <cell r="QW75"/>
          <cell r="QX75"/>
          <cell r="QY75"/>
          <cell r="QZ75"/>
          <cell r="RA75"/>
          <cell r="RB75"/>
          <cell r="RC75"/>
          <cell r="RD75"/>
          <cell r="RE75"/>
          <cell r="RF75"/>
          <cell r="RG75"/>
          <cell r="RH75"/>
          <cell r="RI75"/>
          <cell r="RJ75"/>
          <cell r="RK75"/>
          <cell r="RL75"/>
          <cell r="RM75"/>
          <cell r="RN75"/>
        </row>
        <row r="76">
          <cell r="A76">
            <v>74</v>
          </cell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>
            <v>2831.6384799106631</v>
          </cell>
          <cell r="AK76">
            <v>3997.1234874992019</v>
          </cell>
          <cell r="AL76">
            <v>4474.1484386675065</v>
          </cell>
          <cell r="AM76">
            <v>4209.3976739157506</v>
          </cell>
          <cell r="AN76">
            <v>3387.5617915115222</v>
          </cell>
          <cell r="AO76">
            <v>3393.5075930422336</v>
          </cell>
          <cell r="AP76">
            <v>3406.9335957607223</v>
          </cell>
          <cell r="AQ76">
            <v>3772.5942855554858</v>
          </cell>
          <cell r="AR76">
            <v>3933.2800134503486</v>
          </cell>
          <cell r="AS76">
            <v>4481.6229129253534</v>
          </cell>
          <cell r="AT76">
            <v>3749.7456804070712</v>
          </cell>
          <cell r="AU76">
            <v>3171.2557608932257</v>
          </cell>
          <cell r="AV76">
            <v>2955.197494601678</v>
          </cell>
          <cell r="AW76">
            <v>2833.2517594194946</v>
          </cell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  <cell r="CE76"/>
          <cell r="CF76"/>
          <cell r="CG76"/>
          <cell r="CH76"/>
          <cell r="CI76"/>
          <cell r="CJ76"/>
          <cell r="CK76"/>
          <cell r="CL76"/>
          <cell r="CM76"/>
          <cell r="CN76"/>
          <cell r="CO76"/>
          <cell r="CP76"/>
          <cell r="CQ76"/>
          <cell r="CR76"/>
          <cell r="CS76"/>
          <cell r="CT76"/>
          <cell r="CU76"/>
          <cell r="CV76"/>
          <cell r="CW76"/>
          <cell r="CX76"/>
          <cell r="CY76"/>
          <cell r="CZ76"/>
          <cell r="DA76"/>
          <cell r="DB76"/>
          <cell r="DC76"/>
          <cell r="DD76"/>
          <cell r="DE76"/>
          <cell r="DF76"/>
          <cell r="DG76"/>
          <cell r="DH76"/>
          <cell r="DI76"/>
          <cell r="DJ76"/>
          <cell r="DK76"/>
          <cell r="DL76"/>
          <cell r="DM76"/>
          <cell r="DN76"/>
          <cell r="DO76"/>
          <cell r="DP76"/>
          <cell r="DQ76"/>
          <cell r="DR76"/>
          <cell r="DS76"/>
          <cell r="DT76"/>
          <cell r="DU76"/>
          <cell r="DV76"/>
          <cell r="DW76"/>
          <cell r="DX76"/>
          <cell r="DY76"/>
          <cell r="DZ76"/>
          <cell r="EA76"/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/>
          <cell r="EN76"/>
          <cell r="EO76"/>
          <cell r="EP76"/>
          <cell r="EQ76"/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/>
          <cell r="FD76"/>
          <cell r="FE76"/>
          <cell r="FF76"/>
          <cell r="FG76"/>
          <cell r="FH76"/>
          <cell r="FI76"/>
          <cell r="FJ76"/>
          <cell r="FK76"/>
          <cell r="FL76"/>
          <cell r="FM76"/>
          <cell r="FN76"/>
          <cell r="FO76"/>
          <cell r="FP76"/>
          <cell r="FQ76"/>
          <cell r="FR76"/>
          <cell r="FS76"/>
          <cell r="FT76"/>
          <cell r="FU76"/>
          <cell r="FV76"/>
          <cell r="FW76"/>
          <cell r="FX76"/>
          <cell r="FY76"/>
          <cell r="FZ76"/>
          <cell r="GA76"/>
          <cell r="GB76"/>
          <cell r="GC76"/>
          <cell r="GD76"/>
          <cell r="GE76"/>
          <cell r="GF76"/>
          <cell r="GG76"/>
          <cell r="GH76"/>
          <cell r="GI76"/>
          <cell r="GJ76"/>
          <cell r="GK76"/>
          <cell r="GL76"/>
          <cell r="GM76"/>
          <cell r="GN76">
            <v>5655.4400265964523</v>
          </cell>
          <cell r="GO76">
            <v>6039.1633014280724</v>
          </cell>
          <cell r="GP76">
            <v>6286.9744904680956</v>
          </cell>
          <cell r="GQ76">
            <v>6656.3510520598902</v>
          </cell>
          <cell r="GR76">
            <v>6951.0661711716448</v>
          </cell>
          <cell r="GS76">
            <v>7603.7043313365211</v>
          </cell>
          <cell r="GT76">
            <v>7786.0626428229689</v>
          </cell>
          <cell r="GU76">
            <v>7939.8999139610005</v>
          </cell>
          <cell r="GV76">
            <v>7431.3837587395401</v>
          </cell>
          <cell r="GW76">
            <v>7750.7449783792154</v>
          </cell>
          <cell r="GX76">
            <v>7747.4876109153329</v>
          </cell>
          <cell r="GY76">
            <v>7688.5154669615085</v>
          </cell>
          <cell r="GZ76">
            <v>7970.3559580869914</v>
          </cell>
          <cell r="HA76">
            <v>8267.7471584658306</v>
          </cell>
          <cell r="HB76"/>
          <cell r="HC76"/>
          <cell r="HD76"/>
          <cell r="HE76"/>
          <cell r="HF76"/>
          <cell r="HG76"/>
          <cell r="HH76"/>
          <cell r="HI76"/>
          <cell r="HJ76"/>
          <cell r="HK76"/>
          <cell r="HL76"/>
          <cell r="HM76"/>
          <cell r="HN76"/>
          <cell r="HO76"/>
          <cell r="HP76"/>
          <cell r="HQ76"/>
          <cell r="HR76"/>
          <cell r="HS76"/>
          <cell r="HT76"/>
          <cell r="HU76"/>
          <cell r="HV76"/>
          <cell r="HW76"/>
          <cell r="HX76"/>
          <cell r="HY76"/>
          <cell r="HZ76"/>
          <cell r="IA76"/>
          <cell r="IB76"/>
          <cell r="IC76"/>
          <cell r="ID76"/>
          <cell r="IE76"/>
          <cell r="IF76"/>
          <cell r="IG76"/>
          <cell r="IH76"/>
          <cell r="II76"/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/>
          <cell r="IU76"/>
          <cell r="IV76"/>
          <cell r="IW76"/>
          <cell r="IX76"/>
          <cell r="IY76"/>
          <cell r="IZ76"/>
          <cell r="JA76"/>
          <cell r="JB76"/>
          <cell r="JC76"/>
          <cell r="JD76"/>
          <cell r="JE76"/>
          <cell r="JF76"/>
          <cell r="JG76"/>
          <cell r="JH76"/>
          <cell r="JI76"/>
          <cell r="JJ76"/>
          <cell r="JK76"/>
          <cell r="JL76"/>
          <cell r="JM76"/>
          <cell r="JN76"/>
          <cell r="JO76"/>
          <cell r="JP76"/>
          <cell r="JQ76"/>
          <cell r="JR76"/>
          <cell r="JS76"/>
          <cell r="JT76"/>
          <cell r="JU76"/>
          <cell r="JV76"/>
          <cell r="JW76"/>
          <cell r="JX76"/>
          <cell r="JY76"/>
          <cell r="JZ76"/>
          <cell r="KA76"/>
          <cell r="KB76"/>
          <cell r="KC76"/>
          <cell r="KD76"/>
          <cell r="KE76"/>
          <cell r="KF76">
            <v>4025.7484805890813</v>
          </cell>
          <cell r="KG76">
            <v>3919.4900747179195</v>
          </cell>
          <cell r="KH76">
            <v>3751.7664919557774</v>
          </cell>
          <cell r="KI76">
            <v>2136.5724926684011</v>
          </cell>
          <cell r="KJ76">
            <v>2190.7532656808321</v>
          </cell>
          <cell r="KK76">
            <v>2277.2145679483197</v>
          </cell>
          <cell r="KL76">
            <v>2362.3881342103791</v>
          </cell>
          <cell r="KM76">
            <v>2473.039411377702</v>
          </cell>
          <cell r="KN76">
            <v>1187.4739341029479</v>
          </cell>
          <cell r="KO76">
            <v>1344.1640612187653</v>
          </cell>
          <cell r="KP76">
            <v>1487.1495806046448</v>
          </cell>
          <cell r="KQ76">
            <v>1505.0392140700467</v>
          </cell>
          <cell r="KR76">
            <v>1561.7059847046235</v>
          </cell>
          <cell r="KS76">
            <v>1656.5868840538935</v>
          </cell>
          <cell r="KT76"/>
          <cell r="KU76"/>
          <cell r="KV76">
            <v>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/>
          <cell r="LG76"/>
          <cell r="LH76"/>
          <cell r="LI76"/>
          <cell r="LJ76"/>
          <cell r="LL76"/>
          <cell r="LM76"/>
          <cell r="LN76"/>
          <cell r="LO76"/>
          <cell r="LP76"/>
          <cell r="LQ76"/>
          <cell r="LR76"/>
          <cell r="LS76"/>
          <cell r="LT76"/>
          <cell r="LU76"/>
          <cell r="LV76"/>
          <cell r="LW76"/>
          <cell r="LX76"/>
          <cell r="LY76"/>
          <cell r="LZ76"/>
          <cell r="MA76"/>
          <cell r="MB76"/>
          <cell r="MC76"/>
          <cell r="MD76"/>
          <cell r="ME76"/>
          <cell r="MF76"/>
          <cell r="MG76"/>
          <cell r="MH76"/>
          <cell r="MI76"/>
          <cell r="MJ76"/>
          <cell r="MK76"/>
          <cell r="ML76"/>
          <cell r="MM76"/>
          <cell r="MN76"/>
          <cell r="MO76"/>
          <cell r="MP76"/>
          <cell r="MQ76"/>
          <cell r="MR76"/>
          <cell r="MS76"/>
          <cell r="MT76"/>
          <cell r="MU76"/>
          <cell r="MV76"/>
          <cell r="MW76"/>
          <cell r="MX76"/>
          <cell r="MY76"/>
          <cell r="MZ76"/>
          <cell r="NA76"/>
          <cell r="NB76"/>
          <cell r="NC76"/>
          <cell r="ND76"/>
          <cell r="NE76"/>
          <cell r="NF76"/>
          <cell r="NG76"/>
          <cell r="NH76"/>
          <cell r="NI76"/>
          <cell r="NJ76"/>
          <cell r="NK76"/>
          <cell r="NL76"/>
          <cell r="NM76"/>
          <cell r="NN76"/>
          <cell r="NO76"/>
          <cell r="NP76"/>
          <cell r="NQ76"/>
          <cell r="NR76"/>
          <cell r="NS76"/>
          <cell r="NT76"/>
          <cell r="NU76"/>
          <cell r="NV76"/>
          <cell r="NW76"/>
          <cell r="NX76"/>
          <cell r="NY76"/>
          <cell r="NZ76"/>
          <cell r="OA76"/>
          <cell r="OB76"/>
          <cell r="OC76"/>
          <cell r="OD76"/>
          <cell r="OE76"/>
          <cell r="OF76"/>
          <cell r="OG76"/>
          <cell r="OH76"/>
          <cell r="OI76"/>
          <cell r="OJ76"/>
          <cell r="OK76"/>
          <cell r="OL76"/>
          <cell r="OM76"/>
          <cell r="ON76"/>
          <cell r="OO76"/>
          <cell r="OP76"/>
          <cell r="OQ76"/>
          <cell r="OR76"/>
          <cell r="OS76"/>
          <cell r="OT76"/>
          <cell r="OU76"/>
          <cell r="OV76"/>
          <cell r="OW76"/>
          <cell r="OX76"/>
          <cell r="OY76"/>
          <cell r="OZ76"/>
          <cell r="PA76"/>
          <cell r="PB76"/>
          <cell r="PC76"/>
          <cell r="PD76"/>
          <cell r="PE76"/>
          <cell r="PF76"/>
          <cell r="PG76"/>
          <cell r="PH76"/>
          <cell r="PI76"/>
          <cell r="PJ76"/>
          <cell r="PK76"/>
          <cell r="PL76"/>
          <cell r="PM76"/>
          <cell r="PN76"/>
          <cell r="PO76"/>
          <cell r="PP76"/>
          <cell r="PQ76"/>
          <cell r="PR76"/>
          <cell r="PS76"/>
          <cell r="PT76"/>
          <cell r="PU76"/>
          <cell r="PV76"/>
          <cell r="PW76"/>
          <cell r="PX76"/>
          <cell r="PY76"/>
          <cell r="PZ76"/>
          <cell r="QA76"/>
          <cell r="QB76"/>
          <cell r="QC76"/>
          <cell r="QD76"/>
          <cell r="QE76"/>
          <cell r="QF76"/>
          <cell r="QG76"/>
          <cell r="QH76"/>
          <cell r="QI76"/>
          <cell r="QJ76"/>
          <cell r="QK76"/>
          <cell r="QL76"/>
          <cell r="QM76"/>
          <cell r="QN76"/>
          <cell r="QO76"/>
          <cell r="QP76"/>
          <cell r="QQ76"/>
          <cell r="QR76"/>
          <cell r="QS76"/>
          <cell r="QT76"/>
          <cell r="QU76"/>
          <cell r="QV76"/>
          <cell r="QW76"/>
          <cell r="QX76"/>
          <cell r="QY76"/>
          <cell r="QZ76"/>
          <cell r="RA76"/>
          <cell r="RB76"/>
          <cell r="RC76"/>
          <cell r="RD76"/>
          <cell r="RE76"/>
          <cell r="RF76"/>
          <cell r="RG76"/>
          <cell r="RH76"/>
          <cell r="RI76"/>
          <cell r="RJ76"/>
          <cell r="RK76"/>
          <cell r="RL76"/>
          <cell r="RM76"/>
          <cell r="RN76"/>
        </row>
        <row r="77">
          <cell r="A77">
            <v>75</v>
          </cell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>
            <v>312.83065368362173</v>
          </cell>
          <cell r="AK77">
            <v>441.58982946438255</v>
          </cell>
          <cell r="AL77">
            <v>494.2900693982906</v>
          </cell>
          <cell r="AM77">
            <v>465.0412244669476</v>
          </cell>
          <cell r="AN77">
            <v>623.7101569619914</v>
          </cell>
          <cell r="AO77">
            <v>624.80488438962902</v>
          </cell>
          <cell r="AP77">
            <v>627.2768494129399</v>
          </cell>
          <cell r="AQ77">
            <v>694.60146229474924</v>
          </cell>
          <cell r="AR77">
            <v>724.18655231967193</v>
          </cell>
          <cell r="AS77">
            <v>392.17778647309933</v>
          </cell>
          <cell r="AT77">
            <v>328.13268526851732</v>
          </cell>
          <cell r="AU77">
            <v>277.51019860690474</v>
          </cell>
          <cell r="AV77">
            <v>258.60337528202007</v>
          </cell>
          <cell r="AW77">
            <v>247.93214983026368</v>
          </cell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  <cell r="CE77"/>
          <cell r="CF77"/>
          <cell r="CG77"/>
          <cell r="CH77"/>
          <cell r="CI77"/>
          <cell r="CJ77"/>
          <cell r="CK77"/>
          <cell r="CL77"/>
          <cell r="CM77"/>
          <cell r="CN77"/>
          <cell r="CO77"/>
          <cell r="CP77"/>
          <cell r="CQ77"/>
          <cell r="CR77"/>
          <cell r="CS77"/>
          <cell r="CT77"/>
          <cell r="CU77"/>
          <cell r="CV77"/>
          <cell r="CW77"/>
          <cell r="CX77"/>
          <cell r="CY77"/>
          <cell r="CZ77"/>
          <cell r="DA77"/>
          <cell r="DB77"/>
          <cell r="DC77"/>
          <cell r="DD77"/>
          <cell r="DE77"/>
          <cell r="DF77"/>
          <cell r="DG77"/>
          <cell r="DH77"/>
          <cell r="DI77"/>
          <cell r="DJ77"/>
          <cell r="DK77"/>
          <cell r="DL77"/>
          <cell r="DM77"/>
          <cell r="DN77"/>
          <cell r="DO77"/>
          <cell r="DP77"/>
          <cell r="DQ77"/>
          <cell r="DR77"/>
          <cell r="DS77"/>
          <cell r="DT77"/>
          <cell r="DU77"/>
          <cell r="DV77"/>
          <cell r="DW77"/>
          <cell r="DX77"/>
          <cell r="DY77"/>
          <cell r="DZ77"/>
          <cell r="EA77"/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/>
          <cell r="EN77"/>
          <cell r="EO77"/>
          <cell r="EP77"/>
          <cell r="EQ77"/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/>
          <cell r="FD77"/>
          <cell r="FE77"/>
          <cell r="FF77"/>
          <cell r="FG77"/>
          <cell r="FH77"/>
          <cell r="FI77"/>
          <cell r="FJ77"/>
          <cell r="FK77"/>
          <cell r="FL77"/>
          <cell r="FM77"/>
          <cell r="FN77"/>
          <cell r="FO77"/>
          <cell r="FP77"/>
          <cell r="FQ77"/>
          <cell r="FR77"/>
          <cell r="FS77"/>
          <cell r="FT77"/>
          <cell r="FU77"/>
          <cell r="FV77"/>
          <cell r="FW77"/>
          <cell r="FX77"/>
          <cell r="FY77"/>
          <cell r="FZ77"/>
          <cell r="GA77"/>
          <cell r="GB77"/>
          <cell r="GC77"/>
          <cell r="GD77"/>
          <cell r="GE77"/>
          <cell r="GF77"/>
          <cell r="GG77"/>
          <cell r="GH77"/>
          <cell r="GI77"/>
          <cell r="GJ77"/>
          <cell r="GK77"/>
          <cell r="GL77"/>
          <cell r="GM77"/>
          <cell r="GN77">
            <v>8920.7055629405422</v>
          </cell>
          <cell r="GO77">
            <v>9525.9780680545737</v>
          </cell>
          <cell r="GP77">
            <v>9916.8673078364427</v>
          </cell>
          <cell r="GQ77">
            <v>12336.198808096595</v>
          </cell>
          <cell r="GR77">
            <v>12882.393603515231</v>
          </cell>
          <cell r="GS77">
            <v>14091.926278486273</v>
          </cell>
          <cell r="GT77">
            <v>14429.890482479006</v>
          </cell>
          <cell r="GU77">
            <v>14714.996713507271</v>
          </cell>
          <cell r="GV77">
            <v>11287.559782548935</v>
          </cell>
          <cell r="GW77">
            <v>11772.638870904615</v>
          </cell>
          <cell r="GX77">
            <v>11767.691241879393</v>
          </cell>
          <cell r="GY77">
            <v>11678.118206494019</v>
          </cell>
          <cell r="GZ77">
            <v>12106.206903835282</v>
          </cell>
          <cell r="HA77">
            <v>12557.915638313218</v>
          </cell>
          <cell r="HB77"/>
          <cell r="HC77"/>
          <cell r="HD77"/>
          <cell r="HE77"/>
          <cell r="HF77"/>
          <cell r="HG77"/>
          <cell r="HH77"/>
          <cell r="HI77"/>
          <cell r="HJ77"/>
          <cell r="HK77"/>
          <cell r="HL77"/>
          <cell r="HM77"/>
          <cell r="HN77"/>
          <cell r="HO77"/>
          <cell r="HP77"/>
          <cell r="HQ77"/>
          <cell r="HR77"/>
          <cell r="HS77"/>
          <cell r="HT77"/>
          <cell r="HU77"/>
          <cell r="HV77"/>
          <cell r="HW77"/>
          <cell r="HX77"/>
          <cell r="HY77"/>
          <cell r="HZ77"/>
          <cell r="IA77"/>
          <cell r="IB77"/>
          <cell r="IC77"/>
          <cell r="ID77"/>
          <cell r="IE77"/>
          <cell r="IF77"/>
          <cell r="IG77"/>
          <cell r="IH77"/>
          <cell r="II77"/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/>
          <cell r="IU77"/>
          <cell r="IV77"/>
          <cell r="IW77"/>
          <cell r="IX77"/>
          <cell r="IY77"/>
          <cell r="IZ77"/>
          <cell r="JA77"/>
          <cell r="JB77"/>
          <cell r="JC77"/>
          <cell r="JD77"/>
          <cell r="JE77"/>
          <cell r="JF77"/>
          <cell r="JG77"/>
          <cell r="JH77"/>
          <cell r="JI77"/>
          <cell r="JJ77"/>
          <cell r="JK77"/>
          <cell r="JL77"/>
          <cell r="JM77"/>
          <cell r="JN77"/>
          <cell r="JO77"/>
          <cell r="JP77"/>
          <cell r="JQ77"/>
          <cell r="JR77"/>
          <cell r="JS77"/>
          <cell r="JT77"/>
          <cell r="JU77"/>
          <cell r="JV77"/>
          <cell r="JW77"/>
          <cell r="JX77"/>
          <cell r="JY77"/>
          <cell r="JZ77"/>
          <cell r="KA77"/>
          <cell r="KB77"/>
          <cell r="KC77"/>
          <cell r="KD77"/>
          <cell r="KE77"/>
          <cell r="KF77">
            <v>891.69021899911138</v>
          </cell>
          <cell r="KG77">
            <v>868.15432706284014</v>
          </cell>
          <cell r="KH77">
            <v>831.00409798975966</v>
          </cell>
          <cell r="KI77">
            <v>561.71211521179066</v>
          </cell>
          <cell r="KJ77">
            <v>575.95642319434501</v>
          </cell>
          <cell r="KK77">
            <v>598.68739120375756</v>
          </cell>
          <cell r="KL77">
            <v>621.07980907367084</v>
          </cell>
          <cell r="KM77">
            <v>650.17040307964237</v>
          </cell>
          <cell r="KN77">
            <v>422.21832342648594</v>
          </cell>
          <cell r="KO77">
            <v>477.93107708646471</v>
          </cell>
          <cell r="KP77">
            <v>528.77101936694726</v>
          </cell>
          <cell r="KQ77">
            <v>535.13185881912636</v>
          </cell>
          <cell r="KR77">
            <v>555.28030014840783</v>
          </cell>
          <cell r="KS77">
            <v>589.01616002537332</v>
          </cell>
          <cell r="KT77"/>
          <cell r="KU77"/>
          <cell r="KV77">
            <v>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0</v>
          </cell>
          <cell r="LD77">
            <v>0</v>
          </cell>
          <cell r="LE77">
            <v>0</v>
          </cell>
          <cell r="LF77"/>
          <cell r="LG77"/>
          <cell r="LH77"/>
          <cell r="LI77"/>
          <cell r="LJ77"/>
          <cell r="LL77"/>
          <cell r="LM77"/>
          <cell r="LN77"/>
          <cell r="LO77"/>
          <cell r="LP77"/>
          <cell r="LQ77"/>
          <cell r="LR77"/>
          <cell r="LS77"/>
          <cell r="LT77"/>
          <cell r="LU77"/>
          <cell r="LV77"/>
          <cell r="LW77"/>
          <cell r="LX77"/>
          <cell r="LY77"/>
          <cell r="LZ77"/>
          <cell r="MA77"/>
          <cell r="MB77"/>
          <cell r="MC77"/>
          <cell r="MD77"/>
          <cell r="ME77"/>
          <cell r="MF77"/>
          <cell r="MG77"/>
          <cell r="MH77"/>
          <cell r="MI77"/>
          <cell r="MJ77"/>
          <cell r="MK77"/>
          <cell r="ML77"/>
          <cell r="MM77"/>
          <cell r="MN77"/>
          <cell r="MO77"/>
          <cell r="MP77"/>
          <cell r="MQ77"/>
          <cell r="MR77"/>
          <cell r="MS77"/>
          <cell r="MT77"/>
          <cell r="MU77"/>
          <cell r="MV77"/>
          <cell r="MW77"/>
          <cell r="MX77"/>
          <cell r="MY77"/>
          <cell r="MZ77"/>
          <cell r="NA77"/>
          <cell r="NB77"/>
          <cell r="NC77"/>
          <cell r="ND77"/>
          <cell r="NE77"/>
          <cell r="NF77"/>
          <cell r="NG77"/>
          <cell r="NH77"/>
          <cell r="NI77"/>
          <cell r="NJ77"/>
          <cell r="NK77"/>
          <cell r="NL77"/>
          <cell r="NM77"/>
          <cell r="NN77"/>
          <cell r="NO77"/>
          <cell r="NP77"/>
          <cell r="NQ77"/>
          <cell r="NR77"/>
          <cell r="NS77"/>
          <cell r="NT77"/>
          <cell r="NU77"/>
          <cell r="NV77"/>
          <cell r="NW77"/>
          <cell r="NX77"/>
          <cell r="NY77"/>
          <cell r="NZ77"/>
          <cell r="OA77"/>
          <cell r="OB77"/>
          <cell r="OC77"/>
          <cell r="OD77"/>
          <cell r="OE77"/>
          <cell r="OF77"/>
          <cell r="OG77"/>
          <cell r="OH77"/>
          <cell r="OI77"/>
          <cell r="OJ77"/>
          <cell r="OK77"/>
          <cell r="OL77"/>
          <cell r="OM77"/>
          <cell r="ON77"/>
          <cell r="OO77"/>
          <cell r="OP77"/>
          <cell r="OQ77"/>
          <cell r="OR77"/>
          <cell r="OS77"/>
          <cell r="OT77"/>
          <cell r="OU77"/>
          <cell r="OV77"/>
          <cell r="OW77"/>
          <cell r="OX77"/>
          <cell r="OY77"/>
          <cell r="OZ77"/>
          <cell r="PA77"/>
          <cell r="PB77"/>
          <cell r="PC77"/>
          <cell r="PD77"/>
          <cell r="PE77"/>
          <cell r="PF77"/>
          <cell r="PG77"/>
          <cell r="PH77"/>
          <cell r="PI77"/>
          <cell r="PJ77"/>
          <cell r="PK77"/>
          <cell r="PL77"/>
          <cell r="PM77"/>
          <cell r="PN77"/>
          <cell r="PO77"/>
          <cell r="PP77"/>
          <cell r="PQ77"/>
          <cell r="PR77"/>
          <cell r="PS77"/>
          <cell r="PT77"/>
          <cell r="PU77"/>
          <cell r="PV77"/>
          <cell r="PW77"/>
          <cell r="PX77"/>
          <cell r="PY77"/>
          <cell r="PZ77"/>
          <cell r="QA77"/>
          <cell r="QB77"/>
          <cell r="QC77"/>
          <cell r="QD77"/>
          <cell r="QE77"/>
          <cell r="QF77"/>
          <cell r="QG77"/>
          <cell r="QH77"/>
          <cell r="QI77"/>
          <cell r="QJ77"/>
          <cell r="QK77"/>
          <cell r="QL77"/>
          <cell r="QM77"/>
          <cell r="QN77"/>
          <cell r="QO77"/>
          <cell r="QP77"/>
          <cell r="QQ77"/>
          <cell r="QR77"/>
          <cell r="QS77"/>
          <cell r="QT77"/>
          <cell r="QU77"/>
          <cell r="QV77"/>
          <cell r="QW77"/>
          <cell r="QX77"/>
          <cell r="QY77"/>
          <cell r="QZ77"/>
          <cell r="RA77"/>
          <cell r="RB77"/>
          <cell r="RC77"/>
          <cell r="RD77"/>
          <cell r="RE77"/>
          <cell r="RF77"/>
          <cell r="RG77"/>
          <cell r="RH77"/>
          <cell r="RI77"/>
          <cell r="RJ77"/>
          <cell r="RK77"/>
          <cell r="RL77"/>
          <cell r="RM77"/>
          <cell r="RN77"/>
        </row>
        <row r="78">
          <cell r="A78">
            <v>76</v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/>
          <cell r="AU78"/>
          <cell r="AV78">
            <v>0</v>
          </cell>
          <cell r="AW78">
            <v>0</v>
          </cell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  <cell r="CE78"/>
          <cell r="CF78"/>
          <cell r="CG78"/>
          <cell r="CH78"/>
          <cell r="CI78"/>
          <cell r="CJ78"/>
          <cell r="CK78"/>
          <cell r="CL78"/>
          <cell r="CM78"/>
          <cell r="CN78"/>
          <cell r="CO78"/>
          <cell r="CP78"/>
          <cell r="CQ78"/>
          <cell r="CR78"/>
          <cell r="CS78"/>
          <cell r="CT78"/>
          <cell r="CU78"/>
          <cell r="CV78"/>
          <cell r="CW78"/>
          <cell r="CX78"/>
          <cell r="CY78"/>
          <cell r="CZ78"/>
          <cell r="DA78"/>
          <cell r="DB78"/>
          <cell r="DC78"/>
          <cell r="DD78"/>
          <cell r="DE78"/>
          <cell r="DF78"/>
          <cell r="DG78"/>
          <cell r="DH78"/>
          <cell r="DI78"/>
          <cell r="DJ78"/>
          <cell r="DK78"/>
          <cell r="DL78"/>
          <cell r="DM78"/>
          <cell r="DN78"/>
          <cell r="DO78"/>
          <cell r="DP78"/>
          <cell r="DQ78"/>
          <cell r="DR78"/>
          <cell r="DS78"/>
          <cell r="DT78"/>
          <cell r="DU78"/>
          <cell r="DV78"/>
          <cell r="DW78"/>
          <cell r="DX78"/>
          <cell r="DY78"/>
          <cell r="DZ78"/>
          <cell r="EA78"/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/>
          <cell r="EN78"/>
          <cell r="EO78"/>
          <cell r="EP78"/>
          <cell r="EQ78"/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/>
          <cell r="FD78"/>
          <cell r="FE78"/>
          <cell r="FF78"/>
          <cell r="FG78"/>
          <cell r="FH78"/>
          <cell r="FI78"/>
          <cell r="FJ78"/>
          <cell r="FK78"/>
          <cell r="FL78"/>
          <cell r="FM78"/>
          <cell r="FN78"/>
          <cell r="FO78"/>
          <cell r="FP78"/>
          <cell r="FQ78"/>
          <cell r="FR78"/>
          <cell r="FS78"/>
          <cell r="FT78"/>
          <cell r="FU78"/>
          <cell r="FV78"/>
          <cell r="FW78"/>
          <cell r="FX78"/>
          <cell r="FY78"/>
          <cell r="FZ78"/>
          <cell r="GA78"/>
          <cell r="GB78"/>
          <cell r="GC78"/>
          <cell r="GD78"/>
          <cell r="GE78"/>
          <cell r="GF78"/>
          <cell r="GG78"/>
          <cell r="GH78"/>
          <cell r="GI78"/>
          <cell r="GJ78"/>
          <cell r="GK78"/>
          <cell r="GL78"/>
          <cell r="GM78"/>
          <cell r="GN78"/>
          <cell r="GO78"/>
          <cell r="GP78"/>
          <cell r="GQ78"/>
          <cell r="GR78"/>
          <cell r="GS78"/>
          <cell r="GT78"/>
          <cell r="GU78"/>
          <cell r="GV78"/>
          <cell r="GW78"/>
          <cell r="GX78"/>
          <cell r="GY78"/>
          <cell r="GZ78"/>
          <cell r="HA78"/>
          <cell r="HB78"/>
          <cell r="HC78"/>
          <cell r="HD78"/>
          <cell r="HE78"/>
          <cell r="HF78"/>
          <cell r="HG78"/>
          <cell r="HH78"/>
          <cell r="HI78"/>
          <cell r="HJ78"/>
          <cell r="HK78"/>
          <cell r="HL78"/>
          <cell r="HM78"/>
          <cell r="HN78"/>
          <cell r="HO78"/>
          <cell r="HP78"/>
          <cell r="HQ78"/>
          <cell r="HR78"/>
          <cell r="HS78"/>
          <cell r="HT78"/>
          <cell r="HU78"/>
          <cell r="HV78"/>
          <cell r="HW78"/>
          <cell r="HX78"/>
          <cell r="HY78"/>
          <cell r="HZ78"/>
          <cell r="IA78"/>
          <cell r="IB78"/>
          <cell r="IC78"/>
          <cell r="ID78"/>
          <cell r="IE78"/>
          <cell r="IF78"/>
          <cell r="IG78"/>
          <cell r="IH78"/>
          <cell r="II78"/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/>
          <cell r="IU78"/>
          <cell r="IV78"/>
          <cell r="IW78"/>
          <cell r="IX78"/>
          <cell r="IY78"/>
          <cell r="IZ78"/>
          <cell r="JA78"/>
          <cell r="JB78"/>
          <cell r="JC78"/>
          <cell r="JD78"/>
          <cell r="JE78"/>
          <cell r="JF78"/>
          <cell r="JG78"/>
          <cell r="JH78"/>
          <cell r="JI78"/>
          <cell r="JJ78"/>
          <cell r="JK78"/>
          <cell r="JL78"/>
          <cell r="JM78"/>
          <cell r="JN78"/>
          <cell r="JO78"/>
          <cell r="JP78"/>
          <cell r="JQ78"/>
          <cell r="JR78"/>
          <cell r="JS78"/>
          <cell r="JT78"/>
          <cell r="JU78"/>
          <cell r="JV78"/>
          <cell r="JW78"/>
          <cell r="JX78"/>
          <cell r="JY78"/>
          <cell r="JZ78"/>
          <cell r="KA78"/>
          <cell r="KB78"/>
          <cell r="KC78"/>
          <cell r="KD78"/>
          <cell r="KE78"/>
          <cell r="KF78">
            <v>64.194709366613836</v>
          </cell>
          <cell r="KG78">
            <v>62.665524894164115</v>
          </cell>
          <cell r="KH78">
            <v>66.546230275869448</v>
          </cell>
          <cell r="KI78">
            <v>64.662159132848302</v>
          </cell>
          <cell r="KJ78">
            <v>59.870146904761903</v>
          </cell>
          <cell r="KK78">
            <v>59.274603571428578</v>
          </cell>
          <cell r="KL78">
            <v>52.508804761904756</v>
          </cell>
          <cell r="KM78">
            <v>58.756119047619045</v>
          </cell>
          <cell r="KN78">
            <v>93.323778095238097</v>
          </cell>
          <cell r="KO78">
            <v>87.839307142857137</v>
          </cell>
          <cell r="KP78">
            <v>87.180639999999997</v>
          </cell>
          <cell r="KQ78">
            <v>81.504900238095232</v>
          </cell>
          <cell r="KR78">
            <v>75.084697380952377</v>
          </cell>
          <cell r="KS78">
            <v>98.390391190476208</v>
          </cell>
          <cell r="KT78"/>
          <cell r="KU78"/>
          <cell r="KV78">
            <v>5947.31</v>
          </cell>
          <cell r="KW78">
            <v>6040.2735714285718</v>
          </cell>
          <cell r="KX78">
            <v>6230.6671904285704</v>
          </cell>
          <cell r="KY78">
            <v>6269.5445</v>
          </cell>
          <cell r="KZ78">
            <v>6273.8324414285726</v>
          </cell>
          <cell r="LA78">
            <v>6609.6886019047606</v>
          </cell>
          <cell r="LB78">
            <v>7071.0270276190467</v>
          </cell>
          <cell r="LC78">
            <v>7372.2801902380988</v>
          </cell>
          <cell r="LD78">
            <v>9349.9544290476188</v>
          </cell>
          <cell r="LE78">
            <v>10129.949079523811</v>
          </cell>
          <cell r="LF78">
            <v>10168.416116904762</v>
          </cell>
          <cell r="LG78">
            <v>10090.103520714287</v>
          </cell>
          <cell r="LH78">
            <v>11557.623186428571</v>
          </cell>
          <cell r="LI78">
            <v>12549.240628809524</v>
          </cell>
          <cell r="LJ78"/>
          <cell r="LL78"/>
          <cell r="LM78"/>
          <cell r="LN78"/>
          <cell r="LO78"/>
          <cell r="LP78"/>
          <cell r="LQ78"/>
          <cell r="LR78"/>
          <cell r="LS78"/>
          <cell r="LT78"/>
          <cell r="LU78"/>
          <cell r="LV78"/>
          <cell r="LW78"/>
          <cell r="LX78"/>
          <cell r="LY78"/>
          <cell r="LZ78"/>
          <cell r="MA78"/>
          <cell r="MB78"/>
          <cell r="MC78"/>
          <cell r="MD78"/>
          <cell r="ME78"/>
          <cell r="MF78"/>
          <cell r="MG78"/>
          <cell r="MH78"/>
          <cell r="MI78"/>
          <cell r="MJ78"/>
          <cell r="MK78"/>
          <cell r="ML78"/>
          <cell r="MM78"/>
          <cell r="MN78"/>
          <cell r="MO78"/>
          <cell r="MP78"/>
          <cell r="MQ78"/>
          <cell r="MR78"/>
          <cell r="MS78"/>
          <cell r="MT78"/>
          <cell r="MU78"/>
          <cell r="MV78"/>
          <cell r="MW78"/>
          <cell r="MX78"/>
          <cell r="MY78"/>
          <cell r="MZ78"/>
          <cell r="NA78"/>
          <cell r="NB78"/>
          <cell r="NC78"/>
          <cell r="ND78"/>
          <cell r="NE78"/>
          <cell r="NF78"/>
          <cell r="NG78"/>
          <cell r="NH78"/>
          <cell r="NI78"/>
          <cell r="NJ78"/>
          <cell r="NK78"/>
          <cell r="NL78"/>
          <cell r="NM78"/>
          <cell r="NN78"/>
          <cell r="NO78"/>
          <cell r="NP78"/>
          <cell r="NQ78"/>
          <cell r="NR78"/>
          <cell r="NS78"/>
          <cell r="NT78"/>
          <cell r="NU78"/>
          <cell r="NV78"/>
          <cell r="NW78"/>
          <cell r="NX78"/>
          <cell r="NY78"/>
          <cell r="NZ78"/>
          <cell r="OA78"/>
          <cell r="OB78"/>
          <cell r="OC78"/>
          <cell r="OD78"/>
          <cell r="OE78"/>
          <cell r="OF78"/>
          <cell r="OG78"/>
          <cell r="OH78"/>
          <cell r="OI78"/>
          <cell r="OJ78"/>
          <cell r="OK78"/>
          <cell r="OL78"/>
          <cell r="OM78"/>
          <cell r="ON78"/>
          <cell r="OO78"/>
          <cell r="OP78"/>
          <cell r="OQ78"/>
          <cell r="OR78"/>
          <cell r="OS78"/>
          <cell r="OT78"/>
          <cell r="OU78"/>
          <cell r="OV78"/>
          <cell r="OW78"/>
          <cell r="OX78"/>
          <cell r="OY78"/>
          <cell r="OZ78"/>
          <cell r="PA78"/>
          <cell r="PB78"/>
          <cell r="PC78"/>
          <cell r="PD78"/>
          <cell r="PE78"/>
          <cell r="PF78"/>
          <cell r="PG78"/>
          <cell r="PH78"/>
          <cell r="PI78"/>
          <cell r="PJ78"/>
          <cell r="PK78"/>
          <cell r="PL78"/>
          <cell r="PM78"/>
          <cell r="PN78"/>
          <cell r="PO78"/>
          <cell r="PP78"/>
          <cell r="PQ78"/>
          <cell r="PR78"/>
          <cell r="PS78"/>
          <cell r="PT78"/>
          <cell r="PU78"/>
          <cell r="PV78"/>
          <cell r="PW78"/>
          <cell r="PX78"/>
          <cell r="PY78"/>
          <cell r="PZ78"/>
          <cell r="QA78"/>
          <cell r="QB78"/>
          <cell r="QC78"/>
          <cell r="QD78"/>
          <cell r="QE78"/>
          <cell r="QF78"/>
          <cell r="QG78"/>
          <cell r="QH78"/>
          <cell r="QI78"/>
          <cell r="QJ78"/>
          <cell r="QK78"/>
          <cell r="QL78"/>
          <cell r="QM78"/>
          <cell r="QN78"/>
          <cell r="QO78"/>
          <cell r="QP78"/>
          <cell r="QQ78"/>
          <cell r="QR78"/>
          <cell r="QS78"/>
          <cell r="QT78"/>
          <cell r="QU78"/>
          <cell r="QV78"/>
          <cell r="QW78"/>
          <cell r="QX78"/>
          <cell r="QY78"/>
          <cell r="QZ78"/>
          <cell r="RA78"/>
          <cell r="RB78"/>
          <cell r="RC78"/>
          <cell r="RD78"/>
          <cell r="RE78"/>
          <cell r="RF78"/>
          <cell r="RG78"/>
          <cell r="RH78"/>
          <cell r="RI78"/>
          <cell r="RJ78"/>
          <cell r="RK78"/>
          <cell r="RL78"/>
          <cell r="RM78"/>
          <cell r="RN78"/>
        </row>
        <row r="79">
          <cell r="A79">
            <v>77</v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/>
          <cell r="AU79"/>
          <cell r="AV79">
            <v>0</v>
          </cell>
          <cell r="AW79">
            <v>0</v>
          </cell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  <cell r="CE79"/>
          <cell r="CF79"/>
          <cell r="CG79"/>
          <cell r="CH79"/>
          <cell r="CI79"/>
          <cell r="CJ79"/>
          <cell r="CK79"/>
          <cell r="CL79"/>
          <cell r="CM79"/>
          <cell r="CN79"/>
          <cell r="CO79"/>
          <cell r="CP79"/>
          <cell r="CQ79"/>
          <cell r="CR79"/>
          <cell r="CS79"/>
          <cell r="CT79"/>
          <cell r="CU79"/>
          <cell r="CV79"/>
          <cell r="CW79"/>
          <cell r="CX79"/>
          <cell r="CY79"/>
          <cell r="CZ79"/>
          <cell r="DA79"/>
          <cell r="DB79"/>
          <cell r="DC79"/>
          <cell r="DD79"/>
          <cell r="DE79"/>
          <cell r="DF79"/>
          <cell r="DG79"/>
          <cell r="DH79"/>
          <cell r="DI79"/>
          <cell r="DJ79"/>
          <cell r="DK79"/>
          <cell r="DL79"/>
          <cell r="DM79"/>
          <cell r="DN79"/>
          <cell r="DO79"/>
          <cell r="DP79"/>
          <cell r="DQ79"/>
          <cell r="DR79"/>
          <cell r="DS79"/>
          <cell r="DT79"/>
          <cell r="DU79"/>
          <cell r="DV79"/>
          <cell r="DW79"/>
          <cell r="DX79"/>
          <cell r="DY79"/>
          <cell r="DZ79"/>
          <cell r="EA79"/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/>
          <cell r="EN79"/>
          <cell r="EO79"/>
          <cell r="EP79"/>
          <cell r="EQ79"/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/>
          <cell r="FD79"/>
          <cell r="FE79"/>
          <cell r="FF79"/>
          <cell r="FG79"/>
          <cell r="FH79"/>
          <cell r="FI79"/>
          <cell r="FJ79"/>
          <cell r="FK79"/>
          <cell r="FL79"/>
          <cell r="FM79"/>
          <cell r="FN79"/>
          <cell r="FO79"/>
          <cell r="FP79"/>
          <cell r="FQ79"/>
          <cell r="FR79"/>
          <cell r="FS79"/>
          <cell r="FT79"/>
          <cell r="FU79"/>
          <cell r="FV79"/>
          <cell r="FW79"/>
          <cell r="FX79"/>
          <cell r="FY79"/>
          <cell r="FZ79"/>
          <cell r="GA79"/>
          <cell r="GB79"/>
          <cell r="GC79"/>
          <cell r="GD79"/>
          <cell r="GE79"/>
          <cell r="GF79"/>
          <cell r="GG79"/>
          <cell r="GH79"/>
          <cell r="GI79"/>
          <cell r="GJ79"/>
          <cell r="GK79"/>
          <cell r="GL79"/>
          <cell r="GM79"/>
          <cell r="GN79">
            <v>17.93127870512243</v>
          </cell>
          <cell r="GO79">
            <v>19.147921257123635</v>
          </cell>
          <cell r="GP79">
            <v>19.933637572039391</v>
          </cell>
          <cell r="GQ79">
            <v>21.048745190981386</v>
          </cell>
          <cell r="GR79">
            <v>28.672999999999998</v>
          </cell>
          <cell r="GS79">
            <v>32.192190476190476</v>
          </cell>
          <cell r="GT79">
            <v>32.495880952380951</v>
          </cell>
          <cell r="GU79">
            <v>22.13</v>
          </cell>
          <cell r="GV79">
            <v>13.974976190476191</v>
          </cell>
          <cell r="GW79">
            <v>17.853190476190477</v>
          </cell>
          <cell r="GX79">
            <v>17.853190476190477</v>
          </cell>
          <cell r="GY79">
            <v>35.868904761904766</v>
          </cell>
          <cell r="GZ79">
            <v>35.953785714285708</v>
          </cell>
          <cell r="HA79">
            <v>38.22849999999999</v>
          </cell>
          <cell r="HB79"/>
          <cell r="HC79"/>
          <cell r="HD79"/>
          <cell r="HE79"/>
          <cell r="HF79"/>
          <cell r="HG79"/>
          <cell r="HH79"/>
          <cell r="HI79"/>
          <cell r="HJ79"/>
          <cell r="HK79"/>
          <cell r="HL79"/>
          <cell r="HM79"/>
          <cell r="HN79"/>
          <cell r="HO79"/>
          <cell r="HP79"/>
          <cell r="HQ79"/>
          <cell r="HR79"/>
          <cell r="HS79"/>
          <cell r="HT79"/>
          <cell r="HU79"/>
          <cell r="HV79"/>
          <cell r="HW79"/>
          <cell r="HX79"/>
          <cell r="HY79"/>
          <cell r="HZ79"/>
          <cell r="IA79"/>
          <cell r="IB79"/>
          <cell r="IC79"/>
          <cell r="ID79"/>
          <cell r="IE79"/>
          <cell r="IF79"/>
          <cell r="IG79"/>
          <cell r="IH79"/>
          <cell r="II79"/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/>
          <cell r="IU79"/>
          <cell r="IV79"/>
          <cell r="IW79"/>
          <cell r="IX79"/>
          <cell r="IY79"/>
          <cell r="IZ79"/>
          <cell r="JA79"/>
          <cell r="JB79"/>
          <cell r="JC79"/>
          <cell r="JD79"/>
          <cell r="JE79"/>
          <cell r="JF79"/>
          <cell r="JG79"/>
          <cell r="JH79"/>
          <cell r="JI79"/>
          <cell r="JJ79"/>
          <cell r="JK79"/>
          <cell r="JL79"/>
          <cell r="JM79"/>
          <cell r="JN79"/>
          <cell r="JO79"/>
          <cell r="JP79"/>
          <cell r="JQ79"/>
          <cell r="JR79"/>
          <cell r="JS79"/>
          <cell r="JT79"/>
          <cell r="JU79"/>
          <cell r="JV79"/>
          <cell r="JW79"/>
          <cell r="JX79"/>
          <cell r="JY79"/>
          <cell r="JZ79"/>
          <cell r="KA79"/>
          <cell r="KB79"/>
          <cell r="KC79"/>
          <cell r="KD79"/>
          <cell r="KE79"/>
          <cell r="KF79">
            <v>25.797130887573466</v>
          </cell>
          <cell r="KG79">
            <v>25.116223469392647</v>
          </cell>
          <cell r="KH79">
            <v>24.041445142254187</v>
          </cell>
          <cell r="KI79">
            <v>23.99969965954347</v>
          </cell>
          <cell r="KJ79">
            <v>35.170238095238091</v>
          </cell>
          <cell r="KK79">
            <v>21.888619047619045</v>
          </cell>
          <cell r="KL79">
            <v>34.920380952380953</v>
          </cell>
          <cell r="KM79">
            <v>32.749380952380953</v>
          </cell>
          <cell r="KN79">
            <v>23.853642857142859</v>
          </cell>
          <cell r="KO79">
            <v>14.050666666666666</v>
          </cell>
          <cell r="KP79">
            <v>28.904380952380954</v>
          </cell>
          <cell r="KQ79">
            <v>43.960595238095237</v>
          </cell>
          <cell r="KR79">
            <v>48.835857142857144</v>
          </cell>
          <cell r="KS79">
            <v>60.115523809523808</v>
          </cell>
          <cell r="KT79"/>
          <cell r="KU79"/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0.27142857142857146</v>
          </cell>
          <cell r="LA79">
            <v>4.5476190476190476E-2</v>
          </cell>
          <cell r="LB79">
            <v>0</v>
          </cell>
          <cell r="LC79">
            <v>0</v>
          </cell>
          <cell r="LD79">
            <v>0</v>
          </cell>
          <cell r="LE79">
            <v>0</v>
          </cell>
          <cell r="LF79">
            <v>0</v>
          </cell>
          <cell r="LG79"/>
          <cell r="LH79"/>
          <cell r="LI79"/>
          <cell r="LJ79"/>
          <cell r="LL79"/>
          <cell r="LM79"/>
          <cell r="LN79"/>
          <cell r="LO79"/>
          <cell r="LP79"/>
          <cell r="LQ79"/>
          <cell r="LR79"/>
          <cell r="LS79"/>
          <cell r="LT79"/>
          <cell r="LU79"/>
          <cell r="LV79"/>
          <cell r="LW79"/>
          <cell r="LX79"/>
          <cell r="LY79"/>
          <cell r="LZ79"/>
          <cell r="MA79"/>
          <cell r="MB79"/>
          <cell r="MC79"/>
          <cell r="MD79"/>
          <cell r="ME79"/>
          <cell r="MF79"/>
          <cell r="MG79"/>
          <cell r="MH79"/>
          <cell r="MI79"/>
          <cell r="MJ79"/>
          <cell r="MK79"/>
          <cell r="ML79"/>
          <cell r="MM79"/>
          <cell r="MN79"/>
          <cell r="MO79"/>
          <cell r="MP79"/>
          <cell r="MQ79"/>
          <cell r="MR79"/>
          <cell r="MS79"/>
          <cell r="MT79"/>
          <cell r="MU79"/>
          <cell r="MV79"/>
          <cell r="MW79"/>
          <cell r="MX79"/>
          <cell r="MY79"/>
          <cell r="MZ79"/>
          <cell r="NA79"/>
          <cell r="NB79"/>
          <cell r="NC79"/>
          <cell r="ND79"/>
          <cell r="NE79"/>
          <cell r="NF79"/>
          <cell r="NG79"/>
          <cell r="NH79"/>
          <cell r="NI79"/>
          <cell r="NJ79"/>
          <cell r="NK79"/>
          <cell r="NL79"/>
          <cell r="NM79"/>
          <cell r="NN79"/>
          <cell r="NO79"/>
          <cell r="NP79"/>
          <cell r="NQ79"/>
          <cell r="NR79"/>
          <cell r="NS79"/>
          <cell r="NT79"/>
          <cell r="NU79"/>
          <cell r="NV79"/>
          <cell r="NW79"/>
          <cell r="NX79"/>
          <cell r="NY79"/>
          <cell r="NZ79"/>
          <cell r="OA79"/>
          <cell r="OB79"/>
          <cell r="OC79"/>
          <cell r="OD79"/>
          <cell r="OE79"/>
          <cell r="OF79"/>
          <cell r="OG79"/>
          <cell r="OH79"/>
          <cell r="OI79"/>
          <cell r="OJ79"/>
          <cell r="OK79"/>
          <cell r="OL79"/>
          <cell r="OM79"/>
          <cell r="ON79"/>
          <cell r="OO79"/>
          <cell r="OP79"/>
          <cell r="OQ79"/>
          <cell r="OR79"/>
          <cell r="OS79"/>
          <cell r="OT79"/>
          <cell r="OU79"/>
          <cell r="OV79"/>
          <cell r="OW79"/>
          <cell r="OX79"/>
          <cell r="OY79"/>
          <cell r="OZ79"/>
          <cell r="PA79"/>
          <cell r="PB79"/>
          <cell r="PC79"/>
          <cell r="PD79"/>
          <cell r="PE79"/>
          <cell r="PF79"/>
          <cell r="PG79"/>
          <cell r="PH79"/>
          <cell r="PI79"/>
          <cell r="PJ79"/>
          <cell r="PK79"/>
          <cell r="PL79"/>
          <cell r="PM79"/>
          <cell r="PN79"/>
          <cell r="PO79"/>
          <cell r="PP79"/>
          <cell r="PQ79"/>
          <cell r="PR79"/>
          <cell r="PS79"/>
          <cell r="PT79"/>
          <cell r="PU79"/>
          <cell r="PV79"/>
          <cell r="PW79"/>
          <cell r="PX79"/>
          <cell r="PY79"/>
          <cell r="PZ79"/>
          <cell r="QA79"/>
          <cell r="QB79"/>
          <cell r="QC79"/>
          <cell r="QD79"/>
          <cell r="QE79"/>
          <cell r="QF79"/>
          <cell r="QG79"/>
          <cell r="QH79"/>
          <cell r="QI79"/>
          <cell r="QJ79"/>
          <cell r="QK79"/>
          <cell r="QL79"/>
          <cell r="QM79"/>
          <cell r="QN79"/>
          <cell r="QO79"/>
          <cell r="QP79"/>
          <cell r="QQ79"/>
          <cell r="QR79"/>
          <cell r="QS79"/>
          <cell r="QT79"/>
          <cell r="QU79"/>
          <cell r="QV79"/>
          <cell r="QW79"/>
          <cell r="QX79"/>
          <cell r="QY79"/>
          <cell r="QZ79"/>
          <cell r="RA79"/>
          <cell r="RB79"/>
          <cell r="RC79"/>
          <cell r="RD79"/>
          <cell r="RE79"/>
          <cell r="RF79"/>
          <cell r="RG79"/>
          <cell r="RH79"/>
          <cell r="RI79"/>
          <cell r="RJ79"/>
          <cell r="RK79"/>
          <cell r="RL79"/>
          <cell r="RM79"/>
          <cell r="RN79"/>
        </row>
        <row r="80">
          <cell r="A80">
            <v>78</v>
          </cell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/>
          <cell r="AU80"/>
          <cell r="AV80">
            <v>0</v>
          </cell>
          <cell r="AW80">
            <v>0</v>
          </cell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  <cell r="CE80"/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  <cell r="CP80"/>
          <cell r="CQ80"/>
          <cell r="CR80"/>
          <cell r="CS80"/>
          <cell r="CT80"/>
          <cell r="CU80"/>
          <cell r="CV80"/>
          <cell r="CW80"/>
          <cell r="CX80"/>
          <cell r="CY80"/>
          <cell r="CZ80"/>
          <cell r="DA80"/>
          <cell r="DB80"/>
          <cell r="DC80"/>
          <cell r="DD80"/>
          <cell r="DE80"/>
          <cell r="DF80"/>
          <cell r="DG80"/>
          <cell r="DH80"/>
          <cell r="DI80"/>
          <cell r="DJ80"/>
          <cell r="DK80"/>
          <cell r="DL80"/>
          <cell r="DM80"/>
          <cell r="DN80"/>
          <cell r="DO80"/>
          <cell r="DP80"/>
          <cell r="DQ80"/>
          <cell r="DR80"/>
          <cell r="DS80"/>
          <cell r="DT80"/>
          <cell r="DU80"/>
          <cell r="DV80"/>
          <cell r="DW80"/>
          <cell r="DX80"/>
          <cell r="DY80"/>
          <cell r="DZ80"/>
          <cell r="EA80"/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/>
          <cell r="EN80"/>
          <cell r="EO80"/>
          <cell r="EP80"/>
          <cell r="EQ80"/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/>
          <cell r="FD80"/>
          <cell r="FE80"/>
          <cell r="FF80"/>
          <cell r="FG80"/>
          <cell r="FH80"/>
          <cell r="FI80"/>
          <cell r="FJ80"/>
          <cell r="FK80"/>
          <cell r="FL80"/>
          <cell r="FM80"/>
          <cell r="FN80"/>
          <cell r="FO80"/>
          <cell r="FP80"/>
          <cell r="FQ80"/>
          <cell r="FR80"/>
          <cell r="FS80"/>
          <cell r="FT80"/>
          <cell r="FU80"/>
          <cell r="FV80"/>
          <cell r="FW80"/>
          <cell r="FX80"/>
          <cell r="FY80"/>
          <cell r="FZ80"/>
          <cell r="GA80"/>
          <cell r="GB80"/>
          <cell r="GC80"/>
          <cell r="GD80"/>
          <cell r="GE80"/>
          <cell r="GF80"/>
          <cell r="GG80"/>
          <cell r="GH80"/>
          <cell r="GI80"/>
          <cell r="GJ80"/>
          <cell r="GK80"/>
          <cell r="GL80"/>
          <cell r="GM80"/>
          <cell r="GN80">
            <v>325.91104545212153</v>
          </cell>
          <cell r="GO80">
            <v>348.02420606854633</v>
          </cell>
          <cell r="GP80">
            <v>362.30504068352724</v>
          </cell>
          <cell r="GQ80">
            <v>382.57274695576263</v>
          </cell>
          <cell r="GR80">
            <v>236.12169047619048</v>
          </cell>
          <cell r="GS80">
            <v>400.11061904761902</v>
          </cell>
          <cell r="GT80">
            <v>471.90404761904762</v>
          </cell>
          <cell r="GU80">
            <v>339.58080952380953</v>
          </cell>
          <cell r="GV80">
            <v>499.04250000000002</v>
          </cell>
          <cell r="GW80">
            <v>817.93988095238092</v>
          </cell>
          <cell r="GX80">
            <v>837.01704761904762</v>
          </cell>
          <cell r="GY80">
            <v>637.88566904761899</v>
          </cell>
          <cell r="GZ80">
            <v>671.44119309523819</v>
          </cell>
          <cell r="HA80">
            <v>807.80185976190512</v>
          </cell>
          <cell r="HB80"/>
          <cell r="HC80"/>
          <cell r="HD80"/>
          <cell r="HE80"/>
          <cell r="HF80"/>
          <cell r="HG80"/>
          <cell r="HH80"/>
          <cell r="HI80"/>
          <cell r="HJ80"/>
          <cell r="HK80"/>
          <cell r="HL80"/>
          <cell r="HM80"/>
          <cell r="HN80"/>
          <cell r="HO80"/>
          <cell r="HP80"/>
          <cell r="HQ80"/>
          <cell r="HR80"/>
          <cell r="HS80"/>
          <cell r="HT80"/>
          <cell r="HU80"/>
          <cell r="HV80"/>
          <cell r="HW80"/>
          <cell r="HX80"/>
          <cell r="HY80"/>
          <cell r="HZ80"/>
          <cell r="IA80"/>
          <cell r="IB80"/>
          <cell r="IC80"/>
          <cell r="ID80"/>
          <cell r="IE80"/>
          <cell r="IF80"/>
          <cell r="IG80"/>
          <cell r="IH80"/>
          <cell r="II80"/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1.4676666666666667</v>
          </cell>
          <cell r="IO80">
            <v>0</v>
          </cell>
          <cell r="IP80">
            <v>2.898309523809524</v>
          </cell>
          <cell r="IQ80">
            <v>28.198928571428574</v>
          </cell>
          <cell r="IR80">
            <v>798.66527904761892</v>
          </cell>
          <cell r="IS80">
            <v>1241.2378095238096</v>
          </cell>
          <cell r="IT80">
            <v>1443.1332964285714</v>
          </cell>
          <cell r="IU80">
            <v>1180.6784026190476</v>
          </cell>
          <cell r="IV80">
            <v>286.95826190476186</v>
          </cell>
          <cell r="IW80">
            <v>136.37260880952383</v>
          </cell>
          <cell r="IX80"/>
          <cell r="IY80"/>
          <cell r="IZ80"/>
          <cell r="JA80"/>
          <cell r="JB80"/>
          <cell r="JC80"/>
          <cell r="JD80"/>
          <cell r="JE80"/>
          <cell r="JF80"/>
          <cell r="JG80"/>
          <cell r="JH80"/>
          <cell r="JI80"/>
          <cell r="JJ80"/>
          <cell r="JK80"/>
          <cell r="JL80"/>
          <cell r="JM80"/>
          <cell r="JN80"/>
          <cell r="JO80"/>
          <cell r="JP80"/>
          <cell r="JQ80"/>
          <cell r="JR80"/>
          <cell r="JS80"/>
          <cell r="JT80"/>
          <cell r="JU80"/>
          <cell r="JV80"/>
          <cell r="JW80"/>
          <cell r="JX80"/>
          <cell r="JY80"/>
          <cell r="JZ80"/>
          <cell r="KA80"/>
          <cell r="KB80"/>
          <cell r="KC80"/>
          <cell r="KD80"/>
          <cell r="KE80"/>
          <cell r="KF80"/>
          <cell r="KG80"/>
          <cell r="KH80"/>
          <cell r="KI80"/>
          <cell r="KJ80"/>
          <cell r="KK80"/>
          <cell r="KL80"/>
          <cell r="KM80"/>
          <cell r="KN80"/>
          <cell r="KO80"/>
          <cell r="KP80"/>
          <cell r="KQ80"/>
          <cell r="KR80"/>
          <cell r="KS80"/>
          <cell r="KT80"/>
          <cell r="KU80"/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0</v>
          </cell>
          <cell r="LE80">
            <v>0</v>
          </cell>
          <cell r="LF80"/>
          <cell r="LG80"/>
          <cell r="LH80"/>
          <cell r="LI80">
            <v>0.23333333333333334</v>
          </cell>
          <cell r="LJ80"/>
          <cell r="LL80"/>
          <cell r="LM80"/>
          <cell r="LN80"/>
          <cell r="LO80"/>
          <cell r="LP80"/>
          <cell r="LQ80"/>
          <cell r="LR80"/>
          <cell r="LS80"/>
          <cell r="LT80"/>
          <cell r="LU80"/>
          <cell r="LV80"/>
          <cell r="LW80"/>
          <cell r="LX80"/>
          <cell r="LY80"/>
          <cell r="LZ80"/>
          <cell r="MA80"/>
          <cell r="MB80"/>
          <cell r="MC80"/>
          <cell r="MD80"/>
          <cell r="ME80"/>
          <cell r="MF80"/>
          <cell r="MG80"/>
          <cell r="MH80"/>
          <cell r="MI80"/>
          <cell r="MJ80"/>
          <cell r="MK80"/>
          <cell r="ML80"/>
          <cell r="MM80"/>
          <cell r="MN80"/>
          <cell r="MO80"/>
          <cell r="MP80"/>
          <cell r="MQ80"/>
          <cell r="MR80"/>
          <cell r="MS80"/>
          <cell r="MT80"/>
          <cell r="MU80"/>
          <cell r="MV80"/>
          <cell r="MW80"/>
          <cell r="MX80"/>
          <cell r="MY80"/>
          <cell r="MZ80"/>
          <cell r="NA80"/>
          <cell r="NB80"/>
          <cell r="NC80"/>
          <cell r="ND80"/>
          <cell r="NE80"/>
          <cell r="NF80"/>
          <cell r="NG80"/>
          <cell r="NH80"/>
          <cell r="NI80"/>
          <cell r="NJ80"/>
          <cell r="NK80"/>
          <cell r="NL80"/>
          <cell r="NM80"/>
          <cell r="NN80"/>
          <cell r="NO80"/>
          <cell r="NP80"/>
          <cell r="NQ80"/>
          <cell r="NR80"/>
          <cell r="NS80"/>
          <cell r="NT80"/>
          <cell r="NU80"/>
          <cell r="NV80"/>
          <cell r="NW80"/>
          <cell r="NX80"/>
          <cell r="NY80"/>
          <cell r="NZ80"/>
          <cell r="OA80"/>
          <cell r="OB80"/>
          <cell r="OC80"/>
          <cell r="OD80"/>
          <cell r="OE80"/>
          <cell r="OF80"/>
          <cell r="OG80"/>
          <cell r="OH80"/>
          <cell r="OI80"/>
          <cell r="OJ80"/>
          <cell r="OK80"/>
          <cell r="OL80"/>
          <cell r="OM80"/>
          <cell r="ON80"/>
          <cell r="OO80"/>
          <cell r="OP80"/>
          <cell r="OQ80"/>
          <cell r="OR80"/>
          <cell r="OS80"/>
          <cell r="OT80"/>
          <cell r="OU80"/>
          <cell r="OV80"/>
          <cell r="OW80"/>
          <cell r="OX80"/>
          <cell r="OY80"/>
          <cell r="OZ80"/>
          <cell r="PA80"/>
          <cell r="PB80"/>
          <cell r="PC80"/>
          <cell r="PD80"/>
          <cell r="PE80"/>
          <cell r="PF80"/>
          <cell r="PG80"/>
          <cell r="PH80"/>
          <cell r="PI80"/>
          <cell r="PJ80"/>
          <cell r="PK80"/>
          <cell r="PL80"/>
          <cell r="PM80"/>
          <cell r="PN80"/>
          <cell r="PO80"/>
          <cell r="PP80"/>
          <cell r="PQ80"/>
          <cell r="PR80"/>
          <cell r="PS80"/>
          <cell r="PT80"/>
          <cell r="PU80"/>
          <cell r="PV80"/>
          <cell r="PW80"/>
          <cell r="PX80"/>
          <cell r="PY80"/>
          <cell r="PZ80"/>
          <cell r="QA80"/>
          <cell r="QB80"/>
          <cell r="QC80"/>
          <cell r="QD80"/>
          <cell r="QE80"/>
          <cell r="QF80"/>
          <cell r="QG80"/>
          <cell r="QH80"/>
          <cell r="QI80"/>
          <cell r="QJ80"/>
          <cell r="QK80"/>
          <cell r="QL80"/>
          <cell r="QM80"/>
          <cell r="QN80"/>
          <cell r="QO80"/>
          <cell r="QP80"/>
          <cell r="QQ80"/>
          <cell r="QR80"/>
          <cell r="QS80"/>
          <cell r="QT80"/>
          <cell r="QU80"/>
          <cell r="QV80"/>
          <cell r="QW80"/>
          <cell r="QX80"/>
          <cell r="QY80"/>
          <cell r="QZ80"/>
          <cell r="RA80"/>
          <cell r="RB80"/>
          <cell r="RC80"/>
          <cell r="RD80"/>
          <cell r="RE80"/>
          <cell r="RF80"/>
          <cell r="RG80"/>
          <cell r="RH80"/>
          <cell r="RI80"/>
          <cell r="RJ80"/>
          <cell r="RK80"/>
          <cell r="RL80"/>
          <cell r="RM80"/>
          <cell r="RN80"/>
        </row>
        <row r="81">
          <cell r="A81">
            <v>79</v>
          </cell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/>
          <cell r="AU81"/>
          <cell r="AV81">
            <v>0</v>
          </cell>
          <cell r="AW81">
            <v>0</v>
          </cell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  <cell r="CE81"/>
          <cell r="CF81"/>
          <cell r="CG81"/>
          <cell r="CH81"/>
          <cell r="CI81"/>
          <cell r="CJ81"/>
          <cell r="CK81"/>
          <cell r="CL81"/>
          <cell r="CM81"/>
          <cell r="CN81"/>
          <cell r="CO81"/>
          <cell r="CP81"/>
          <cell r="CQ81"/>
          <cell r="CR81"/>
          <cell r="CS81"/>
          <cell r="CT81"/>
          <cell r="CU81"/>
          <cell r="CV81"/>
          <cell r="CW81"/>
          <cell r="CX81"/>
          <cell r="CY81"/>
          <cell r="CZ81"/>
          <cell r="DA81"/>
          <cell r="DB81"/>
          <cell r="DC81"/>
          <cell r="DD81"/>
          <cell r="DE81"/>
          <cell r="DF81"/>
          <cell r="DG81"/>
          <cell r="DH81"/>
          <cell r="DI81"/>
          <cell r="DJ81"/>
          <cell r="DK81"/>
          <cell r="DL81"/>
          <cell r="DM81"/>
          <cell r="DN81"/>
          <cell r="DO81"/>
          <cell r="DP81"/>
          <cell r="DQ81"/>
          <cell r="DR81"/>
          <cell r="DS81"/>
          <cell r="DT81"/>
          <cell r="DU81"/>
          <cell r="DV81"/>
          <cell r="DW81"/>
          <cell r="DX81"/>
          <cell r="DY81"/>
          <cell r="DZ81"/>
          <cell r="EA81"/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/>
          <cell r="EN81"/>
          <cell r="EO81"/>
          <cell r="EP81"/>
          <cell r="EQ81"/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/>
          <cell r="FD81"/>
          <cell r="FE81"/>
          <cell r="FF81"/>
          <cell r="FG81"/>
          <cell r="FH81"/>
          <cell r="FI81"/>
          <cell r="FJ81"/>
          <cell r="FK81"/>
          <cell r="FL81"/>
          <cell r="FM81"/>
          <cell r="FN81"/>
          <cell r="FO81"/>
          <cell r="FP81"/>
          <cell r="FQ81"/>
          <cell r="FR81"/>
          <cell r="FS81"/>
          <cell r="FT81"/>
          <cell r="FU81"/>
          <cell r="FV81"/>
          <cell r="FW81"/>
          <cell r="FX81"/>
          <cell r="FY81"/>
          <cell r="FZ81"/>
          <cell r="GA81"/>
          <cell r="GB81"/>
          <cell r="GC81"/>
          <cell r="GD81"/>
          <cell r="GE81"/>
          <cell r="GF81"/>
          <cell r="GG81"/>
          <cell r="GH81"/>
          <cell r="GI81"/>
          <cell r="GJ81"/>
          <cell r="GK81"/>
          <cell r="GL81"/>
          <cell r="GM81"/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/>
          <cell r="GY81"/>
          <cell r="GZ81"/>
          <cell r="HA81"/>
          <cell r="HB81"/>
          <cell r="HC81"/>
          <cell r="HD81">
            <v>57.578810479994331</v>
          </cell>
          <cell r="HE81">
            <v>59.955948779994344</v>
          </cell>
          <cell r="HF81">
            <v>66.075040289995826</v>
          </cell>
          <cell r="HG81">
            <v>67.805854179992295</v>
          </cell>
          <cell r="HH81">
            <v>70.394592639989867</v>
          </cell>
          <cell r="HI81">
            <v>72.44970470998976</v>
          </cell>
          <cell r="HJ81">
            <v>75.300833299989336</v>
          </cell>
          <cell r="HK81">
            <v>82.066364499999509</v>
          </cell>
          <cell r="HL81">
            <v>85.310231899999621</v>
          </cell>
          <cell r="HM81">
            <v>91.217093659999648</v>
          </cell>
          <cell r="HN81">
            <v>95.626975169999895</v>
          </cell>
          <cell r="HO81">
            <v>96.791362329999998</v>
          </cell>
          <cell r="HP81">
            <v>104.44673819</v>
          </cell>
          <cell r="HQ81">
            <v>105.44673819</v>
          </cell>
          <cell r="HR81"/>
          <cell r="HS81"/>
          <cell r="HT81"/>
          <cell r="HU81"/>
          <cell r="HV81"/>
          <cell r="HW81"/>
          <cell r="HX81"/>
          <cell r="HY81"/>
          <cell r="HZ81"/>
          <cell r="IA81"/>
          <cell r="IB81"/>
          <cell r="IC81"/>
          <cell r="ID81"/>
          <cell r="IE81"/>
          <cell r="IF81"/>
          <cell r="IG81"/>
          <cell r="IH81"/>
          <cell r="II81"/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/>
          <cell r="IU81"/>
          <cell r="IV81"/>
          <cell r="IW81"/>
          <cell r="IX81"/>
          <cell r="IY81"/>
          <cell r="IZ81"/>
          <cell r="JA81"/>
          <cell r="JB81"/>
          <cell r="JC81"/>
          <cell r="JD81"/>
          <cell r="JE81"/>
          <cell r="JF81"/>
          <cell r="JG81"/>
          <cell r="JH81"/>
          <cell r="JI81"/>
          <cell r="JJ81"/>
          <cell r="JK81"/>
          <cell r="JL81"/>
          <cell r="JM81"/>
          <cell r="JN81"/>
          <cell r="JO81"/>
          <cell r="JP81"/>
          <cell r="JQ81"/>
          <cell r="JR81"/>
          <cell r="JS81"/>
          <cell r="JT81"/>
          <cell r="JU81"/>
          <cell r="JV81"/>
          <cell r="JW81"/>
          <cell r="JX81"/>
          <cell r="JY81"/>
          <cell r="JZ81"/>
          <cell r="KA81"/>
          <cell r="KB81"/>
          <cell r="KC81"/>
          <cell r="KD81"/>
          <cell r="KE81"/>
          <cell r="KF81"/>
          <cell r="KG81"/>
          <cell r="KH81"/>
          <cell r="KI81"/>
          <cell r="KJ81"/>
          <cell r="KK81"/>
          <cell r="KL81"/>
          <cell r="KM81"/>
          <cell r="KN81"/>
          <cell r="KO81"/>
          <cell r="KP81"/>
          <cell r="KQ81"/>
          <cell r="KR81"/>
          <cell r="KS81"/>
          <cell r="KT81"/>
          <cell r="KU81"/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/>
          <cell r="LG81"/>
          <cell r="LH81"/>
          <cell r="LI81"/>
          <cell r="LJ81"/>
          <cell r="LL81"/>
          <cell r="LM81"/>
          <cell r="LN81"/>
          <cell r="LO81"/>
          <cell r="LP81"/>
          <cell r="LQ81"/>
          <cell r="LR81"/>
          <cell r="LS81"/>
          <cell r="LT81"/>
          <cell r="LU81"/>
          <cell r="LV81"/>
          <cell r="LW81"/>
          <cell r="LX81"/>
          <cell r="LY81"/>
          <cell r="LZ81"/>
          <cell r="MA81"/>
          <cell r="MB81"/>
          <cell r="MC81"/>
          <cell r="MD81"/>
          <cell r="ME81"/>
          <cell r="MF81"/>
          <cell r="MG81"/>
          <cell r="MH81"/>
          <cell r="MI81"/>
          <cell r="MJ81"/>
          <cell r="MK81"/>
          <cell r="ML81"/>
          <cell r="MM81"/>
          <cell r="MN81"/>
          <cell r="MO81"/>
          <cell r="MP81"/>
          <cell r="MQ81"/>
          <cell r="MR81"/>
          <cell r="MS81"/>
          <cell r="MT81"/>
          <cell r="MU81"/>
          <cell r="MV81"/>
          <cell r="MW81"/>
          <cell r="MX81"/>
          <cell r="MY81"/>
          <cell r="MZ81"/>
          <cell r="NA81"/>
          <cell r="NB81"/>
          <cell r="NC81"/>
          <cell r="ND81"/>
          <cell r="NE81"/>
          <cell r="NF81"/>
          <cell r="NG81"/>
          <cell r="NH81"/>
          <cell r="NI81"/>
          <cell r="NJ81"/>
          <cell r="NK81"/>
          <cell r="NL81"/>
          <cell r="NM81"/>
          <cell r="NN81"/>
          <cell r="NO81"/>
          <cell r="NP81"/>
          <cell r="NQ81"/>
          <cell r="NR81"/>
          <cell r="NS81"/>
          <cell r="NT81"/>
          <cell r="NU81"/>
          <cell r="NV81"/>
          <cell r="NW81"/>
          <cell r="NX81"/>
          <cell r="NY81"/>
          <cell r="NZ81"/>
          <cell r="OA81"/>
          <cell r="OB81"/>
          <cell r="OC81"/>
          <cell r="OD81"/>
          <cell r="OE81"/>
          <cell r="OF81"/>
          <cell r="OG81"/>
          <cell r="OH81"/>
          <cell r="OI81"/>
          <cell r="OJ81"/>
          <cell r="OK81"/>
          <cell r="OL81"/>
          <cell r="OM81"/>
          <cell r="ON81"/>
          <cell r="OO81"/>
          <cell r="OP81"/>
          <cell r="OQ81"/>
          <cell r="OR81"/>
          <cell r="OS81"/>
          <cell r="OT81"/>
          <cell r="OU81"/>
          <cell r="OV81"/>
          <cell r="OW81"/>
          <cell r="OX81"/>
          <cell r="OY81"/>
          <cell r="OZ81"/>
          <cell r="PA81"/>
          <cell r="PB81"/>
          <cell r="PC81"/>
          <cell r="PD81"/>
          <cell r="PE81"/>
          <cell r="PF81"/>
          <cell r="PG81"/>
          <cell r="PH81"/>
          <cell r="PI81"/>
          <cell r="PJ81"/>
          <cell r="PK81"/>
          <cell r="PL81"/>
          <cell r="PM81"/>
          <cell r="PN81"/>
          <cell r="PO81"/>
          <cell r="PP81"/>
          <cell r="PQ81"/>
          <cell r="PR81"/>
          <cell r="PS81"/>
          <cell r="PT81"/>
          <cell r="PU81"/>
          <cell r="PV81"/>
          <cell r="PW81"/>
          <cell r="PX81"/>
          <cell r="PY81"/>
          <cell r="PZ81"/>
          <cell r="QA81"/>
          <cell r="QB81"/>
          <cell r="QC81"/>
          <cell r="QD81"/>
          <cell r="QE81"/>
          <cell r="QF81"/>
          <cell r="QG81"/>
          <cell r="QH81"/>
          <cell r="QI81"/>
          <cell r="QJ81"/>
          <cell r="QK81"/>
          <cell r="QL81"/>
          <cell r="QM81"/>
          <cell r="QN81"/>
          <cell r="QO81"/>
          <cell r="QP81"/>
          <cell r="QQ81"/>
          <cell r="QR81"/>
          <cell r="QS81"/>
          <cell r="QT81"/>
          <cell r="QU81"/>
          <cell r="QV81"/>
          <cell r="QW81"/>
          <cell r="QX81"/>
          <cell r="QY81"/>
          <cell r="QZ81"/>
          <cell r="RA81"/>
          <cell r="RB81"/>
          <cell r="RC81"/>
          <cell r="RD81"/>
          <cell r="RE81"/>
          <cell r="RF81"/>
          <cell r="RG81"/>
          <cell r="RH81"/>
          <cell r="RI81"/>
          <cell r="RJ81"/>
          <cell r="RK81"/>
          <cell r="RL81"/>
          <cell r="RM81"/>
          <cell r="RN81"/>
        </row>
        <row r="82"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>
            <v>0</v>
          </cell>
          <cell r="AK82">
            <v>184.22384831201978</v>
          </cell>
          <cell r="AL82">
            <v>183.43546774917527</v>
          </cell>
          <cell r="AM82">
            <v>182.64708718633077</v>
          </cell>
          <cell r="AN82">
            <v>181.85870662348631</v>
          </cell>
          <cell r="AO82">
            <v>181.0703260606418</v>
          </cell>
          <cell r="AP82">
            <v>180.28194549779712</v>
          </cell>
          <cell r="AQ82">
            <v>179.49356493495267</v>
          </cell>
          <cell r="AR82">
            <v>148.80179500231566</v>
          </cell>
          <cell r="AS82">
            <v>179.44004461784863</v>
          </cell>
          <cell r="AT82">
            <v>205.50857180762685</v>
          </cell>
          <cell r="AU82">
            <v>205.23859811017388</v>
          </cell>
          <cell r="AV82">
            <v>222.52762500420801</v>
          </cell>
          <cell r="AW82">
            <v>226.8684682230575</v>
          </cell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>
            <v>1076.558</v>
          </cell>
          <cell r="BQ82">
            <v>1050.252</v>
          </cell>
          <cell r="BR82">
            <v>1023.946</v>
          </cell>
          <cell r="BS82">
            <v>997.6400000000001</v>
          </cell>
          <cell r="BT82">
            <v>971.33400000000006</v>
          </cell>
          <cell r="BU82">
            <v>945.02800000000002</v>
          </cell>
          <cell r="BV82">
            <v>918.72199999999998</v>
          </cell>
          <cell r="BW82">
            <v>892.41600000000005</v>
          </cell>
          <cell r="BX82">
            <v>866.11</v>
          </cell>
          <cell r="BY82">
            <v>839.80400000000009</v>
          </cell>
          <cell r="BZ82">
            <v>813.49800000000005</v>
          </cell>
          <cell r="CA82">
            <v>787.19200000000001</v>
          </cell>
          <cell r="CB82">
            <v>760.88599999999997</v>
          </cell>
          <cell r="CC82">
            <v>734.57999999999902</v>
          </cell>
          <cell r="CD82"/>
          <cell r="CE82"/>
          <cell r="CF82"/>
          <cell r="CG82"/>
          <cell r="CH82"/>
          <cell r="CI82"/>
          <cell r="CJ82"/>
          <cell r="CK82"/>
          <cell r="CL82"/>
          <cell r="CM82"/>
          <cell r="CN82"/>
          <cell r="CO82"/>
          <cell r="CP82"/>
          <cell r="CQ82"/>
          <cell r="CR82"/>
          <cell r="CS82"/>
          <cell r="CT82"/>
          <cell r="CU82"/>
          <cell r="CV82"/>
          <cell r="CW82"/>
          <cell r="CX82"/>
          <cell r="CY82"/>
          <cell r="CZ82"/>
          <cell r="DA82"/>
          <cell r="DB82"/>
          <cell r="DC82"/>
          <cell r="DD82"/>
          <cell r="DE82"/>
          <cell r="DF82"/>
          <cell r="DG82"/>
          <cell r="DH82"/>
          <cell r="DI82"/>
          <cell r="DJ82"/>
          <cell r="DK82"/>
          <cell r="DL82"/>
          <cell r="DM82"/>
          <cell r="DN82"/>
          <cell r="DO82"/>
          <cell r="DP82"/>
          <cell r="DQ82"/>
          <cell r="DR82"/>
          <cell r="DS82"/>
          <cell r="DT82"/>
          <cell r="DU82"/>
          <cell r="DV82"/>
          <cell r="DW82"/>
          <cell r="DX82"/>
          <cell r="DY82"/>
          <cell r="DZ82"/>
          <cell r="EA82"/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/>
          <cell r="EN82"/>
          <cell r="EO82"/>
          <cell r="EP82"/>
          <cell r="EQ82"/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/>
          <cell r="FD82"/>
          <cell r="FE82"/>
          <cell r="FF82"/>
          <cell r="FG82"/>
          <cell r="FH82"/>
          <cell r="FI82"/>
          <cell r="FJ82"/>
          <cell r="FK82"/>
          <cell r="FL82"/>
          <cell r="FM82"/>
          <cell r="FN82"/>
          <cell r="FO82"/>
          <cell r="FP82"/>
          <cell r="FQ82"/>
          <cell r="FR82"/>
          <cell r="FS82"/>
          <cell r="FT82"/>
          <cell r="FU82"/>
          <cell r="FV82"/>
          <cell r="FW82"/>
          <cell r="FX82"/>
          <cell r="FY82"/>
          <cell r="FZ82"/>
          <cell r="GA82"/>
          <cell r="GB82"/>
          <cell r="GC82"/>
          <cell r="GD82"/>
          <cell r="GE82"/>
          <cell r="GF82"/>
          <cell r="GG82"/>
          <cell r="GH82"/>
          <cell r="GI82"/>
          <cell r="GJ82"/>
          <cell r="GK82"/>
          <cell r="GL82"/>
          <cell r="GM82"/>
          <cell r="GN82">
            <v>658.23662359083346</v>
          </cell>
          <cell r="GO82">
            <v>660.88340314863797</v>
          </cell>
          <cell r="GP82">
            <v>711.12025962540542</v>
          </cell>
          <cell r="GQ82">
            <v>606.66174614571844</v>
          </cell>
          <cell r="GR82">
            <v>633.67530405503089</v>
          </cell>
          <cell r="GS82">
            <v>695.33803626049189</v>
          </cell>
          <cell r="GT82">
            <v>702.58548444593259</v>
          </cell>
          <cell r="GU82">
            <v>706.46047287227532</v>
          </cell>
          <cell r="GV82">
            <v>718.00058462941877</v>
          </cell>
          <cell r="GW82">
            <v>689.66020034066821</v>
          </cell>
          <cell r="GX82">
            <v>522.26769047619041</v>
          </cell>
          <cell r="GY82">
            <v>484.98597619047615</v>
          </cell>
          <cell r="GZ82">
            <v>613.0289988292667</v>
          </cell>
          <cell r="HA82">
            <v>606.32223882900576</v>
          </cell>
          <cell r="HB82"/>
          <cell r="HC82"/>
          <cell r="HD82">
            <v>384.11706086708557</v>
          </cell>
          <cell r="HE82">
            <v>395.03648682370334</v>
          </cell>
          <cell r="HF82">
            <v>420.98591399338841</v>
          </cell>
          <cell r="HG82">
            <v>461.61825641130997</v>
          </cell>
          <cell r="HH82">
            <v>456.86092479471495</v>
          </cell>
          <cell r="HI82">
            <v>457.07533072690143</v>
          </cell>
          <cell r="HJ82">
            <v>507.96434882576671</v>
          </cell>
          <cell r="HK82">
            <v>549.55409433940099</v>
          </cell>
          <cell r="HL82">
            <v>547.61876956383344</v>
          </cell>
          <cell r="HM82">
            <v>588.72706343891241</v>
          </cell>
          <cell r="HN82">
            <v>597.40629454895213</v>
          </cell>
          <cell r="HO82">
            <v>620.93244153012165</v>
          </cell>
          <cell r="HP82">
            <v>773.11340774999985</v>
          </cell>
          <cell r="HQ82">
            <v>838.58870454999976</v>
          </cell>
          <cell r="HR82"/>
          <cell r="HS82"/>
          <cell r="HT82"/>
          <cell r="HU82"/>
          <cell r="HV82"/>
          <cell r="HW82"/>
          <cell r="HX82"/>
          <cell r="HY82"/>
          <cell r="HZ82"/>
          <cell r="IA82"/>
          <cell r="IB82"/>
          <cell r="IC82"/>
          <cell r="ID82"/>
          <cell r="IE82"/>
          <cell r="IF82"/>
          <cell r="IG82"/>
          <cell r="IH82"/>
          <cell r="II82"/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/>
          <cell r="IU82"/>
          <cell r="IV82"/>
          <cell r="IW82"/>
          <cell r="IX82"/>
          <cell r="IY82"/>
          <cell r="IZ82"/>
          <cell r="JA82"/>
          <cell r="JB82"/>
          <cell r="JC82"/>
          <cell r="JD82"/>
          <cell r="JE82"/>
          <cell r="JF82"/>
          <cell r="JG82"/>
          <cell r="JH82"/>
          <cell r="JI82"/>
          <cell r="JJ82"/>
          <cell r="JK82"/>
          <cell r="JL82"/>
          <cell r="JM82"/>
          <cell r="JN82"/>
          <cell r="JO82"/>
          <cell r="JP82"/>
          <cell r="JQ82"/>
          <cell r="JR82"/>
          <cell r="JS82"/>
          <cell r="JT82"/>
          <cell r="JU82"/>
          <cell r="JV82"/>
          <cell r="JW82"/>
          <cell r="JX82"/>
          <cell r="JY82"/>
          <cell r="JZ82"/>
          <cell r="KA82"/>
          <cell r="KB82"/>
          <cell r="KC82"/>
          <cell r="KD82"/>
          <cell r="KE82"/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50.270404761904757</v>
          </cell>
          <cell r="KK82">
            <v>58.572619047619042</v>
          </cell>
          <cell r="KL82">
            <v>72.022738095238097</v>
          </cell>
          <cell r="KM82">
            <v>72.975023809523819</v>
          </cell>
          <cell r="KN82">
            <v>66.218809523809526</v>
          </cell>
          <cell r="KO82">
            <v>62.822023809523806</v>
          </cell>
          <cell r="KP82">
            <v>49.319571428571429</v>
          </cell>
          <cell r="KQ82">
            <v>45.974619047619043</v>
          </cell>
          <cell r="KR82">
            <v>36.90730226131766</v>
          </cell>
          <cell r="KS82">
            <v>28.981964904367068</v>
          </cell>
          <cell r="KT82"/>
          <cell r="KU82"/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/>
          <cell r="LG82"/>
          <cell r="LH82"/>
          <cell r="LI82"/>
          <cell r="LJ82"/>
          <cell r="LL82"/>
          <cell r="LM82"/>
          <cell r="LN82"/>
          <cell r="LO82"/>
          <cell r="LP82"/>
          <cell r="LQ82"/>
          <cell r="LR82"/>
          <cell r="LS82"/>
          <cell r="LT82"/>
          <cell r="LU82"/>
          <cell r="LV82"/>
          <cell r="LW82"/>
          <cell r="LX82"/>
          <cell r="LY82"/>
          <cell r="LZ82"/>
          <cell r="MA82"/>
          <cell r="MB82"/>
          <cell r="MC82"/>
          <cell r="MD82"/>
          <cell r="ME82"/>
          <cell r="MF82"/>
          <cell r="MG82"/>
          <cell r="MH82"/>
          <cell r="MI82"/>
          <cell r="MJ82"/>
          <cell r="MK82"/>
          <cell r="ML82"/>
          <cell r="MM82"/>
          <cell r="MN82"/>
          <cell r="MO82"/>
          <cell r="MP82"/>
          <cell r="MQ82"/>
          <cell r="MR82"/>
          <cell r="MS82"/>
          <cell r="MT82"/>
          <cell r="MU82"/>
          <cell r="MV82"/>
          <cell r="MW82"/>
          <cell r="MX82"/>
          <cell r="MY82"/>
          <cell r="MZ82"/>
          <cell r="NA82"/>
          <cell r="NB82"/>
          <cell r="NC82"/>
          <cell r="ND82"/>
          <cell r="NE82"/>
          <cell r="NF82"/>
          <cell r="NG82"/>
          <cell r="NH82"/>
          <cell r="NI82"/>
          <cell r="NJ82"/>
          <cell r="NK82"/>
          <cell r="NL82"/>
          <cell r="NM82"/>
          <cell r="NN82"/>
          <cell r="NO82"/>
          <cell r="NP82"/>
          <cell r="NQ82"/>
          <cell r="NR82"/>
          <cell r="NS82"/>
          <cell r="NT82"/>
          <cell r="NU82"/>
          <cell r="NV82"/>
          <cell r="NW82"/>
          <cell r="NX82"/>
          <cell r="NY82"/>
          <cell r="NZ82"/>
          <cell r="OA82"/>
          <cell r="OB82"/>
          <cell r="OC82"/>
          <cell r="OD82"/>
          <cell r="OE82"/>
          <cell r="OF82"/>
          <cell r="OG82"/>
          <cell r="OH82"/>
          <cell r="OI82"/>
          <cell r="OJ82"/>
          <cell r="OK82"/>
          <cell r="OL82"/>
          <cell r="OM82"/>
          <cell r="ON82"/>
          <cell r="OO82"/>
          <cell r="OP82"/>
          <cell r="OQ82"/>
          <cell r="OR82"/>
          <cell r="OS82"/>
          <cell r="OT82"/>
          <cell r="OU82"/>
          <cell r="OV82"/>
          <cell r="OW82"/>
          <cell r="OX82"/>
          <cell r="OY82"/>
          <cell r="OZ82"/>
          <cell r="PA82"/>
          <cell r="PB82"/>
          <cell r="PC82"/>
          <cell r="PD82"/>
          <cell r="PE82"/>
          <cell r="PF82"/>
          <cell r="PG82"/>
          <cell r="PH82"/>
          <cell r="PI82"/>
          <cell r="PJ82"/>
          <cell r="PK82"/>
          <cell r="PL82"/>
          <cell r="PM82"/>
          <cell r="PN82"/>
          <cell r="PO82"/>
          <cell r="PP82"/>
          <cell r="PQ82"/>
          <cell r="PR82"/>
          <cell r="PS82"/>
          <cell r="PT82"/>
          <cell r="PU82"/>
          <cell r="PV82"/>
          <cell r="PW82"/>
          <cell r="PX82"/>
          <cell r="PY82"/>
          <cell r="PZ82"/>
          <cell r="QA82"/>
          <cell r="QB82"/>
          <cell r="QC82"/>
          <cell r="QD82"/>
          <cell r="QE82"/>
          <cell r="QF82"/>
          <cell r="QG82"/>
          <cell r="QH82"/>
          <cell r="QI82"/>
          <cell r="QJ82"/>
          <cell r="QK82"/>
          <cell r="QL82"/>
          <cell r="QM82"/>
          <cell r="QN82"/>
          <cell r="QO82"/>
          <cell r="QP82"/>
          <cell r="QQ82"/>
          <cell r="QR82"/>
          <cell r="QS82"/>
          <cell r="QT82"/>
          <cell r="QU82"/>
          <cell r="QV82"/>
          <cell r="QW82"/>
          <cell r="QX82"/>
          <cell r="QY82"/>
          <cell r="QZ82"/>
          <cell r="RA82"/>
          <cell r="RB82"/>
          <cell r="RC82"/>
          <cell r="RD82"/>
          <cell r="RE82"/>
          <cell r="RF82"/>
          <cell r="RG82"/>
          <cell r="RH82"/>
          <cell r="RI82"/>
          <cell r="RJ82"/>
          <cell r="RK82"/>
          <cell r="RL82"/>
          <cell r="RM82"/>
          <cell r="RN82"/>
        </row>
        <row r="83"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>
            <v>0</v>
          </cell>
          <cell r="AK83">
            <v>9543.4937558112633</v>
          </cell>
          <cell r="AL83">
            <v>9502.6526538168764</v>
          </cell>
          <cell r="AM83">
            <v>9461.8115518224913</v>
          </cell>
          <cell r="AN83">
            <v>9420.9704498281062</v>
          </cell>
          <cell r="AO83">
            <v>9380.1293478337211</v>
          </cell>
          <cell r="AP83">
            <v>9339.2882458393269</v>
          </cell>
          <cell r="AQ83">
            <v>9298.4471438449418</v>
          </cell>
          <cell r="AR83">
            <v>9543.8382922079036</v>
          </cell>
          <cell r="AS83">
            <v>8649.4700810261002</v>
          </cell>
          <cell r="AT83">
            <v>9456.9864463345184</v>
          </cell>
          <cell r="AU83">
            <v>9457.9387975838436</v>
          </cell>
          <cell r="AV83">
            <v>9996.6004915392004</v>
          </cell>
          <cell r="AW83">
            <v>9294.6397165807157</v>
          </cell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  <cell r="CE83"/>
          <cell r="CF83"/>
          <cell r="CG83"/>
          <cell r="CH83"/>
          <cell r="CI83"/>
          <cell r="CJ83"/>
          <cell r="CK83"/>
          <cell r="CL83"/>
          <cell r="CM83"/>
          <cell r="CN83"/>
          <cell r="CO83"/>
          <cell r="CP83"/>
          <cell r="CQ83"/>
          <cell r="CR83"/>
          <cell r="CS83"/>
          <cell r="CT83"/>
          <cell r="CU83"/>
          <cell r="CV83"/>
          <cell r="CW83"/>
          <cell r="CX83"/>
          <cell r="CY83"/>
          <cell r="CZ83"/>
          <cell r="DA83"/>
          <cell r="DB83"/>
          <cell r="DC83"/>
          <cell r="DD83"/>
          <cell r="DE83"/>
          <cell r="DF83"/>
          <cell r="DG83"/>
          <cell r="DH83"/>
          <cell r="DI83"/>
          <cell r="DJ83"/>
          <cell r="DK83"/>
          <cell r="DL83"/>
          <cell r="DM83"/>
          <cell r="DN83"/>
          <cell r="DO83"/>
          <cell r="DP83"/>
          <cell r="DQ83"/>
          <cell r="DR83"/>
          <cell r="DS83"/>
          <cell r="DT83"/>
          <cell r="DU83"/>
          <cell r="DV83"/>
          <cell r="DW83"/>
          <cell r="DX83"/>
          <cell r="DY83"/>
          <cell r="DZ83"/>
          <cell r="EA83"/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/>
          <cell r="EN83"/>
          <cell r="EO83"/>
          <cell r="EP83"/>
          <cell r="EQ83"/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/>
          <cell r="FD83"/>
          <cell r="FE83"/>
          <cell r="FF83"/>
          <cell r="FG83"/>
          <cell r="FH83"/>
          <cell r="FI83"/>
          <cell r="FJ83"/>
          <cell r="FK83"/>
          <cell r="FL83"/>
          <cell r="FM83"/>
          <cell r="FN83"/>
          <cell r="FO83"/>
          <cell r="FP83"/>
          <cell r="FQ83"/>
          <cell r="FR83"/>
          <cell r="FS83"/>
          <cell r="FT83"/>
          <cell r="FU83"/>
          <cell r="FV83"/>
          <cell r="FW83"/>
          <cell r="FX83"/>
          <cell r="FY83"/>
          <cell r="FZ83"/>
          <cell r="GA83"/>
          <cell r="GB83"/>
          <cell r="GC83"/>
          <cell r="GD83"/>
          <cell r="GE83"/>
          <cell r="GF83"/>
          <cell r="GG83"/>
          <cell r="GH83"/>
          <cell r="GI83"/>
          <cell r="GJ83"/>
          <cell r="GK83"/>
          <cell r="GL83"/>
          <cell r="GM83"/>
          <cell r="GN83">
            <v>720.71490431821655</v>
          </cell>
          <cell r="GO83">
            <v>724.48613555606732</v>
          </cell>
          <cell r="GP83">
            <v>985.96808881189611</v>
          </cell>
          <cell r="GQ83">
            <v>918.25409248717028</v>
          </cell>
          <cell r="GR83">
            <v>996.05995736604098</v>
          </cell>
          <cell r="GS83">
            <v>1070.681618266146</v>
          </cell>
          <cell r="GT83">
            <v>1145.4056955199012</v>
          </cell>
          <cell r="GU83">
            <v>1103.7790975075707</v>
          </cell>
          <cell r="GV83">
            <v>1106.5209075228238</v>
          </cell>
          <cell r="GW83">
            <v>1130.8768573246987</v>
          </cell>
          <cell r="GX83">
            <v>2002.2201218766354</v>
          </cell>
          <cell r="GY83">
            <v>2873.5633864285719</v>
          </cell>
          <cell r="GZ83">
            <v>3632.2239659212178</v>
          </cell>
          <cell r="HA83">
            <v>3592.4861159122429</v>
          </cell>
          <cell r="HB83"/>
          <cell r="HC83"/>
          <cell r="HD83">
            <v>2422.4852138487481</v>
          </cell>
          <cell r="HE83">
            <v>2429.2576920806137</v>
          </cell>
          <cell r="HF83">
            <v>2794.6128889607385</v>
          </cell>
          <cell r="HG83">
            <v>2973.6506825901488</v>
          </cell>
          <cell r="HH83">
            <v>3243.958891987771</v>
          </cell>
          <cell r="HI83">
            <v>3087.4800075010667</v>
          </cell>
          <cell r="HJ83">
            <v>3742.5085525680702</v>
          </cell>
          <cell r="HK83">
            <v>3839.9779609299253</v>
          </cell>
          <cell r="HL83">
            <v>3984.448756670583</v>
          </cell>
          <cell r="HM83">
            <v>4153.0816337300748</v>
          </cell>
          <cell r="HN83">
            <v>4196.7523411029124</v>
          </cell>
          <cell r="HO83">
            <v>4239.9709963185414</v>
          </cell>
          <cell r="HP83">
            <v>5310.4100101500017</v>
          </cell>
          <cell r="HQ83">
            <v>5542.038021430003</v>
          </cell>
          <cell r="HR83"/>
          <cell r="HS83"/>
          <cell r="HT83"/>
          <cell r="HU83"/>
          <cell r="HV83"/>
          <cell r="HW83"/>
          <cell r="HX83"/>
          <cell r="HY83"/>
          <cell r="HZ83"/>
          <cell r="IA83"/>
          <cell r="IB83"/>
          <cell r="IC83"/>
          <cell r="ID83"/>
          <cell r="IE83"/>
          <cell r="IF83"/>
          <cell r="IG83"/>
          <cell r="IH83"/>
          <cell r="II83"/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0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/>
          <cell r="IU83"/>
          <cell r="IV83"/>
          <cell r="IW83"/>
          <cell r="IX83"/>
          <cell r="IY83"/>
          <cell r="IZ83"/>
          <cell r="JA83"/>
          <cell r="JB83"/>
          <cell r="JC83"/>
          <cell r="JD83"/>
          <cell r="JE83"/>
          <cell r="JF83"/>
          <cell r="JG83"/>
          <cell r="JH83"/>
          <cell r="JI83"/>
          <cell r="JJ83"/>
          <cell r="JK83"/>
          <cell r="JL83"/>
          <cell r="JM83"/>
          <cell r="JN83"/>
          <cell r="JO83"/>
          <cell r="JP83"/>
          <cell r="JQ83"/>
          <cell r="JR83"/>
          <cell r="JS83"/>
          <cell r="JT83"/>
          <cell r="JU83"/>
          <cell r="JV83"/>
          <cell r="JW83"/>
          <cell r="JX83"/>
          <cell r="JY83"/>
          <cell r="JZ83"/>
          <cell r="KA83"/>
          <cell r="KB83"/>
          <cell r="KC83"/>
          <cell r="KD83"/>
          <cell r="KE83"/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97.067428571428565</v>
          </cell>
          <cell r="KK83">
            <v>63.941571428571429</v>
          </cell>
          <cell r="KL83">
            <v>62.108785714285709</v>
          </cell>
          <cell r="KM83">
            <v>55.884690476190478</v>
          </cell>
          <cell r="KN83">
            <v>51.38395238095238</v>
          </cell>
          <cell r="KO83">
            <v>48.084166666666668</v>
          </cell>
          <cell r="KP83">
            <v>38.885214285714291</v>
          </cell>
          <cell r="KQ83">
            <v>37.653714285714287</v>
          </cell>
          <cell r="KR83">
            <v>30.227482971957812</v>
          </cell>
          <cell r="KS83">
            <v>23.736545262448498</v>
          </cell>
          <cell r="KT83"/>
          <cell r="KU83"/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/>
          <cell r="LG83"/>
          <cell r="LH83"/>
          <cell r="LI83"/>
          <cell r="LJ83"/>
          <cell r="LL83"/>
          <cell r="LM83"/>
          <cell r="LN83"/>
          <cell r="LO83"/>
          <cell r="LP83"/>
          <cell r="LQ83"/>
          <cell r="LR83"/>
          <cell r="LS83"/>
          <cell r="LT83"/>
          <cell r="LU83"/>
          <cell r="LV83"/>
          <cell r="LW83"/>
          <cell r="LX83"/>
          <cell r="LY83"/>
          <cell r="LZ83"/>
          <cell r="MA83"/>
          <cell r="MB83"/>
          <cell r="MC83"/>
          <cell r="MD83"/>
          <cell r="ME83"/>
          <cell r="MF83"/>
          <cell r="MG83"/>
          <cell r="MH83"/>
          <cell r="MI83"/>
          <cell r="MJ83"/>
          <cell r="MK83"/>
          <cell r="ML83"/>
          <cell r="MM83"/>
          <cell r="MN83"/>
          <cell r="MO83"/>
          <cell r="MP83"/>
          <cell r="MQ83"/>
          <cell r="MR83"/>
          <cell r="MS83"/>
          <cell r="MT83"/>
          <cell r="MU83"/>
          <cell r="MV83"/>
          <cell r="MW83"/>
          <cell r="MX83"/>
          <cell r="MY83"/>
          <cell r="MZ83"/>
          <cell r="NA83"/>
          <cell r="NB83"/>
          <cell r="NC83"/>
          <cell r="ND83"/>
          <cell r="NE83"/>
          <cell r="NF83"/>
          <cell r="NG83"/>
          <cell r="NH83"/>
          <cell r="NI83"/>
          <cell r="NJ83"/>
          <cell r="NK83"/>
          <cell r="NL83"/>
          <cell r="NM83"/>
          <cell r="NN83"/>
          <cell r="NO83"/>
          <cell r="NP83"/>
          <cell r="NQ83"/>
          <cell r="NR83"/>
          <cell r="NS83"/>
          <cell r="NT83"/>
          <cell r="NU83"/>
          <cell r="NV83"/>
          <cell r="NW83"/>
          <cell r="NX83"/>
          <cell r="NY83"/>
          <cell r="NZ83"/>
          <cell r="OA83"/>
          <cell r="OB83"/>
          <cell r="OC83"/>
          <cell r="OD83"/>
          <cell r="OE83"/>
          <cell r="OF83"/>
          <cell r="OG83"/>
          <cell r="OH83"/>
          <cell r="OI83"/>
          <cell r="OJ83"/>
          <cell r="OK83"/>
          <cell r="OL83"/>
          <cell r="OM83"/>
          <cell r="ON83"/>
          <cell r="OO83"/>
          <cell r="OP83"/>
          <cell r="OQ83"/>
          <cell r="OR83"/>
          <cell r="OS83"/>
          <cell r="OT83"/>
          <cell r="OU83"/>
          <cell r="OV83"/>
          <cell r="OW83"/>
          <cell r="OX83"/>
          <cell r="OY83"/>
          <cell r="OZ83"/>
          <cell r="PA83"/>
          <cell r="PB83"/>
          <cell r="PC83"/>
          <cell r="PD83"/>
          <cell r="PE83"/>
          <cell r="PF83"/>
          <cell r="PG83"/>
          <cell r="PH83"/>
          <cell r="PI83"/>
          <cell r="PJ83"/>
          <cell r="PK83"/>
          <cell r="PL83"/>
          <cell r="PM83"/>
          <cell r="PN83"/>
          <cell r="PO83"/>
          <cell r="PP83"/>
          <cell r="PQ83"/>
          <cell r="PR83"/>
          <cell r="PS83"/>
          <cell r="PT83"/>
          <cell r="PU83"/>
          <cell r="PV83"/>
          <cell r="PW83"/>
          <cell r="PX83"/>
          <cell r="PY83"/>
          <cell r="PZ83"/>
          <cell r="QA83"/>
          <cell r="QB83"/>
          <cell r="QC83"/>
          <cell r="QD83"/>
          <cell r="QE83"/>
          <cell r="QF83"/>
          <cell r="QG83"/>
          <cell r="QH83"/>
          <cell r="QI83"/>
          <cell r="QJ83"/>
          <cell r="QK83"/>
          <cell r="QL83"/>
          <cell r="QM83"/>
          <cell r="QN83"/>
          <cell r="QO83"/>
          <cell r="QP83"/>
          <cell r="QQ83"/>
          <cell r="QR83"/>
          <cell r="QS83"/>
          <cell r="QT83"/>
          <cell r="QU83"/>
          <cell r="QV83"/>
          <cell r="QW83"/>
          <cell r="QX83"/>
          <cell r="QY83"/>
          <cell r="QZ83"/>
          <cell r="RA83"/>
          <cell r="RB83"/>
          <cell r="RC83"/>
          <cell r="RD83"/>
          <cell r="RE83"/>
          <cell r="RF83"/>
          <cell r="RG83"/>
          <cell r="RH83"/>
          <cell r="RI83"/>
          <cell r="RJ83"/>
          <cell r="RK83"/>
          <cell r="RL83"/>
          <cell r="RM83"/>
          <cell r="RN83"/>
        </row>
        <row r="84"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>
            <v>0</v>
          </cell>
          <cell r="AK84">
            <v>158.03147706502784</v>
          </cell>
          <cell r="AL84">
            <v>157.35518598774746</v>
          </cell>
          <cell r="AM84">
            <v>156.67889491046705</v>
          </cell>
          <cell r="AN84">
            <v>156.0026038331867</v>
          </cell>
          <cell r="AO84">
            <v>155.32631275590632</v>
          </cell>
          <cell r="AP84">
            <v>154.65002167862579</v>
          </cell>
          <cell r="AQ84">
            <v>153.97373060134541</v>
          </cell>
          <cell r="AR84">
            <v>173.12688449077368</v>
          </cell>
          <cell r="AS84">
            <v>166.07615455975525</v>
          </cell>
          <cell r="AT84">
            <v>118.66040628982519</v>
          </cell>
          <cell r="AU84">
            <v>99.826617856098864</v>
          </cell>
          <cell r="AV84">
            <v>61.938189531570004</v>
          </cell>
          <cell r="AW84">
            <v>148.93780415614475</v>
          </cell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  <cell r="CE84"/>
          <cell r="CF84"/>
          <cell r="CG84"/>
          <cell r="CH84"/>
          <cell r="CI84"/>
          <cell r="CJ84"/>
          <cell r="CK84"/>
          <cell r="CL84"/>
          <cell r="CM84"/>
          <cell r="CN84"/>
          <cell r="CO84"/>
          <cell r="CP84"/>
          <cell r="CQ84"/>
          <cell r="CR84"/>
          <cell r="CS84"/>
          <cell r="CT84"/>
          <cell r="CU84"/>
          <cell r="CV84"/>
          <cell r="CW84"/>
          <cell r="CX84"/>
          <cell r="CY84"/>
          <cell r="CZ84"/>
          <cell r="DA84"/>
          <cell r="DB84"/>
          <cell r="DC84"/>
          <cell r="DD84"/>
          <cell r="DE84"/>
          <cell r="DF84"/>
          <cell r="DG84"/>
          <cell r="DH84"/>
          <cell r="DI84"/>
          <cell r="DJ84"/>
          <cell r="DK84"/>
          <cell r="DL84"/>
          <cell r="DM84"/>
          <cell r="DN84"/>
          <cell r="DO84"/>
          <cell r="DP84"/>
          <cell r="DQ84"/>
          <cell r="DR84"/>
          <cell r="DS84"/>
          <cell r="DT84"/>
          <cell r="DU84"/>
          <cell r="DV84"/>
          <cell r="DW84"/>
          <cell r="DX84"/>
          <cell r="DY84"/>
          <cell r="DZ84"/>
          <cell r="EA84"/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/>
          <cell r="EN84"/>
          <cell r="EO84"/>
          <cell r="EP84"/>
          <cell r="EQ84"/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/>
          <cell r="FD84"/>
          <cell r="FE84"/>
          <cell r="FF84"/>
          <cell r="FG84"/>
          <cell r="FH84"/>
          <cell r="FI84"/>
          <cell r="FJ84"/>
          <cell r="FK84"/>
          <cell r="FL84"/>
          <cell r="FM84"/>
          <cell r="FN84"/>
          <cell r="FO84"/>
          <cell r="FP84"/>
          <cell r="FQ84"/>
          <cell r="FR84"/>
          <cell r="FS84"/>
          <cell r="FT84"/>
          <cell r="FU84"/>
          <cell r="FV84"/>
          <cell r="FW84"/>
          <cell r="FX84"/>
          <cell r="FY84"/>
          <cell r="FZ84"/>
          <cell r="GA84"/>
          <cell r="GB84"/>
          <cell r="GC84"/>
          <cell r="GD84"/>
          <cell r="GE84"/>
          <cell r="GF84"/>
          <cell r="GG84"/>
          <cell r="GH84"/>
          <cell r="GI84"/>
          <cell r="GJ84"/>
          <cell r="GK84"/>
          <cell r="GL84"/>
          <cell r="GM84"/>
          <cell r="GN84">
            <v>557.82748854663578</v>
          </cell>
          <cell r="GO84">
            <v>612.1308044740872</v>
          </cell>
          <cell r="GP84">
            <v>934.63036404359946</v>
          </cell>
          <cell r="GQ84">
            <v>858.05191689166941</v>
          </cell>
          <cell r="GR84">
            <v>881.8088733773161</v>
          </cell>
          <cell r="GS84">
            <v>1111.2338397143164</v>
          </cell>
          <cell r="GT84">
            <v>1147.6651870295925</v>
          </cell>
          <cell r="GU84">
            <v>1297.7412488648772</v>
          </cell>
          <cell r="GV84">
            <v>1482.5784281507197</v>
          </cell>
          <cell r="GW84">
            <v>1549.7714332524197</v>
          </cell>
          <cell r="GX84">
            <v>470.32311904761906</v>
          </cell>
          <cell r="GY84">
            <v>440.55792857142853</v>
          </cell>
          <cell r="GZ84">
            <v>556.87133058950076</v>
          </cell>
          <cell r="HA84">
            <v>550.7789558854945</v>
          </cell>
          <cell r="HB84"/>
          <cell r="HC84"/>
          <cell r="HD84">
            <v>18.802599042082264</v>
          </cell>
          <cell r="HE84">
            <v>31.037497134397313</v>
          </cell>
          <cell r="HF84">
            <v>59.22795679084529</v>
          </cell>
          <cell r="HG84">
            <v>66.246979012744958</v>
          </cell>
          <cell r="HH84">
            <v>53.797230939145706</v>
          </cell>
          <cell r="HI84">
            <v>44.12953388023935</v>
          </cell>
          <cell r="HJ84">
            <v>58.137395331055188</v>
          </cell>
          <cell r="HK84">
            <v>66.141637394296978</v>
          </cell>
          <cell r="HL84">
            <v>72.286386299946059</v>
          </cell>
          <cell r="HM84">
            <v>93.275699687157342</v>
          </cell>
          <cell r="HN84">
            <v>104.82303960925496</v>
          </cell>
          <cell r="HO84">
            <v>167.12870100000001</v>
          </cell>
          <cell r="HP84">
            <v>95.813631749999956</v>
          </cell>
          <cell r="HQ84">
            <v>191.21622400000001</v>
          </cell>
          <cell r="HR84"/>
          <cell r="HS84"/>
          <cell r="HT84"/>
          <cell r="HU84"/>
          <cell r="HV84"/>
          <cell r="HW84"/>
          <cell r="HX84"/>
          <cell r="HY84"/>
          <cell r="HZ84"/>
          <cell r="IA84"/>
          <cell r="IB84"/>
          <cell r="IC84"/>
          <cell r="ID84"/>
          <cell r="IE84"/>
          <cell r="IF84"/>
          <cell r="IG84"/>
          <cell r="IH84"/>
          <cell r="II84"/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/>
          <cell r="IU84"/>
          <cell r="IV84"/>
          <cell r="IW84"/>
          <cell r="IX84"/>
          <cell r="IY84"/>
          <cell r="IZ84"/>
          <cell r="JA84"/>
          <cell r="JB84"/>
          <cell r="JC84"/>
          <cell r="JD84"/>
          <cell r="JE84"/>
          <cell r="JF84"/>
          <cell r="JG84"/>
          <cell r="JH84"/>
          <cell r="JI84"/>
          <cell r="JJ84"/>
          <cell r="JK84"/>
          <cell r="JL84"/>
          <cell r="JM84"/>
          <cell r="JN84"/>
          <cell r="JO84"/>
          <cell r="JP84"/>
          <cell r="JQ84"/>
          <cell r="JR84"/>
          <cell r="JS84"/>
          <cell r="JT84"/>
          <cell r="JU84"/>
          <cell r="JV84"/>
          <cell r="JW84"/>
          <cell r="JX84"/>
          <cell r="JY84"/>
          <cell r="JZ84"/>
          <cell r="KA84"/>
          <cell r="KB84"/>
          <cell r="KC84"/>
          <cell r="KD84"/>
          <cell r="KE84"/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3.350309523809524</v>
          </cell>
          <cell r="KK84">
            <v>2.5004999999999997</v>
          </cell>
          <cell r="KL84">
            <v>1.8058571428571428</v>
          </cell>
          <cell r="KM84">
            <v>2.464142857142857</v>
          </cell>
          <cell r="KN84">
            <v>2.6595000000000004</v>
          </cell>
          <cell r="KO84">
            <v>1.9065238095238097</v>
          </cell>
          <cell r="KP84">
            <v>2.1203809523809523</v>
          </cell>
          <cell r="KQ84">
            <v>0.86952380952380959</v>
          </cell>
          <cell r="KR84">
            <v>0.69803249545728696</v>
          </cell>
          <cell r="KS84">
            <v>0.54813958338684043</v>
          </cell>
          <cell r="KT84"/>
          <cell r="KU84"/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/>
          <cell r="LG84"/>
          <cell r="LH84"/>
          <cell r="LI84"/>
          <cell r="LJ84"/>
          <cell r="LL84"/>
          <cell r="LM84"/>
          <cell r="LN84"/>
          <cell r="LO84"/>
          <cell r="LP84"/>
          <cell r="LQ84"/>
          <cell r="LR84"/>
          <cell r="LS84"/>
          <cell r="LT84"/>
          <cell r="LU84"/>
          <cell r="LV84"/>
          <cell r="LW84"/>
          <cell r="LX84"/>
          <cell r="LY84"/>
          <cell r="LZ84"/>
          <cell r="MA84"/>
          <cell r="MB84"/>
          <cell r="MC84"/>
          <cell r="MD84"/>
          <cell r="ME84"/>
          <cell r="MF84"/>
          <cell r="MG84"/>
          <cell r="MH84"/>
          <cell r="MI84"/>
          <cell r="MJ84"/>
          <cell r="MK84"/>
          <cell r="ML84"/>
          <cell r="MM84"/>
          <cell r="MN84"/>
          <cell r="MO84"/>
          <cell r="MP84"/>
          <cell r="MQ84"/>
          <cell r="MR84"/>
          <cell r="MS84"/>
          <cell r="MT84"/>
          <cell r="MU84"/>
          <cell r="MV84"/>
          <cell r="MW84"/>
          <cell r="MX84"/>
          <cell r="MY84"/>
          <cell r="MZ84"/>
          <cell r="NA84"/>
          <cell r="NB84"/>
          <cell r="NC84"/>
          <cell r="ND84"/>
          <cell r="NE84"/>
          <cell r="NF84"/>
          <cell r="NG84"/>
          <cell r="NH84"/>
          <cell r="NI84"/>
          <cell r="NJ84"/>
          <cell r="NK84"/>
          <cell r="NL84"/>
          <cell r="NM84"/>
          <cell r="NN84"/>
          <cell r="NO84"/>
          <cell r="NP84"/>
          <cell r="NQ84"/>
          <cell r="NR84"/>
          <cell r="NS84"/>
          <cell r="NT84"/>
          <cell r="NU84"/>
          <cell r="NV84"/>
          <cell r="NW84"/>
          <cell r="NX84"/>
          <cell r="NY84"/>
          <cell r="NZ84"/>
          <cell r="OA84"/>
          <cell r="OB84"/>
          <cell r="OC84"/>
          <cell r="OD84"/>
          <cell r="OE84"/>
          <cell r="OF84"/>
          <cell r="OG84"/>
          <cell r="OH84"/>
          <cell r="OI84"/>
          <cell r="OJ84"/>
          <cell r="OK84"/>
          <cell r="OL84"/>
          <cell r="OM84"/>
          <cell r="ON84"/>
          <cell r="OO84"/>
          <cell r="OP84"/>
          <cell r="OQ84"/>
          <cell r="OR84"/>
          <cell r="OS84"/>
          <cell r="OT84"/>
          <cell r="OU84"/>
          <cell r="OV84"/>
          <cell r="OW84"/>
          <cell r="OX84"/>
          <cell r="OY84"/>
          <cell r="OZ84"/>
          <cell r="PA84"/>
          <cell r="PB84"/>
          <cell r="PC84"/>
          <cell r="PD84"/>
          <cell r="PE84"/>
          <cell r="PF84"/>
          <cell r="PG84"/>
          <cell r="PH84"/>
          <cell r="PI84"/>
          <cell r="PJ84"/>
          <cell r="PK84"/>
          <cell r="PL84"/>
          <cell r="PM84"/>
          <cell r="PN84"/>
          <cell r="PO84"/>
          <cell r="PP84"/>
          <cell r="PQ84"/>
          <cell r="PR84"/>
          <cell r="PS84"/>
          <cell r="PT84"/>
          <cell r="PU84"/>
          <cell r="PV84"/>
          <cell r="PW84"/>
          <cell r="PX84"/>
          <cell r="PY84"/>
          <cell r="PZ84"/>
          <cell r="QA84"/>
          <cell r="QB84"/>
          <cell r="QC84"/>
          <cell r="QD84"/>
          <cell r="QE84"/>
          <cell r="QF84"/>
          <cell r="QG84"/>
          <cell r="QH84"/>
          <cell r="QI84"/>
          <cell r="QJ84"/>
          <cell r="QK84"/>
          <cell r="QL84"/>
          <cell r="QM84"/>
          <cell r="QN84"/>
          <cell r="QO84"/>
          <cell r="QP84"/>
          <cell r="QQ84"/>
          <cell r="QR84"/>
          <cell r="QS84"/>
          <cell r="QT84"/>
          <cell r="QU84"/>
          <cell r="QV84"/>
          <cell r="QW84"/>
          <cell r="QX84"/>
          <cell r="QY84"/>
          <cell r="QZ84"/>
          <cell r="RA84"/>
          <cell r="RB84"/>
          <cell r="RC84"/>
          <cell r="RD84"/>
          <cell r="RE84"/>
          <cell r="RF84"/>
          <cell r="RG84"/>
          <cell r="RH84"/>
          <cell r="RI84"/>
          <cell r="RJ84"/>
          <cell r="RK84"/>
          <cell r="RL84"/>
          <cell r="RM84"/>
          <cell r="RN84"/>
        </row>
        <row r="85"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>
            <v>-16127.970109811722</v>
          </cell>
          <cell r="AK85">
            <v>862.75404791993788</v>
          </cell>
          <cell r="AL85">
            <v>35102.729709506995</v>
          </cell>
          <cell r="AM85">
            <v>8572.5679364431999</v>
          </cell>
          <cell r="AN85">
            <v>4832.7959525237675</v>
          </cell>
          <cell r="AO85">
            <v>15926.585491648468</v>
          </cell>
          <cell r="AP85">
            <v>11063.497566189501</v>
          </cell>
          <cell r="AQ85">
            <v>9060.2723330190638</v>
          </cell>
          <cell r="AR85">
            <v>13845.665632835298</v>
          </cell>
          <cell r="AS85">
            <v>2756.5500146238483</v>
          </cell>
          <cell r="AT85">
            <v>743.60905193450162</v>
          </cell>
          <cell r="AU85">
            <v>0</v>
          </cell>
          <cell r="AV85">
            <v>0</v>
          </cell>
          <cell r="AW85">
            <v>0</v>
          </cell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  <cell r="CE85"/>
          <cell r="CF85"/>
          <cell r="CG85"/>
          <cell r="CH85"/>
          <cell r="CI85"/>
          <cell r="CJ85"/>
          <cell r="CK85"/>
          <cell r="CL85"/>
          <cell r="CM85"/>
          <cell r="CN85"/>
          <cell r="CO85"/>
          <cell r="CP85"/>
          <cell r="CQ85"/>
          <cell r="CR85"/>
          <cell r="CS85"/>
          <cell r="CT85"/>
          <cell r="CU85"/>
          <cell r="CV85"/>
          <cell r="CW85"/>
          <cell r="CX85"/>
          <cell r="CY85"/>
          <cell r="CZ85"/>
          <cell r="DA85"/>
          <cell r="DB85"/>
          <cell r="DC85"/>
          <cell r="DD85"/>
          <cell r="DE85"/>
          <cell r="DF85"/>
          <cell r="DG85"/>
          <cell r="DH85"/>
          <cell r="DI85"/>
          <cell r="DJ85"/>
          <cell r="DK85"/>
          <cell r="DL85"/>
          <cell r="DM85"/>
          <cell r="DN85"/>
          <cell r="DO85"/>
          <cell r="DP85"/>
          <cell r="DQ85"/>
          <cell r="DR85"/>
          <cell r="DS85"/>
          <cell r="DT85"/>
          <cell r="DU85"/>
          <cell r="DV85"/>
          <cell r="DW85"/>
          <cell r="DX85"/>
          <cell r="DY85"/>
          <cell r="DZ85"/>
          <cell r="EA85"/>
          <cell r="EB85"/>
          <cell r="EC85"/>
          <cell r="ED85"/>
          <cell r="EE85"/>
          <cell r="EF85"/>
          <cell r="EG85"/>
          <cell r="EH85"/>
          <cell r="EI85"/>
          <cell r="EJ85"/>
          <cell r="EK85"/>
          <cell r="EL85"/>
          <cell r="EM85"/>
          <cell r="EN85"/>
          <cell r="EO85"/>
          <cell r="EP85"/>
          <cell r="EQ85"/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/>
          <cell r="FD85"/>
          <cell r="FE85"/>
          <cell r="FF85"/>
          <cell r="FG85"/>
          <cell r="FH85"/>
          <cell r="FI85"/>
          <cell r="FJ85"/>
          <cell r="FK85"/>
          <cell r="FL85"/>
          <cell r="FM85"/>
          <cell r="FN85"/>
          <cell r="FO85"/>
          <cell r="FP85"/>
          <cell r="FQ85"/>
          <cell r="FR85"/>
          <cell r="FS85"/>
          <cell r="FT85"/>
          <cell r="FU85"/>
          <cell r="FV85"/>
          <cell r="FW85"/>
          <cell r="FX85"/>
          <cell r="FY85"/>
          <cell r="FZ85"/>
          <cell r="GA85"/>
          <cell r="GB85"/>
          <cell r="GC85"/>
          <cell r="GD85"/>
          <cell r="GE85"/>
          <cell r="GF85"/>
          <cell r="GG85"/>
          <cell r="GH85"/>
          <cell r="GI85"/>
          <cell r="GJ85"/>
          <cell r="GK85"/>
          <cell r="GL85"/>
          <cell r="GM85"/>
          <cell r="GN85">
            <v>8975.9817710962216</v>
          </cell>
          <cell r="GO85">
            <v>9962.9884290761674</v>
          </cell>
          <cell r="GP85">
            <v>9574.2865374722405</v>
          </cell>
          <cell r="GQ85">
            <v>10558.89311643052</v>
          </cell>
          <cell r="GR85">
            <v>12122.5268388572</v>
          </cell>
          <cell r="GS85">
            <v>12714.681169520205</v>
          </cell>
          <cell r="GT85">
            <v>15323.046975656831</v>
          </cell>
          <cell r="GU85">
            <v>15225.04945997936</v>
          </cell>
          <cell r="GV85">
            <v>15515.807041125614</v>
          </cell>
          <cell r="GW85">
            <v>10785.27399771381</v>
          </cell>
          <cell r="GX85">
            <v>10891.323867016401</v>
          </cell>
          <cell r="GY85">
            <v>5862.3424876190547</v>
          </cell>
          <cell r="GZ85">
            <v>7410.0821929084759</v>
          </cell>
          <cell r="HA85">
            <v>7329.0132011561218</v>
          </cell>
          <cell r="HB85"/>
          <cell r="HC85"/>
          <cell r="HD85">
            <v>826.85486957708781</v>
          </cell>
          <cell r="HE85">
            <v>483.59721947037906</v>
          </cell>
          <cell r="HF85">
            <v>1721.6899648908002</v>
          </cell>
          <cell r="HG85">
            <v>2078.5288264943665</v>
          </cell>
          <cell r="HH85">
            <v>2078.1236122304981</v>
          </cell>
          <cell r="HI85">
            <v>2515.2267726386053</v>
          </cell>
          <cell r="HJ85">
            <v>3584.4678837863394</v>
          </cell>
          <cell r="HK85">
            <v>3881.8443893699732</v>
          </cell>
          <cell r="HL85">
            <v>4472.8058962096547</v>
          </cell>
          <cell r="HM85">
            <v>4881.8609950267855</v>
          </cell>
          <cell r="HN85">
            <v>4616.7202152319369</v>
          </cell>
          <cell r="HO85">
            <v>2149.0678367202927</v>
          </cell>
          <cell r="HP85">
            <v>3022.4736934660978</v>
          </cell>
          <cell r="HQ85">
            <v>2770.4846459042892</v>
          </cell>
          <cell r="HR85"/>
          <cell r="HS85"/>
          <cell r="HT85"/>
          <cell r="HU85"/>
          <cell r="HV85"/>
          <cell r="HW85"/>
          <cell r="HX85"/>
          <cell r="HY85"/>
          <cell r="HZ85"/>
          <cell r="IA85"/>
          <cell r="IB85"/>
          <cell r="IC85"/>
          <cell r="ID85"/>
          <cell r="IE85"/>
          <cell r="IF85"/>
          <cell r="IG85"/>
          <cell r="IH85"/>
          <cell r="II85"/>
          <cell r="IJ85">
            <v>150.86419047619052</v>
          </cell>
          <cell r="IK85">
            <v>316.49324599999989</v>
          </cell>
          <cell r="IL85">
            <v>511.15092785714285</v>
          </cell>
          <cell r="IM85">
            <v>308.15288500000008</v>
          </cell>
          <cell r="IN85">
            <v>292.15576190476179</v>
          </cell>
          <cell r="IO85">
            <v>213.98519047619038</v>
          </cell>
          <cell r="IP85">
            <v>397.75430952380952</v>
          </cell>
          <cell r="IQ85">
            <v>308.7812180952381</v>
          </cell>
          <cell r="IR85">
            <v>263.23308404761906</v>
          </cell>
          <cell r="IS85">
            <v>1306.5150578571429</v>
          </cell>
          <cell r="IT85">
            <v>553.71818829305835</v>
          </cell>
          <cell r="IU85">
            <v>1122.6353345238128</v>
          </cell>
          <cell r="IV85">
            <v>1227.208574088447</v>
          </cell>
          <cell r="IW85">
            <v>22.603851234239571</v>
          </cell>
          <cell r="IX85"/>
          <cell r="IY85"/>
          <cell r="IZ85"/>
          <cell r="JA85"/>
          <cell r="JB85"/>
          <cell r="JC85"/>
          <cell r="JD85"/>
          <cell r="JE85"/>
          <cell r="JF85"/>
          <cell r="JG85"/>
          <cell r="JH85"/>
          <cell r="JI85"/>
          <cell r="JJ85"/>
          <cell r="JK85"/>
          <cell r="JL85"/>
          <cell r="JM85"/>
          <cell r="JN85"/>
          <cell r="JO85"/>
          <cell r="JP85">
            <v>1296.2342002549094</v>
          </cell>
          <cell r="JQ85">
            <v>1421.0809527314136</v>
          </cell>
          <cell r="JR85">
            <v>1316.4714940372417</v>
          </cell>
          <cell r="JS85">
            <v>1481.2449998826146</v>
          </cell>
          <cell r="JT85">
            <v>1375.1067106773341</v>
          </cell>
          <cell r="JU85">
            <v>1296.5140051238309</v>
          </cell>
          <cell r="JV85">
            <v>1223.3021135428073</v>
          </cell>
          <cell r="JW85">
            <v>1003.5546237671676</v>
          </cell>
          <cell r="JX85">
            <v>1064.4622823186255</v>
          </cell>
          <cell r="JY85">
            <v>1176.6106798715168</v>
          </cell>
          <cell r="JZ85">
            <v>1395.9295283216245</v>
          </cell>
          <cell r="KA85">
            <v>3025.4220359023557</v>
          </cell>
          <cell r="KB85">
            <v>366.88351587301588</v>
          </cell>
          <cell r="KC85">
            <v>1924.9677349940775</v>
          </cell>
          <cell r="KD85"/>
          <cell r="KE85"/>
          <cell r="KF85">
            <v>4761.5619077263946</v>
          </cell>
          <cell r="KG85">
            <v>4687.5216412845939</v>
          </cell>
          <cell r="KH85">
            <v>4509.4991743968694</v>
          </cell>
          <cell r="KI85">
            <v>4430.4723122698688</v>
          </cell>
          <cell r="KJ85">
            <v>4580.9979950550187</v>
          </cell>
          <cell r="KK85">
            <v>4926.6526416521192</v>
          </cell>
          <cell r="KL85">
            <v>5171.2599622466078</v>
          </cell>
          <cell r="KM85">
            <v>5496.0924592318224</v>
          </cell>
          <cell r="KN85">
            <v>5830.5685985714226</v>
          </cell>
          <cell r="KO85">
            <v>6407.6918049039814</v>
          </cell>
          <cell r="KP85">
            <v>7180.4011682346027</v>
          </cell>
          <cell r="KQ85">
            <v>280.67256142857514</v>
          </cell>
          <cell r="KR85">
            <v>225.31708311434372</v>
          </cell>
          <cell r="KS85">
            <v>176.9333274195568</v>
          </cell>
          <cell r="KT85"/>
          <cell r="KU85"/>
          <cell r="KV85">
            <v>63.428833333332477</v>
          </cell>
          <cell r="KW85">
            <v>37.93961904761909</v>
          </cell>
          <cell r="KX85">
            <v>38.427119047619271</v>
          </cell>
          <cell r="KY85">
            <v>69.03688095238067</v>
          </cell>
          <cell r="KZ85">
            <v>340.13398357142796</v>
          </cell>
          <cell r="LA85">
            <v>394.91111928571536</v>
          </cell>
          <cell r="LB85">
            <v>441.81859523809544</v>
          </cell>
          <cell r="LC85">
            <v>452.89618238095227</v>
          </cell>
          <cell r="LD85">
            <v>431.59759166666481</v>
          </cell>
          <cell r="LE85">
            <v>465.55298154562661</v>
          </cell>
          <cell r="LF85">
            <v>421.38683178759675</v>
          </cell>
          <cell r="LG85">
            <v>219.26261904761921</v>
          </cell>
          <cell r="LH85"/>
          <cell r="LI85"/>
          <cell r="LJ85"/>
          <cell r="LL85"/>
          <cell r="LM85"/>
          <cell r="LN85"/>
          <cell r="LO85"/>
          <cell r="LP85"/>
          <cell r="LQ85"/>
          <cell r="LR85"/>
          <cell r="LS85"/>
          <cell r="LT85"/>
          <cell r="LU85"/>
          <cell r="LV85"/>
          <cell r="LW85"/>
          <cell r="LX85"/>
          <cell r="LY85"/>
          <cell r="LZ85"/>
          <cell r="MA85"/>
          <cell r="MB85"/>
          <cell r="MC85"/>
          <cell r="MD85"/>
          <cell r="ME85"/>
          <cell r="MF85"/>
          <cell r="MG85"/>
          <cell r="MH85"/>
          <cell r="MI85"/>
          <cell r="MJ85"/>
          <cell r="MK85"/>
          <cell r="ML85"/>
          <cell r="MM85"/>
          <cell r="MN85"/>
          <cell r="MO85"/>
          <cell r="MP85"/>
          <cell r="MQ85"/>
          <cell r="MR85"/>
          <cell r="MS85"/>
          <cell r="MT85"/>
          <cell r="MU85"/>
          <cell r="MV85"/>
          <cell r="MW85"/>
          <cell r="MX85"/>
          <cell r="MY85"/>
          <cell r="MZ85"/>
          <cell r="NA85"/>
          <cell r="NB85"/>
          <cell r="NC85"/>
          <cell r="ND85"/>
          <cell r="NE85"/>
          <cell r="NF85"/>
          <cell r="NG85"/>
          <cell r="NH85"/>
          <cell r="NI85"/>
          <cell r="NJ85"/>
          <cell r="NK85"/>
          <cell r="NL85"/>
          <cell r="NM85"/>
          <cell r="NN85"/>
          <cell r="NO85"/>
          <cell r="NP85"/>
          <cell r="NQ85"/>
          <cell r="NR85"/>
          <cell r="NS85"/>
          <cell r="NT85"/>
          <cell r="NU85"/>
          <cell r="NV85"/>
          <cell r="NW85"/>
          <cell r="NX85"/>
          <cell r="NY85"/>
          <cell r="NZ85"/>
          <cell r="OA85"/>
          <cell r="OB85"/>
          <cell r="OC85"/>
          <cell r="OD85"/>
          <cell r="OE85"/>
          <cell r="OF85"/>
          <cell r="OG85"/>
          <cell r="OH85"/>
          <cell r="OI85"/>
          <cell r="OJ85"/>
          <cell r="OK85"/>
          <cell r="OL85"/>
          <cell r="OM85"/>
          <cell r="ON85"/>
          <cell r="OO85"/>
          <cell r="OP85"/>
          <cell r="OQ85"/>
          <cell r="OR85"/>
          <cell r="OS85"/>
          <cell r="OT85"/>
          <cell r="OU85"/>
          <cell r="OV85"/>
          <cell r="OW85"/>
          <cell r="OX85"/>
          <cell r="OY85"/>
          <cell r="OZ85"/>
          <cell r="PA85"/>
          <cell r="PB85"/>
          <cell r="PC85"/>
          <cell r="PD85">
            <v>-1712.370574415223</v>
          </cell>
          <cell r="PE85">
            <v>-1686.8998295059289</v>
          </cell>
          <cell r="PF85">
            <v>-1694.5173854995935</v>
          </cell>
          <cell r="PG85">
            <v>-1741.4138652949605</v>
          </cell>
          <cell r="PH85">
            <v>-1842.7260746134884</v>
          </cell>
          <cell r="PI85">
            <v>-1869.4065181399867</v>
          </cell>
          <cell r="PJ85">
            <v>-1887.7870049864855</v>
          </cell>
          <cell r="PK85">
            <v>-1897.2332180048895</v>
          </cell>
          <cell r="PL85">
            <v>-1956.4833950649047</v>
          </cell>
          <cell r="PM85">
            <v>-2000.3120721297555</v>
          </cell>
          <cell r="PN85">
            <v>-2169.9149691657681</v>
          </cell>
          <cell r="PO85">
            <v>-2307.3189475285012</v>
          </cell>
          <cell r="PP85">
            <v>-2339.666079794556</v>
          </cell>
          <cell r="PQ85">
            <v>-2502.2721443602204</v>
          </cell>
          <cell r="PR85"/>
          <cell r="PS85"/>
          <cell r="PT85">
            <v>-244.04306309494834</v>
          </cell>
          <cell r="PU85">
            <v>-235.62766635982791</v>
          </cell>
          <cell r="PV85">
            <v>-234.18321768227</v>
          </cell>
          <cell r="PW85">
            <v>-232.11176239621466</v>
          </cell>
          <cell r="PX85">
            <v>-236.88007906056319</v>
          </cell>
          <cell r="PY85">
            <v>-250.0038133173658</v>
          </cell>
          <cell r="PZ85">
            <v>-242.25780948328298</v>
          </cell>
          <cell r="QA85">
            <v>-257.23233222310523</v>
          </cell>
          <cell r="QB85">
            <v>-263.41528165965298</v>
          </cell>
          <cell r="QC85">
            <v>-255.76282796806677</v>
          </cell>
          <cell r="QD85">
            <v>-267.07261273501877</v>
          </cell>
          <cell r="QE85">
            <v>-306.56655662264808</v>
          </cell>
          <cell r="QF85">
            <v>-301.35304394295298</v>
          </cell>
          <cell r="QG85">
            <v>-307.1997492189044</v>
          </cell>
          <cell r="QH85"/>
          <cell r="QI85"/>
          <cell r="QJ85">
            <v>-110.29666529965138</v>
          </cell>
          <cell r="QK85">
            <v>-78.117298920465075</v>
          </cell>
          <cell r="QL85">
            <v>-43.028919493357002</v>
          </cell>
          <cell r="QM85">
            <v>-211.74991748369408</v>
          </cell>
          <cell r="QN85">
            <v>-388.81125134585295</v>
          </cell>
          <cell r="QO85">
            <v>-307.01061299412117</v>
          </cell>
          <cell r="QP85">
            <v>-450.31519371719372</v>
          </cell>
          <cell r="QQ85">
            <v>-305.6406879602273</v>
          </cell>
          <cell r="QR85">
            <v>-257.37914144463014</v>
          </cell>
          <cell r="QS85">
            <v>-1217.7837324819379</v>
          </cell>
          <cell r="QT85"/>
          <cell r="QU85"/>
          <cell r="QV85"/>
          <cell r="QW85"/>
          <cell r="QX85"/>
          <cell r="QY85"/>
          <cell r="QZ85">
            <v>-0.36450453055150117</v>
          </cell>
          <cell r="RA85">
            <v>0</v>
          </cell>
          <cell r="RB85">
            <v>0</v>
          </cell>
          <cell r="RC85">
            <v>-11.952184776250308</v>
          </cell>
          <cell r="RD85">
            <v>-2.466585632690915</v>
          </cell>
          <cell r="RE85">
            <v>0</v>
          </cell>
          <cell r="RF85">
            <v>-15.217126244862635</v>
          </cell>
          <cell r="RG85">
            <v>-17.588690061047949</v>
          </cell>
          <cell r="RH85">
            <v>-5.462107492149479</v>
          </cell>
          <cell r="RI85">
            <v>-86.151072632766997</v>
          </cell>
          <cell r="RJ85">
            <v>-133.10352547312331</v>
          </cell>
          <cell r="RK85"/>
          <cell r="RL85"/>
          <cell r="RM85"/>
          <cell r="RN85"/>
        </row>
        <row r="86">
          <cell r="D86">
            <v>881.72299999999996</v>
          </cell>
          <cell r="E86">
            <v>385.209</v>
          </cell>
          <cell r="F86">
            <v>836.58799999999997</v>
          </cell>
          <cell r="G86">
            <v>746.84900000000005</v>
          </cell>
          <cell r="H86">
            <v>729.56200000000001</v>
          </cell>
          <cell r="I86">
            <v>833.74800000000005</v>
          </cell>
          <cell r="J86">
            <v>927.05399999999997</v>
          </cell>
          <cell r="K86">
            <v>861.82</v>
          </cell>
          <cell r="L86">
            <v>904.04917999999998</v>
          </cell>
          <cell r="M86">
            <v>1015.003</v>
          </cell>
          <cell r="N86">
            <v>1009.3253524942265</v>
          </cell>
          <cell r="O86">
            <v>1033.2873819942608</v>
          </cell>
          <cell r="P86">
            <v>1118.802834737071</v>
          </cell>
          <cell r="Q86">
            <v>536.73268539033688</v>
          </cell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>
            <v>4495.0244913440774</v>
          </cell>
          <cell r="AK86">
            <v>4868.9886496488116</v>
          </cell>
          <cell r="AL86">
            <v>4120.9260981165089</v>
          </cell>
          <cell r="AM86">
            <v>7402.0588212360071</v>
          </cell>
          <cell r="AN86">
            <v>7958.199191382535</v>
          </cell>
          <cell r="AO86">
            <v>8282.4582859599504</v>
          </cell>
          <cell r="AP86">
            <v>6920.2827145788187</v>
          </cell>
          <cell r="AQ86">
            <v>8068.398027242416</v>
          </cell>
          <cell r="AR86">
            <v>7393.1473381608594</v>
          </cell>
          <cell r="AS86">
            <v>6346.5423761840966</v>
          </cell>
          <cell r="AT86">
            <v>6156.3269483421745</v>
          </cell>
          <cell r="AU86">
            <v>6560.5307564533268</v>
          </cell>
          <cell r="AV86">
            <v>6537.3292079330058</v>
          </cell>
          <cell r="AW86">
            <v>6506.5923338154198</v>
          </cell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  <cell r="CE86"/>
          <cell r="CF86"/>
          <cell r="CG86"/>
          <cell r="CH86"/>
          <cell r="CI86"/>
          <cell r="CJ86"/>
          <cell r="CK86"/>
          <cell r="CL86"/>
          <cell r="CM86"/>
          <cell r="CN86"/>
          <cell r="CO86"/>
          <cell r="CP86"/>
          <cell r="CQ86"/>
          <cell r="CR86"/>
          <cell r="CS86"/>
          <cell r="CT86"/>
          <cell r="CU86"/>
          <cell r="CV86"/>
          <cell r="CW86"/>
          <cell r="CX86"/>
          <cell r="CY86"/>
          <cell r="CZ86"/>
          <cell r="DA86"/>
          <cell r="DB86"/>
          <cell r="DC86"/>
          <cell r="DD86"/>
          <cell r="DE86"/>
          <cell r="DF86"/>
          <cell r="DG86"/>
          <cell r="DH86"/>
          <cell r="DI86"/>
          <cell r="DJ86"/>
          <cell r="DK86"/>
          <cell r="DL86"/>
          <cell r="DM86"/>
          <cell r="DN86"/>
          <cell r="DO86"/>
          <cell r="DP86"/>
          <cell r="DQ86"/>
          <cell r="DR86"/>
          <cell r="DS86"/>
          <cell r="DT86"/>
          <cell r="DU86"/>
          <cell r="DV86"/>
          <cell r="DW86"/>
          <cell r="DX86"/>
          <cell r="DY86"/>
          <cell r="DZ86"/>
          <cell r="EA86"/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/>
          <cell r="EN86"/>
          <cell r="EO86"/>
          <cell r="EP86"/>
          <cell r="EQ86"/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/>
          <cell r="FD86"/>
          <cell r="FE86"/>
          <cell r="FF86"/>
          <cell r="FG86"/>
          <cell r="FH86"/>
          <cell r="FI86"/>
          <cell r="FJ86"/>
          <cell r="FK86"/>
          <cell r="FL86"/>
          <cell r="FM86"/>
          <cell r="FN86"/>
          <cell r="FO86"/>
          <cell r="FP86"/>
          <cell r="FQ86"/>
          <cell r="FR86"/>
          <cell r="FS86"/>
          <cell r="FT86"/>
          <cell r="FU86"/>
          <cell r="FV86"/>
          <cell r="FW86"/>
          <cell r="FX86">
            <v>230.40799999999999</v>
          </cell>
          <cell r="FY86">
            <v>6.282</v>
          </cell>
          <cell r="FZ86">
            <v>10.691000000000001</v>
          </cell>
          <cell r="GA86">
            <v>1012.527</v>
          </cell>
          <cell r="GB86">
            <v>11.12</v>
          </cell>
          <cell r="GC86">
            <v>7.774</v>
          </cell>
          <cell r="GD86">
            <v>6.5819999999999999</v>
          </cell>
          <cell r="GE86">
            <v>65.83</v>
          </cell>
          <cell r="GF86"/>
          <cell r="GG86"/>
          <cell r="GH86"/>
          <cell r="GI86"/>
          <cell r="GJ86"/>
          <cell r="GK86"/>
          <cell r="GL86"/>
          <cell r="GM86"/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/>
          <cell r="GZ86"/>
          <cell r="HA86"/>
          <cell r="HB86"/>
          <cell r="HC86"/>
          <cell r="HD86"/>
          <cell r="HE86"/>
          <cell r="HF86"/>
          <cell r="HG86"/>
          <cell r="HH86"/>
          <cell r="HI86"/>
          <cell r="HJ86"/>
          <cell r="HK86"/>
          <cell r="HL86"/>
          <cell r="HM86"/>
          <cell r="HN86"/>
          <cell r="HO86"/>
          <cell r="HP86"/>
          <cell r="HQ86"/>
          <cell r="HR86"/>
          <cell r="HS86"/>
          <cell r="HT86"/>
          <cell r="HU86"/>
          <cell r="HV86"/>
          <cell r="HW86"/>
          <cell r="HX86"/>
          <cell r="HY86"/>
          <cell r="HZ86"/>
          <cell r="IA86"/>
          <cell r="IB86"/>
          <cell r="IC86"/>
          <cell r="ID86"/>
          <cell r="IE86"/>
          <cell r="IF86"/>
          <cell r="IG86"/>
          <cell r="IH86"/>
          <cell r="II86"/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/>
          <cell r="IU86"/>
          <cell r="IV86"/>
          <cell r="IW86"/>
          <cell r="IX86"/>
          <cell r="IY86"/>
          <cell r="IZ86"/>
          <cell r="JA86"/>
          <cell r="JB86"/>
          <cell r="JC86"/>
          <cell r="JD86"/>
          <cell r="JE86"/>
          <cell r="JF86"/>
          <cell r="JG86"/>
          <cell r="JH86"/>
          <cell r="JI86"/>
          <cell r="JJ86"/>
          <cell r="JK86"/>
          <cell r="JL86"/>
          <cell r="JM86"/>
          <cell r="JN86"/>
          <cell r="JO86"/>
          <cell r="JP86"/>
          <cell r="JQ86"/>
          <cell r="JR86"/>
          <cell r="JS86"/>
          <cell r="JT86"/>
          <cell r="JU86"/>
          <cell r="JV86"/>
          <cell r="JW86"/>
          <cell r="JX86"/>
          <cell r="JY86"/>
          <cell r="JZ86"/>
          <cell r="KA86"/>
          <cell r="KB86"/>
          <cell r="KC86"/>
          <cell r="KD86"/>
          <cell r="KE86"/>
          <cell r="KF86">
            <v>0</v>
          </cell>
          <cell r="KG86">
            <v>0</v>
          </cell>
          <cell r="KH86">
            <v>0</v>
          </cell>
          <cell r="KI86">
            <v>0</v>
          </cell>
          <cell r="KJ86">
            <v>0</v>
          </cell>
          <cell r="KK86">
            <v>0</v>
          </cell>
          <cell r="KL86">
            <v>0</v>
          </cell>
          <cell r="KM86">
            <v>0</v>
          </cell>
          <cell r="KN86">
            <v>0</v>
          </cell>
          <cell r="KO86">
            <v>0</v>
          </cell>
          <cell r="KP86"/>
          <cell r="KQ86"/>
          <cell r="KR86"/>
          <cell r="KS86"/>
          <cell r="KT86"/>
          <cell r="KU86"/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0</v>
          </cell>
          <cell r="LE86">
            <v>0</v>
          </cell>
          <cell r="LF86"/>
          <cell r="LG86"/>
          <cell r="LH86"/>
          <cell r="LI86"/>
          <cell r="LJ86"/>
          <cell r="LL86"/>
          <cell r="LM86"/>
          <cell r="LN86"/>
          <cell r="LO86"/>
          <cell r="LP86"/>
          <cell r="LQ86"/>
          <cell r="LR86"/>
          <cell r="LS86"/>
          <cell r="LT86"/>
          <cell r="LU86"/>
          <cell r="LV86"/>
          <cell r="LW86"/>
          <cell r="LX86"/>
          <cell r="LY86"/>
          <cell r="LZ86"/>
          <cell r="MB86"/>
          <cell r="MC86"/>
          <cell r="MD86"/>
          <cell r="ME86"/>
          <cell r="MF86"/>
          <cell r="MG86"/>
          <cell r="MH86"/>
          <cell r="MI86"/>
          <cell r="MJ86"/>
          <cell r="MK86"/>
          <cell r="ML86"/>
          <cell r="MM86"/>
          <cell r="MN86"/>
          <cell r="MO86"/>
          <cell r="MP86"/>
          <cell r="MR86"/>
          <cell r="MS86"/>
          <cell r="MT86"/>
          <cell r="MU86"/>
          <cell r="MV86"/>
          <cell r="MW86"/>
          <cell r="MX86"/>
          <cell r="MY86"/>
          <cell r="MZ86"/>
          <cell r="NA86"/>
          <cell r="NB86"/>
          <cell r="NC86"/>
          <cell r="ND86"/>
          <cell r="NE86"/>
          <cell r="NF86"/>
          <cell r="NH86"/>
          <cell r="NI86"/>
          <cell r="NJ86"/>
          <cell r="NK86"/>
          <cell r="NL86"/>
          <cell r="NM86"/>
          <cell r="NN86"/>
          <cell r="NO86"/>
          <cell r="NP86"/>
          <cell r="NQ86"/>
          <cell r="NR86"/>
          <cell r="NS86"/>
          <cell r="NT86"/>
          <cell r="NU86"/>
          <cell r="NV86"/>
          <cell r="NX86"/>
          <cell r="NY86"/>
          <cell r="NZ86"/>
          <cell r="OA86"/>
          <cell r="OB86"/>
          <cell r="OC86"/>
          <cell r="OD86"/>
          <cell r="OE86"/>
          <cell r="OF86"/>
          <cell r="OG86"/>
          <cell r="OH86"/>
          <cell r="OI86"/>
          <cell r="OJ86"/>
          <cell r="OK86"/>
          <cell r="OL86"/>
          <cell r="ON86"/>
          <cell r="OO86"/>
          <cell r="OP86"/>
          <cell r="OQ86"/>
          <cell r="OR86"/>
          <cell r="OS86"/>
          <cell r="OT86"/>
          <cell r="OU86"/>
          <cell r="OV86"/>
          <cell r="OW86"/>
          <cell r="OX86"/>
          <cell r="OY86"/>
          <cell r="OZ86"/>
          <cell r="PA86"/>
          <cell r="PB86"/>
          <cell r="PD86"/>
          <cell r="PE86"/>
          <cell r="PF86"/>
          <cell r="PG86"/>
          <cell r="PH86"/>
          <cell r="PI86"/>
          <cell r="PJ86"/>
          <cell r="PK86"/>
          <cell r="PL86"/>
          <cell r="PM86"/>
          <cell r="PN86"/>
          <cell r="PO86"/>
          <cell r="PP86"/>
          <cell r="PQ86"/>
          <cell r="PR86"/>
          <cell r="PT86"/>
          <cell r="PU86"/>
          <cell r="PV86"/>
          <cell r="PW86"/>
          <cell r="PX86"/>
          <cell r="PY86"/>
          <cell r="PZ86"/>
          <cell r="QA86"/>
          <cell r="QB86"/>
          <cell r="QC86"/>
          <cell r="QD86"/>
          <cell r="QE86"/>
          <cell r="QF86"/>
          <cell r="QG86"/>
          <cell r="QH86"/>
          <cell r="QJ86"/>
          <cell r="QK86"/>
          <cell r="QL86"/>
          <cell r="QM86"/>
          <cell r="QN86"/>
          <cell r="QO86"/>
          <cell r="QP86"/>
          <cell r="QQ86"/>
          <cell r="QR86"/>
          <cell r="QS86"/>
          <cell r="QT86"/>
          <cell r="QU86"/>
          <cell r="QV86"/>
          <cell r="QW86"/>
          <cell r="QX86"/>
          <cell r="QZ86"/>
          <cell r="RA86"/>
          <cell r="RB86"/>
          <cell r="RC86"/>
          <cell r="RD86"/>
          <cell r="RE86"/>
          <cell r="RF86"/>
          <cell r="RG86"/>
          <cell r="RH86"/>
          <cell r="RI86"/>
          <cell r="RJ86"/>
          <cell r="RK86"/>
          <cell r="RL86"/>
          <cell r="RM86"/>
          <cell r="RN86"/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epalstat-prod.cepal.org/cepalstat/tabulador/ConsultaIntegrada.asp?idIndicador=1352&amp;idioma=e" TargetMode="External"/><Relationship Id="rId1" Type="http://schemas.openxmlformats.org/officeDocument/2006/relationships/hyperlink" Target="https://www.fedebiocombustibles.com/nota-web-id-487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5A7A-7368-4771-A77A-B6BA52DF2F95}">
  <dimension ref="A1:Z41"/>
  <sheetViews>
    <sheetView workbookViewId="0">
      <selection activeCell="H32" sqref="H32"/>
    </sheetView>
  </sheetViews>
  <sheetFormatPr defaultRowHeight="14.4" x14ac:dyDescent="0.3"/>
  <cols>
    <col min="2" max="2" width="22.5546875" bestFit="1" customWidth="1"/>
    <col min="3" max="3" width="18.33203125" bestFit="1" customWidth="1"/>
    <col min="4" max="4" width="11" bestFit="1" customWidth="1"/>
    <col min="5" max="5" width="13.77734375" customWidth="1"/>
    <col min="6" max="6" width="14.109375" customWidth="1"/>
    <col min="8" max="8" width="18.6640625" customWidth="1"/>
    <col min="14" max="14" width="16.21875" bestFit="1" customWidth="1"/>
    <col min="15" max="15" width="32.5546875" bestFit="1" customWidth="1"/>
    <col min="16" max="16" width="13.33203125" bestFit="1" customWidth="1"/>
    <col min="19" max="19" width="38" bestFit="1" customWidth="1"/>
    <col min="20" max="20" width="10" bestFit="1" customWidth="1"/>
    <col min="21" max="21" width="38" bestFit="1" customWidth="1"/>
    <col min="22" max="22" width="10" bestFit="1" customWidth="1"/>
    <col min="23" max="23" width="21.88671875" bestFit="1" customWidth="1"/>
    <col min="24" max="24" width="12.109375" bestFit="1" customWidth="1"/>
    <col min="25" max="25" width="32.6640625" bestFit="1" customWidth="1"/>
    <col min="26" max="26" width="12" bestFit="1" customWidth="1"/>
  </cols>
  <sheetData>
    <row r="1" spans="1:26" ht="18.600000000000001" customHeight="1" thickBot="1" x14ac:dyDescent="0.5">
      <c r="A1" s="53" t="s">
        <v>53</v>
      </c>
      <c r="B1" s="54"/>
      <c r="C1" s="41"/>
      <c r="D1" s="41"/>
      <c r="E1" s="41"/>
      <c r="F1" s="41"/>
      <c r="G1" s="42"/>
      <c r="H1" s="55"/>
      <c r="I1" s="56"/>
      <c r="J1" s="41"/>
      <c r="K1" s="41"/>
      <c r="L1" s="41"/>
      <c r="M1" s="42"/>
      <c r="N1" s="39" t="s">
        <v>78</v>
      </c>
      <c r="O1" s="66" t="s">
        <v>75</v>
      </c>
      <c r="P1" t="s">
        <v>91</v>
      </c>
    </row>
    <row r="2" spans="1:26" ht="23.4" customHeight="1" thickBot="1" x14ac:dyDescent="0.35">
      <c r="A2" s="43"/>
      <c r="B2" s="44"/>
      <c r="C2" s="44"/>
      <c r="D2" s="44"/>
      <c r="E2" s="44"/>
      <c r="F2" s="44"/>
      <c r="G2" s="45"/>
      <c r="H2" s="57" t="s">
        <v>74</v>
      </c>
      <c r="I2" s="58">
        <v>2018</v>
      </c>
      <c r="J2" s="44"/>
      <c r="K2" s="44"/>
      <c r="L2" s="44"/>
      <c r="M2" s="45"/>
      <c r="O2" s="114" t="s">
        <v>208</v>
      </c>
      <c r="P2" s="173">
        <v>120</v>
      </c>
      <c r="S2" s="31" t="s">
        <v>331</v>
      </c>
      <c r="T2" s="146"/>
      <c r="U2" s="31" t="s">
        <v>332</v>
      </c>
      <c r="V2" s="146"/>
      <c r="W2" s="31" t="s">
        <v>236</v>
      </c>
      <c r="X2" s="171"/>
      <c r="Y2" s="18" t="s">
        <v>338</v>
      </c>
      <c r="Z2" s="60"/>
    </row>
    <row r="3" spans="1:26" ht="36.6" customHeight="1" thickBot="1" x14ac:dyDescent="0.35">
      <c r="A3" s="28" t="s">
        <v>40</v>
      </c>
      <c r="B3" s="28" t="s">
        <v>41</v>
      </c>
      <c r="C3" s="28" t="s">
        <v>42</v>
      </c>
      <c r="D3" s="28" t="s">
        <v>43</v>
      </c>
      <c r="E3" s="28" t="s">
        <v>44</v>
      </c>
      <c r="F3" s="28" t="s">
        <v>90</v>
      </c>
      <c r="G3" s="45"/>
      <c r="H3" s="43"/>
      <c r="I3" s="44"/>
      <c r="J3" s="44"/>
      <c r="K3" s="44"/>
      <c r="L3" s="44"/>
      <c r="M3" s="45"/>
      <c r="O3" s="114" t="s">
        <v>201</v>
      </c>
      <c r="P3" s="173">
        <v>391.8</v>
      </c>
      <c r="S3" s="125" t="s">
        <v>325</v>
      </c>
      <c r="T3" s="144">
        <f>0.00017</f>
        <v>1.7000000000000001E-4</v>
      </c>
      <c r="U3" s="61" t="s">
        <v>333</v>
      </c>
      <c r="V3" s="170">
        <f>0.00024</f>
        <v>2.4000000000000001E-4</v>
      </c>
      <c r="W3" s="125" t="s">
        <v>335</v>
      </c>
      <c r="X3" s="172">
        <f>0.00114</f>
        <v>1.14E-3</v>
      </c>
      <c r="Y3" s="125" t="s">
        <v>339</v>
      </c>
      <c r="Z3" s="170">
        <f>0.0000000011</f>
        <v>1.0999999999999999E-9</v>
      </c>
    </row>
    <row r="4" spans="1:26" ht="16.2" thickBot="1" x14ac:dyDescent="0.35">
      <c r="A4" s="29" t="s">
        <v>45</v>
      </c>
      <c r="B4" s="29" t="s">
        <v>46</v>
      </c>
      <c r="C4" s="29" t="s">
        <v>47</v>
      </c>
      <c r="D4" s="30">
        <v>2377.67</v>
      </c>
      <c r="E4" s="30">
        <v>366900.19</v>
      </c>
      <c r="F4" s="30">
        <v>154.31</v>
      </c>
      <c r="G4" s="45"/>
      <c r="H4" s="43"/>
      <c r="I4" s="44"/>
      <c r="J4" s="44"/>
      <c r="K4" s="44"/>
      <c r="L4" s="44"/>
      <c r="M4" s="45"/>
      <c r="O4" s="49" t="s">
        <v>202</v>
      </c>
      <c r="P4" s="174">
        <v>11.7</v>
      </c>
      <c r="S4" s="125" t="s">
        <v>326</v>
      </c>
      <c r="T4" s="144">
        <f>0.000303</f>
        <v>3.0299999999999999E-4</v>
      </c>
      <c r="U4" s="61" t="s">
        <v>334</v>
      </c>
      <c r="V4" s="170">
        <f>0.00077</f>
        <v>7.6999999999999996E-4</v>
      </c>
      <c r="W4" s="168" t="s">
        <v>336</v>
      </c>
      <c r="X4" s="172">
        <f>0.00000295</f>
        <v>2.9500000000000001E-6</v>
      </c>
      <c r="Y4" s="125" t="s">
        <v>340</v>
      </c>
      <c r="Z4" s="170">
        <f>0.00000000517</f>
        <v>5.1700000000000001E-9</v>
      </c>
    </row>
    <row r="5" spans="1:26" ht="16.2" thickBot="1" x14ac:dyDescent="0.35">
      <c r="A5" s="29" t="s">
        <v>45</v>
      </c>
      <c r="B5" s="29" t="s">
        <v>48</v>
      </c>
      <c r="C5" s="29" t="s">
        <v>47</v>
      </c>
      <c r="D5" s="30">
        <v>32968.85</v>
      </c>
      <c r="E5" s="30">
        <v>4545786.29</v>
      </c>
      <c r="F5" s="30">
        <v>137.88</v>
      </c>
      <c r="G5" s="45"/>
      <c r="H5" s="43"/>
      <c r="I5" s="44"/>
      <c r="J5" s="44"/>
      <c r="K5" s="44"/>
      <c r="L5" s="44"/>
      <c r="M5" s="45"/>
      <c r="O5" s="117" t="s">
        <v>203</v>
      </c>
      <c r="P5" s="175">
        <v>52.1</v>
      </c>
      <c r="S5" s="125" t="s">
        <v>327</v>
      </c>
      <c r="T5" s="144">
        <f>0.0327</f>
        <v>3.27E-2</v>
      </c>
      <c r="U5" s="61" t="s">
        <v>325</v>
      </c>
      <c r="V5" s="170">
        <f>0.000016</f>
        <v>1.5999999999999999E-5</v>
      </c>
      <c r="W5" s="125" t="s">
        <v>337</v>
      </c>
      <c r="X5" s="172">
        <f>0.0000116</f>
        <v>1.1600000000000001E-5</v>
      </c>
      <c r="Y5" s="125" t="s">
        <v>341</v>
      </c>
      <c r="Z5" s="170">
        <f>0.000003</f>
        <v>3.0000000000000001E-6</v>
      </c>
    </row>
    <row r="6" spans="1:26" ht="16.2" thickBot="1" x14ac:dyDescent="0.35">
      <c r="A6" s="29" t="s">
        <v>45</v>
      </c>
      <c r="B6" s="29" t="s">
        <v>49</v>
      </c>
      <c r="C6" s="29" t="s">
        <v>47</v>
      </c>
      <c r="D6" s="30">
        <v>27133.74</v>
      </c>
      <c r="E6" s="30">
        <v>2315889.3199999998</v>
      </c>
      <c r="F6" s="30">
        <v>85.35</v>
      </c>
      <c r="G6" s="45"/>
      <c r="H6" s="43"/>
      <c r="I6" s="44"/>
      <c r="J6" s="44"/>
      <c r="K6" s="44"/>
      <c r="L6" s="44"/>
      <c r="M6" s="45"/>
      <c r="O6" s="119" t="s">
        <v>204</v>
      </c>
      <c r="P6" s="176">
        <v>4.51</v>
      </c>
      <c r="S6" s="125" t="s">
        <v>328</v>
      </c>
      <c r="T6" s="144">
        <f>0.00262</f>
        <v>2.6199999999999999E-3</v>
      </c>
      <c r="Y6" s="125" t="s">
        <v>342</v>
      </c>
      <c r="Z6" s="170">
        <f>0.000000023</f>
        <v>2.3000000000000001E-8</v>
      </c>
    </row>
    <row r="7" spans="1:26" ht="16.2" thickBot="1" x14ac:dyDescent="0.35">
      <c r="A7" s="29" t="s">
        <v>45</v>
      </c>
      <c r="B7" s="29" t="s">
        <v>50</v>
      </c>
      <c r="C7" s="29" t="s">
        <v>47</v>
      </c>
      <c r="D7" s="30">
        <v>199.88</v>
      </c>
      <c r="E7" s="30">
        <v>31194.63</v>
      </c>
      <c r="F7" s="30">
        <v>156.07</v>
      </c>
      <c r="G7" s="45"/>
      <c r="H7" s="43"/>
      <c r="I7" s="44"/>
      <c r="J7" s="44"/>
      <c r="K7" s="44"/>
      <c r="L7" s="44"/>
      <c r="M7" s="45"/>
      <c r="O7" s="49" t="s">
        <v>205</v>
      </c>
      <c r="P7" s="174">
        <v>138.19999999999999</v>
      </c>
      <c r="S7" s="125" t="s">
        <v>329</v>
      </c>
      <c r="T7" s="144">
        <f>0.000284</f>
        <v>2.8400000000000002E-4</v>
      </c>
      <c r="Y7" s="125" t="s">
        <v>343</v>
      </c>
      <c r="Z7" s="170">
        <f>0.000000064</f>
        <v>6.4000000000000004E-8</v>
      </c>
    </row>
    <row r="8" spans="1:26" ht="16.2" thickBot="1" x14ac:dyDescent="0.35">
      <c r="A8" s="29" t="s">
        <v>45</v>
      </c>
      <c r="B8" s="29" t="s">
        <v>51</v>
      </c>
      <c r="C8" s="29" t="s">
        <v>47</v>
      </c>
      <c r="D8" s="30">
        <v>2155.8000000000002</v>
      </c>
      <c r="E8" s="30">
        <v>336456.7</v>
      </c>
      <c r="F8" s="30">
        <v>156.07</v>
      </c>
      <c r="G8" s="45"/>
      <c r="H8" s="43"/>
      <c r="I8" s="44"/>
      <c r="J8" s="44"/>
      <c r="K8" s="44"/>
      <c r="L8" s="224" t="s">
        <v>442</v>
      </c>
      <c r="M8" s="227"/>
      <c r="O8" s="49" t="s">
        <v>206</v>
      </c>
      <c r="P8" s="174">
        <v>10.7</v>
      </c>
      <c r="S8" s="125" t="s">
        <v>330</v>
      </c>
      <c r="T8" s="144">
        <f>0.0053</f>
        <v>5.3E-3</v>
      </c>
      <c r="Y8" s="125" t="s">
        <v>344</v>
      </c>
      <c r="Z8" s="170">
        <f>0.00000081</f>
        <v>8.0999999999999997E-7</v>
      </c>
    </row>
    <row r="9" spans="1:26" ht="16.2" thickBot="1" x14ac:dyDescent="0.35">
      <c r="A9" s="29" t="s">
        <v>45</v>
      </c>
      <c r="B9" s="29" t="s">
        <v>52</v>
      </c>
      <c r="C9" s="29" t="s">
        <v>47</v>
      </c>
      <c r="D9" s="30">
        <v>138894.01999999999</v>
      </c>
      <c r="E9" s="30">
        <v>21190409.32</v>
      </c>
      <c r="F9" s="30">
        <v>152.57</v>
      </c>
      <c r="G9" s="45"/>
      <c r="H9" s="43"/>
      <c r="I9" s="44"/>
      <c r="J9" s="44"/>
      <c r="K9" s="44"/>
      <c r="L9" s="224">
        <v>14.5</v>
      </c>
      <c r="M9" s="227" t="s">
        <v>443</v>
      </c>
      <c r="O9" s="120" t="s">
        <v>207</v>
      </c>
      <c r="P9" s="175">
        <v>62.7</v>
      </c>
      <c r="W9" s="198"/>
      <c r="Y9" s="125" t="s">
        <v>345</v>
      </c>
      <c r="Z9" s="170">
        <f>0.0000000039</f>
        <v>3.9000000000000002E-9</v>
      </c>
    </row>
    <row r="10" spans="1:26" ht="16.2" thickBot="1" x14ac:dyDescent="0.35">
      <c r="A10" s="43"/>
      <c r="B10" s="44"/>
      <c r="C10" s="27" t="s">
        <v>73</v>
      </c>
      <c r="D10" s="25">
        <f>AVERAGE(D4:D9)</f>
        <v>33954.993333333332</v>
      </c>
      <c r="E10" s="25">
        <f t="shared" ref="E10:F10" si="0">AVERAGE(E4:E9)</f>
        <v>4797772.7416666672</v>
      </c>
      <c r="F10" s="25">
        <f t="shared" si="0"/>
        <v>140.37499999999997</v>
      </c>
      <c r="G10" s="45"/>
      <c r="H10" s="43"/>
      <c r="I10" s="44"/>
      <c r="J10" s="44"/>
      <c r="K10" s="44"/>
      <c r="L10" s="44"/>
      <c r="M10" s="45"/>
      <c r="O10" s="49" t="s">
        <v>217</v>
      </c>
      <c r="P10" s="177">
        <v>594</v>
      </c>
      <c r="U10" s="198"/>
      <c r="Y10" s="125" t="s">
        <v>346</v>
      </c>
      <c r="Z10" s="170">
        <f>0.000000089</f>
        <v>8.9000000000000003E-8</v>
      </c>
    </row>
    <row r="11" spans="1:26" ht="16.2" thickBot="1" x14ac:dyDescent="0.35">
      <c r="A11" s="46"/>
      <c r="B11" s="47"/>
      <c r="C11" s="47"/>
      <c r="D11" s="47"/>
      <c r="E11" s="47"/>
      <c r="F11" s="47"/>
      <c r="G11" s="48"/>
      <c r="H11" s="46"/>
      <c r="I11" s="47"/>
      <c r="J11" s="47"/>
      <c r="K11" s="47"/>
      <c r="L11" s="47"/>
      <c r="M11" s="48"/>
      <c r="O11" s="49" t="s">
        <v>219</v>
      </c>
      <c r="P11" s="136">
        <v>23.2</v>
      </c>
      <c r="Y11" s="125" t="s">
        <v>347</v>
      </c>
      <c r="Z11" s="170">
        <f>0.0000000067</f>
        <v>6.6999999999999996E-9</v>
      </c>
    </row>
    <row r="12" spans="1:26" ht="18" customHeight="1" thickBot="1" x14ac:dyDescent="0.35">
      <c r="R12">
        <f>P7+P8+P9</f>
        <v>211.59999999999997</v>
      </c>
      <c r="Y12" s="125" t="s">
        <v>348</v>
      </c>
      <c r="Z12" s="170">
        <f>0.0000025</f>
        <v>2.5000000000000002E-6</v>
      </c>
    </row>
    <row r="13" spans="1:26" ht="16.2" thickBot="1" x14ac:dyDescent="0.35">
      <c r="R13">
        <f>R12/120</f>
        <v>1.763333333333333</v>
      </c>
      <c r="Y13" s="125" t="s">
        <v>349</v>
      </c>
      <c r="Z13" s="170">
        <f>0.000000056</f>
        <v>5.5999999999999999E-8</v>
      </c>
    </row>
    <row r="14" spans="1:26" ht="16.2" thickBot="1" x14ac:dyDescent="0.35">
      <c r="Y14" s="125" t="s">
        <v>350</v>
      </c>
      <c r="Z14" s="170">
        <f>0.00000023</f>
        <v>2.2999999999999999E-7</v>
      </c>
    </row>
    <row r="15" spans="1:26" ht="23.4" customHeight="1" thickBot="1" x14ac:dyDescent="0.45">
      <c r="A15" s="40" t="s">
        <v>54</v>
      </c>
      <c r="B15" s="41"/>
      <c r="C15" s="41"/>
      <c r="D15" s="41"/>
      <c r="E15" s="41"/>
      <c r="F15" s="41"/>
      <c r="G15" s="41"/>
      <c r="H15" s="51" t="s">
        <v>74</v>
      </c>
      <c r="I15" s="52">
        <v>2018</v>
      </c>
      <c r="J15" s="41"/>
      <c r="K15" s="41"/>
      <c r="L15" s="41"/>
      <c r="M15" s="42"/>
      <c r="N15" s="225" t="s">
        <v>78</v>
      </c>
      <c r="O15" s="18" t="s">
        <v>89</v>
      </c>
      <c r="P15" s="60" t="s">
        <v>79</v>
      </c>
      <c r="Q15" s="60" t="s">
        <v>80</v>
      </c>
      <c r="R15" s="60" t="s">
        <v>81</v>
      </c>
      <c r="S15" s="42"/>
      <c r="Y15" s="125" t="s">
        <v>351</v>
      </c>
      <c r="Z15" s="170">
        <f>0.00000028</f>
        <v>2.8000000000000002E-7</v>
      </c>
    </row>
    <row r="16" spans="1:26" ht="16.2" thickBot="1" x14ac:dyDescent="0.35">
      <c r="A16" s="43"/>
      <c r="B16" s="44"/>
      <c r="C16" s="44"/>
      <c r="D16" s="44"/>
      <c r="E16" s="44"/>
      <c r="F16" s="44"/>
      <c r="G16" s="44"/>
      <c r="H16" s="43"/>
      <c r="I16" s="44"/>
      <c r="J16" s="44"/>
      <c r="K16" s="44"/>
      <c r="L16" s="44"/>
      <c r="M16" s="45"/>
      <c r="N16" s="44"/>
      <c r="O16" s="61" t="s">
        <v>82</v>
      </c>
      <c r="P16" s="65">
        <v>19.3</v>
      </c>
      <c r="Q16" s="65">
        <v>30</v>
      </c>
      <c r="R16" s="65">
        <v>12</v>
      </c>
      <c r="S16" s="45"/>
    </row>
    <row r="17" spans="1:19" ht="29.4" thickBot="1" x14ac:dyDescent="0.35">
      <c r="A17" s="26" t="s">
        <v>40</v>
      </c>
      <c r="B17" s="26" t="s">
        <v>41</v>
      </c>
      <c r="C17" s="26" t="s">
        <v>42</v>
      </c>
      <c r="D17" s="26" t="s">
        <v>43</v>
      </c>
      <c r="E17" s="26" t="s">
        <v>44</v>
      </c>
      <c r="F17" s="26" t="s">
        <v>90</v>
      </c>
      <c r="G17" s="44"/>
      <c r="H17" s="43"/>
      <c r="I17" s="44"/>
      <c r="J17" s="44"/>
      <c r="K17" s="44"/>
      <c r="L17" s="44"/>
      <c r="M17" s="45"/>
      <c r="N17" s="44"/>
      <c r="O17" s="61" t="s">
        <v>83</v>
      </c>
      <c r="P17" s="62">
        <v>2260</v>
      </c>
      <c r="Q17" s="61" t="s">
        <v>84</v>
      </c>
      <c r="R17" s="61" t="s">
        <v>84</v>
      </c>
      <c r="S17" s="45"/>
    </row>
    <row r="18" spans="1:19" ht="16.2" thickBot="1" x14ac:dyDescent="0.35">
      <c r="A18" s="49" t="s">
        <v>45</v>
      </c>
      <c r="B18" s="49" t="s">
        <v>55</v>
      </c>
      <c r="C18" s="49" t="s">
        <v>56</v>
      </c>
      <c r="D18" s="50">
        <v>2171</v>
      </c>
      <c r="E18" s="50">
        <v>7627.75</v>
      </c>
      <c r="F18" s="50">
        <f>E18/D18</f>
        <v>3.5134730538922154</v>
      </c>
      <c r="G18" s="44"/>
      <c r="H18" s="43"/>
      <c r="I18" s="44"/>
      <c r="J18" s="44"/>
      <c r="K18" s="44"/>
      <c r="L18" s="44"/>
      <c r="M18" s="45"/>
      <c r="N18" s="44"/>
      <c r="O18" s="18" t="s">
        <v>85</v>
      </c>
      <c r="P18" s="18"/>
      <c r="Q18" s="18"/>
      <c r="R18" s="18"/>
      <c r="S18" s="45"/>
    </row>
    <row r="19" spans="1:19" ht="16.2" thickBot="1" x14ac:dyDescent="0.35">
      <c r="A19" s="49" t="s">
        <v>45</v>
      </c>
      <c r="B19" s="49" t="s">
        <v>57</v>
      </c>
      <c r="C19" s="49" t="s">
        <v>56</v>
      </c>
      <c r="D19" s="50">
        <v>312</v>
      </c>
      <c r="E19" s="50">
        <v>1095.8</v>
      </c>
      <c r="F19" s="50">
        <f t="shared" ref="F19:F36" si="1">E19/D19</f>
        <v>3.5121794871794871</v>
      </c>
      <c r="G19" s="44"/>
      <c r="H19" s="43"/>
      <c r="I19" s="44"/>
      <c r="J19" s="44"/>
      <c r="K19" s="44"/>
      <c r="L19" s="44"/>
      <c r="M19" s="45"/>
      <c r="N19" s="44"/>
      <c r="O19" s="61" t="s">
        <v>201</v>
      </c>
      <c r="P19" s="134">
        <f>AVERAGE(83.4,58.9,16.1,118.4,118.4,104.5,107.6,142.3,81,133)</f>
        <v>96.360000000000014</v>
      </c>
      <c r="Q19" s="61"/>
      <c r="R19" s="61"/>
      <c r="S19" s="45"/>
    </row>
    <row r="20" spans="1:19" ht="16.2" thickBot="1" x14ac:dyDescent="0.35">
      <c r="A20" s="49" t="s">
        <v>45</v>
      </c>
      <c r="B20" s="49" t="s">
        <v>58</v>
      </c>
      <c r="C20" s="49" t="s">
        <v>56</v>
      </c>
      <c r="D20" s="50">
        <v>40476</v>
      </c>
      <c r="E20" s="50">
        <v>137225.25</v>
      </c>
      <c r="F20" s="50">
        <f t="shared" si="1"/>
        <v>3.3902868366439369</v>
      </c>
      <c r="G20" s="44"/>
      <c r="H20" s="43"/>
      <c r="I20" s="44"/>
      <c r="J20" s="44"/>
      <c r="K20" s="44"/>
      <c r="L20" s="44"/>
      <c r="M20" s="45"/>
      <c r="N20" s="44"/>
      <c r="O20" s="61" t="s">
        <v>203</v>
      </c>
      <c r="P20" s="61">
        <f>AVERAGE(73.3,51.7,39.8,25.3,25.3,32.3,48.6,53.4,35.8,111.5)</f>
        <v>49.7</v>
      </c>
      <c r="Q20" s="61"/>
      <c r="R20" s="61"/>
      <c r="S20" s="45"/>
    </row>
    <row r="21" spans="1:19" ht="16.2" thickBot="1" x14ac:dyDescent="0.35">
      <c r="A21" s="49" t="s">
        <v>45</v>
      </c>
      <c r="B21" s="49" t="s">
        <v>59</v>
      </c>
      <c r="C21" s="49" t="s">
        <v>56</v>
      </c>
      <c r="D21" s="50">
        <v>350</v>
      </c>
      <c r="E21" s="50">
        <v>420</v>
      </c>
      <c r="F21" s="50">
        <f t="shared" si="1"/>
        <v>1.2</v>
      </c>
      <c r="G21" s="44"/>
      <c r="H21" s="43"/>
      <c r="I21" s="44"/>
      <c r="J21" s="44"/>
      <c r="K21" s="44"/>
      <c r="L21" s="44"/>
      <c r="M21" s="45"/>
      <c r="N21" s="44"/>
      <c r="O21" s="61" t="s">
        <v>202</v>
      </c>
      <c r="P21" s="134">
        <f>AVERAGE(193.7,136.7,157.4,219.9,219.9,123.3,354.7,253.4,177.8,460.5)</f>
        <v>229.73000000000002</v>
      </c>
      <c r="Q21" s="61"/>
      <c r="R21" s="61"/>
      <c r="S21" s="45"/>
    </row>
    <row r="22" spans="1:19" ht="16.2" thickBot="1" x14ac:dyDescent="0.35">
      <c r="A22" s="49" t="s">
        <v>45</v>
      </c>
      <c r="B22" s="49" t="s">
        <v>60</v>
      </c>
      <c r="C22" s="49" t="s">
        <v>56</v>
      </c>
      <c r="D22" s="50">
        <v>57220</v>
      </c>
      <c r="E22" s="50">
        <v>206154.41</v>
      </c>
      <c r="F22" s="50">
        <f t="shared" si="1"/>
        <v>3.6028383432366304</v>
      </c>
      <c r="G22" s="44"/>
      <c r="H22" s="43"/>
      <c r="I22" s="44"/>
      <c r="J22" s="44"/>
      <c r="K22" s="44"/>
      <c r="L22" s="44"/>
      <c r="M22" s="45"/>
      <c r="N22" s="44"/>
      <c r="O22" s="61" t="s">
        <v>227</v>
      </c>
      <c r="P22" s="134">
        <f>AVERAGE(50.3,35.5,29.5,35.5,35.5,93.1,48,29.7,91.5)</f>
        <v>49.844444444444441</v>
      </c>
      <c r="Q22" s="61"/>
      <c r="R22" s="61"/>
      <c r="S22" s="45"/>
    </row>
    <row r="23" spans="1:19" ht="16.2" thickBot="1" x14ac:dyDescent="0.35">
      <c r="A23" s="49" t="s">
        <v>45</v>
      </c>
      <c r="B23" s="49" t="s">
        <v>48</v>
      </c>
      <c r="C23" s="49" t="s">
        <v>56</v>
      </c>
      <c r="D23" s="50">
        <v>624</v>
      </c>
      <c r="E23" s="50">
        <v>1310.4000000000001</v>
      </c>
      <c r="F23" s="50">
        <f t="shared" si="1"/>
        <v>2.1</v>
      </c>
      <c r="G23" s="44"/>
      <c r="H23" s="43"/>
      <c r="I23" s="44"/>
      <c r="J23" s="44"/>
      <c r="K23" s="44"/>
      <c r="L23" s="44"/>
      <c r="M23" s="45"/>
      <c r="N23" s="44"/>
      <c r="O23" s="61" t="s">
        <v>228</v>
      </c>
      <c r="P23" s="134">
        <f>AVERAGE(5.5,3.9,11.5,7.3,7.3,1.1,18.9,13.7,10.1,22)</f>
        <v>10.129999999999999</v>
      </c>
      <c r="Q23" s="61"/>
      <c r="R23" s="61"/>
      <c r="S23" s="45"/>
    </row>
    <row r="24" spans="1:19" ht="16.2" thickBot="1" x14ac:dyDescent="0.35">
      <c r="A24" s="49" t="s">
        <v>45</v>
      </c>
      <c r="B24" s="49" t="s">
        <v>61</v>
      </c>
      <c r="C24" s="49" t="s">
        <v>56</v>
      </c>
      <c r="D24" s="50">
        <v>81760.460000000006</v>
      </c>
      <c r="E24" s="50">
        <v>249474.08</v>
      </c>
      <c r="F24" s="50">
        <f t="shared" si="1"/>
        <v>3.0512802887850676</v>
      </c>
      <c r="G24" s="44"/>
      <c r="H24" s="43"/>
      <c r="I24" s="44"/>
      <c r="J24" s="44"/>
      <c r="K24" s="44"/>
      <c r="L24" s="44"/>
      <c r="M24" s="45"/>
      <c r="N24" s="44"/>
      <c r="O24" s="61" t="s">
        <v>230</v>
      </c>
      <c r="P24" s="61">
        <v>23.4</v>
      </c>
      <c r="Q24" s="61"/>
      <c r="R24" s="61"/>
      <c r="S24" s="45"/>
    </row>
    <row r="25" spans="1:19" ht="16.2" thickBot="1" x14ac:dyDescent="0.35">
      <c r="A25" s="49" t="s">
        <v>45</v>
      </c>
      <c r="B25" s="49" t="s">
        <v>62</v>
      </c>
      <c r="C25" s="49" t="s">
        <v>56</v>
      </c>
      <c r="D25" s="50">
        <v>400</v>
      </c>
      <c r="E25" s="50">
        <v>800</v>
      </c>
      <c r="F25" s="50">
        <f t="shared" si="1"/>
        <v>2</v>
      </c>
      <c r="G25" s="44"/>
      <c r="H25" s="43"/>
      <c r="I25" s="44"/>
      <c r="J25" s="44"/>
      <c r="K25" s="44"/>
      <c r="L25" s="44"/>
      <c r="M25" s="45"/>
      <c r="N25" s="44"/>
      <c r="O25" s="18" t="s">
        <v>86</v>
      </c>
      <c r="P25" s="60"/>
      <c r="Q25" s="60"/>
      <c r="R25" s="60"/>
      <c r="S25" s="45"/>
    </row>
    <row r="26" spans="1:19" ht="16.2" thickBot="1" x14ac:dyDescent="0.35">
      <c r="A26" s="49" t="s">
        <v>45</v>
      </c>
      <c r="B26" s="49" t="s">
        <v>63</v>
      </c>
      <c r="C26" s="49" t="s">
        <v>56</v>
      </c>
      <c r="D26" s="50">
        <v>1976</v>
      </c>
      <c r="E26" s="50">
        <v>7460.13</v>
      </c>
      <c r="F26" s="50">
        <f t="shared" si="1"/>
        <v>3.7753694331983807</v>
      </c>
      <c r="G26" s="44"/>
      <c r="H26" s="43"/>
      <c r="I26" s="44"/>
      <c r="J26" s="44"/>
      <c r="K26" s="44"/>
      <c r="L26" s="44"/>
      <c r="M26" s="45"/>
      <c r="N26" s="44"/>
      <c r="O26" s="61" t="s">
        <v>229</v>
      </c>
      <c r="P26" s="61">
        <v>3.89</v>
      </c>
      <c r="Q26" s="61" t="s">
        <v>84</v>
      </c>
      <c r="R26" s="61" t="s">
        <v>84</v>
      </c>
      <c r="S26" s="45"/>
    </row>
    <row r="27" spans="1:19" ht="16.2" thickBot="1" x14ac:dyDescent="0.35">
      <c r="A27" s="49" t="s">
        <v>45</v>
      </c>
      <c r="B27" s="49" t="s">
        <v>64</v>
      </c>
      <c r="C27" s="49" t="s">
        <v>56</v>
      </c>
      <c r="D27" s="50">
        <v>5394</v>
      </c>
      <c r="E27" s="50">
        <v>19227.599999999999</v>
      </c>
      <c r="F27" s="50">
        <f t="shared" si="1"/>
        <v>3.5646273637374857</v>
      </c>
      <c r="G27" s="44"/>
      <c r="H27" s="43"/>
      <c r="I27" s="44"/>
      <c r="J27" s="44"/>
      <c r="K27" s="44"/>
      <c r="L27" s="44"/>
      <c r="M27" s="45"/>
      <c r="N27" s="44"/>
      <c r="O27" s="18" t="s">
        <v>87</v>
      </c>
      <c r="P27" s="18"/>
      <c r="Q27" s="18"/>
      <c r="R27" s="18"/>
      <c r="S27" s="45"/>
    </row>
    <row r="28" spans="1:19" ht="16.2" thickBot="1" x14ac:dyDescent="0.35">
      <c r="A28" s="49" t="s">
        <v>45</v>
      </c>
      <c r="B28" s="49" t="s">
        <v>65</v>
      </c>
      <c r="C28" s="49" t="s">
        <v>56</v>
      </c>
      <c r="D28" s="50">
        <v>2036</v>
      </c>
      <c r="E28" s="50">
        <v>7683.74</v>
      </c>
      <c r="F28" s="50">
        <f t="shared" si="1"/>
        <v>3.7739390962671906</v>
      </c>
      <c r="G28" s="44"/>
      <c r="H28" s="43"/>
      <c r="I28" s="44"/>
      <c r="J28" s="44"/>
      <c r="K28" s="44"/>
      <c r="L28" s="44"/>
      <c r="M28" s="45"/>
      <c r="N28" s="44"/>
      <c r="O28" s="61" t="s">
        <v>278</v>
      </c>
      <c r="P28" s="137" t="s">
        <v>88</v>
      </c>
      <c r="Q28" s="138"/>
      <c r="R28" s="137"/>
      <c r="S28" s="45"/>
    </row>
    <row r="29" spans="1:19" ht="16.2" thickBot="1" x14ac:dyDescent="0.35">
      <c r="A29" s="49" t="s">
        <v>45</v>
      </c>
      <c r="B29" s="49" t="s">
        <v>66</v>
      </c>
      <c r="C29" s="49" t="s">
        <v>56</v>
      </c>
      <c r="D29" s="50">
        <v>41809</v>
      </c>
      <c r="E29" s="50">
        <v>137596.32</v>
      </c>
      <c r="F29" s="50">
        <f t="shared" si="1"/>
        <v>3.2910693869740966</v>
      </c>
      <c r="G29" s="44"/>
      <c r="H29" s="226" t="s">
        <v>442</v>
      </c>
      <c r="I29" s="224"/>
      <c r="J29" s="44"/>
      <c r="K29" s="224" t="s">
        <v>444</v>
      </c>
      <c r="L29" s="224">
        <v>3000</v>
      </c>
      <c r="M29" s="227" t="s">
        <v>445</v>
      </c>
      <c r="N29" s="45"/>
      <c r="O29" s="141" t="s">
        <v>279</v>
      </c>
      <c r="P29" s="139">
        <f>0.00866</f>
        <v>8.6599999999999993E-3</v>
      </c>
      <c r="Q29" s="61"/>
      <c r="R29" s="141"/>
      <c r="S29" s="45"/>
    </row>
    <row r="30" spans="1:19" ht="16.2" thickBot="1" x14ac:dyDescent="0.35">
      <c r="A30" s="49" t="s">
        <v>45</v>
      </c>
      <c r="B30" s="49" t="s">
        <v>49</v>
      </c>
      <c r="C30" s="49" t="s">
        <v>56</v>
      </c>
      <c r="D30" s="50">
        <v>177575.47</v>
      </c>
      <c r="E30" s="50">
        <v>723235.21</v>
      </c>
      <c r="F30" s="50">
        <f t="shared" si="1"/>
        <v>4.0728328636832547</v>
      </c>
      <c r="G30" s="44"/>
      <c r="H30" s="226">
        <v>108</v>
      </c>
      <c r="I30" s="224" t="s">
        <v>443</v>
      </c>
      <c r="J30" s="44"/>
      <c r="K30" s="44"/>
      <c r="L30" s="44"/>
      <c r="M30" s="45"/>
      <c r="N30" s="45"/>
      <c r="O30" s="141" t="s">
        <v>280</v>
      </c>
      <c r="P30" s="143">
        <f>0.0166</f>
        <v>1.66E-2</v>
      </c>
      <c r="Q30" s="123"/>
      <c r="R30" s="142"/>
      <c r="S30" s="45"/>
    </row>
    <row r="31" spans="1:19" ht="16.2" thickBot="1" x14ac:dyDescent="0.35">
      <c r="A31" s="49" t="s">
        <v>45</v>
      </c>
      <c r="B31" s="49" t="s">
        <v>67</v>
      </c>
      <c r="C31" s="49" t="s">
        <v>56</v>
      </c>
      <c r="D31" s="50">
        <v>17602</v>
      </c>
      <c r="E31" s="50">
        <v>17603</v>
      </c>
      <c r="F31" s="50">
        <f t="shared" si="1"/>
        <v>1.0000568117259403</v>
      </c>
      <c r="G31" s="44"/>
      <c r="H31" s="43"/>
      <c r="I31" s="44"/>
      <c r="J31" s="44"/>
      <c r="K31" s="44"/>
      <c r="L31" s="44"/>
      <c r="M31" s="45"/>
      <c r="N31" s="44"/>
      <c r="O31" s="18" t="s">
        <v>232</v>
      </c>
      <c r="P31" s="18"/>
      <c r="Q31" s="18"/>
      <c r="R31" s="18"/>
      <c r="S31" s="45"/>
    </row>
    <row r="32" spans="1:19" ht="16.2" thickBot="1" x14ac:dyDescent="0.35">
      <c r="A32" s="49" t="s">
        <v>45</v>
      </c>
      <c r="B32" s="49" t="s">
        <v>68</v>
      </c>
      <c r="C32" s="49" t="s">
        <v>56</v>
      </c>
      <c r="D32" s="50">
        <v>32531</v>
      </c>
      <c r="E32" s="50">
        <v>110280.09</v>
      </c>
      <c r="F32" s="50">
        <f t="shared" si="1"/>
        <v>3.3899999999999997</v>
      </c>
      <c r="G32" s="44"/>
      <c r="H32" s="43"/>
      <c r="I32" s="44"/>
      <c r="J32" s="44"/>
      <c r="K32" s="44"/>
      <c r="L32" s="44"/>
      <c r="M32" s="45"/>
      <c r="N32" s="44"/>
      <c r="O32" s="125" t="s">
        <v>233</v>
      </c>
      <c r="P32" s="143">
        <f>AVERAGE(0.000634,0.000631,0.000191,0.0002,0.00028,0.000109,0.0000842,0.000107,0.000053,0.0001)</f>
        <v>2.3892000000000002E-4</v>
      </c>
      <c r="Q32" s="125"/>
      <c r="R32" s="125"/>
      <c r="S32" s="45"/>
    </row>
    <row r="33" spans="1:19" ht="16.2" thickBot="1" x14ac:dyDescent="0.35">
      <c r="A33" s="49" t="s">
        <v>45</v>
      </c>
      <c r="B33" s="49" t="s">
        <v>69</v>
      </c>
      <c r="C33" s="49" t="s">
        <v>56</v>
      </c>
      <c r="D33" s="50">
        <v>78806.22</v>
      </c>
      <c r="E33" s="50">
        <v>232747</v>
      </c>
      <c r="F33" s="50">
        <f t="shared" si="1"/>
        <v>2.9534090075631085</v>
      </c>
      <c r="G33" s="44"/>
      <c r="H33" s="43"/>
      <c r="I33" s="44"/>
      <c r="J33" s="44"/>
      <c r="K33" s="44"/>
      <c r="L33" s="44"/>
      <c r="M33" s="45"/>
      <c r="N33" s="44"/>
      <c r="O33" s="125" t="s">
        <v>234</v>
      </c>
      <c r="P33" s="143">
        <f>AVERAGE(0.000697,0.0000955,0.0000321,0.000141,0.000161,0.0000674,0.0000729,0.000134,0.0000858,0.0000874)</f>
        <v>1.5741000000000003E-4</v>
      </c>
      <c r="Q33" s="125"/>
      <c r="R33" s="125"/>
      <c r="S33" s="45"/>
    </row>
    <row r="34" spans="1:19" ht="16.2" thickBot="1" x14ac:dyDescent="0.35">
      <c r="A34" s="49" t="s">
        <v>45</v>
      </c>
      <c r="B34" s="49" t="s">
        <v>70</v>
      </c>
      <c r="C34" s="49" t="s">
        <v>56</v>
      </c>
      <c r="D34" s="50">
        <v>1212</v>
      </c>
      <c r="E34" s="50">
        <v>4617.72</v>
      </c>
      <c r="F34" s="50">
        <f t="shared" si="1"/>
        <v>3.81</v>
      </c>
      <c r="G34" s="44"/>
      <c r="H34" s="43"/>
      <c r="I34" s="44"/>
      <c r="J34" s="44"/>
      <c r="K34" s="44"/>
      <c r="L34" s="44"/>
      <c r="M34" s="45"/>
      <c r="N34" s="44"/>
      <c r="O34" s="125" t="s">
        <v>235</v>
      </c>
      <c r="P34" s="143">
        <f>AVERAGE(0.000146,0.00002,0.00000675,0.0000296,0.000339,0.0000142,0.0000153,0.000028,0.000018,0.0000184)</f>
        <v>6.3525000000000013E-5</v>
      </c>
      <c r="Q34" s="125"/>
      <c r="R34" s="125"/>
      <c r="S34" s="45"/>
    </row>
    <row r="35" spans="1:19" ht="16.2" thickBot="1" x14ac:dyDescent="0.35">
      <c r="A35" s="49" t="s">
        <v>45</v>
      </c>
      <c r="B35" s="49" t="s">
        <v>71</v>
      </c>
      <c r="C35" s="49" t="s">
        <v>56</v>
      </c>
      <c r="D35" s="50">
        <v>0</v>
      </c>
      <c r="E35" s="50">
        <v>0</v>
      </c>
      <c r="F35" s="50">
        <v>0</v>
      </c>
      <c r="G35" s="44"/>
      <c r="H35" s="43"/>
      <c r="I35" s="44"/>
      <c r="J35" s="44"/>
      <c r="K35" s="44"/>
      <c r="L35" s="44"/>
      <c r="M35" s="45"/>
      <c r="N35" s="44"/>
      <c r="O35" s="18" t="s">
        <v>236</v>
      </c>
      <c r="P35" s="146"/>
      <c r="Q35" s="146"/>
      <c r="R35" s="146"/>
      <c r="S35" s="45"/>
    </row>
    <row r="36" spans="1:19" ht="16.2" thickBot="1" x14ac:dyDescent="0.35">
      <c r="A36" s="49" t="s">
        <v>45</v>
      </c>
      <c r="B36" s="49" t="s">
        <v>72</v>
      </c>
      <c r="C36" s="49" t="s">
        <v>56</v>
      </c>
      <c r="D36" s="50">
        <v>7100</v>
      </c>
      <c r="E36" s="50">
        <v>28557.7</v>
      </c>
      <c r="F36" s="50">
        <f t="shared" si="1"/>
        <v>4.0222112676056341</v>
      </c>
      <c r="G36" s="44"/>
      <c r="H36" s="43"/>
      <c r="I36" s="44"/>
      <c r="J36" s="44"/>
      <c r="K36" s="44"/>
      <c r="L36" s="44"/>
      <c r="M36" s="45"/>
      <c r="N36" s="44"/>
      <c r="O36" s="125" t="s">
        <v>238</v>
      </c>
      <c r="P36" s="143">
        <f>AVERAGE(0.00479,0.00797,0.00362,0.00505,0.0103,0.00254,0.00229,0.00324,0.000886,0.00285)*20</f>
        <v>8.7071999999999983E-2</v>
      </c>
      <c r="Q36" s="123"/>
      <c r="R36" s="123"/>
      <c r="S36" s="45"/>
    </row>
    <row r="37" spans="1:19" ht="16.2" thickBot="1" x14ac:dyDescent="0.35">
      <c r="A37" s="43"/>
      <c r="B37" s="44"/>
      <c r="C37" s="31" t="s">
        <v>73</v>
      </c>
      <c r="D37" s="25">
        <f>AVERAGE(D18:D36)</f>
        <v>28913.428947368422</v>
      </c>
      <c r="E37" s="25">
        <f t="shared" ref="E37:F37" si="2">AVERAGE(E18:E36)</f>
        <v>99637.69473684211</v>
      </c>
      <c r="F37" s="25">
        <f t="shared" si="2"/>
        <v>2.9486091179206544</v>
      </c>
      <c r="G37" s="44"/>
      <c r="H37" s="43"/>
      <c r="I37" s="44"/>
      <c r="J37" s="44"/>
      <c r="K37" s="44"/>
      <c r="L37" s="44"/>
      <c r="M37" s="45"/>
      <c r="N37" s="44"/>
      <c r="O37" s="125" t="s">
        <v>239</v>
      </c>
      <c r="P37" s="143">
        <f>AVERAGE(0.0000455,0.000557,0.00116,0.00051,0.000941,0.000646,0.000831,0.000637,0.000752,0.000852)*20</f>
        <v>1.3863000000000002E-2</v>
      </c>
      <c r="Q37" s="123"/>
      <c r="R37" s="123"/>
      <c r="S37" s="45"/>
    </row>
    <row r="38" spans="1:19" ht="16.2" thickBot="1" x14ac:dyDescent="0.35">
      <c r="A38" s="46"/>
      <c r="B38" s="47"/>
      <c r="C38" s="47"/>
      <c r="D38" s="47"/>
      <c r="E38" s="47"/>
      <c r="F38" s="47"/>
      <c r="G38" s="47"/>
      <c r="H38" s="46"/>
      <c r="I38" s="47"/>
      <c r="J38" s="47"/>
      <c r="K38" s="47"/>
      <c r="L38" s="47"/>
      <c r="M38" s="48"/>
      <c r="N38" s="44"/>
      <c r="O38" s="145" t="s">
        <v>229</v>
      </c>
      <c r="P38" s="125">
        <v>1.0900000000000001</v>
      </c>
      <c r="Q38" s="125"/>
      <c r="R38" s="125"/>
      <c r="S38" s="45"/>
    </row>
    <row r="39" spans="1:19" ht="16.2" thickBot="1" x14ac:dyDescent="0.35">
      <c r="N39" s="43"/>
      <c r="O39" s="18" t="s">
        <v>237</v>
      </c>
      <c r="P39" s="147"/>
      <c r="Q39" s="147"/>
      <c r="R39" s="147"/>
      <c r="S39" s="45"/>
    </row>
    <row r="40" spans="1:19" ht="16.2" thickBot="1" x14ac:dyDescent="0.35">
      <c r="N40" s="43"/>
      <c r="O40" s="125" t="s">
        <v>229</v>
      </c>
      <c r="P40" s="125">
        <v>1.0900000000000001</v>
      </c>
      <c r="Q40" s="148"/>
      <c r="R40" s="148"/>
      <c r="S40" s="45"/>
    </row>
    <row r="41" spans="1:19" ht="16.2" thickBot="1" x14ac:dyDescent="0.35">
      <c r="N41" s="63" t="s">
        <v>75</v>
      </c>
      <c r="O41" s="64" t="s">
        <v>226</v>
      </c>
      <c r="P41" s="47"/>
      <c r="Q41" s="47"/>
      <c r="R41" s="47"/>
      <c r="S41" s="4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1EC2-D0AC-4C35-B781-B3CA182A0314}">
  <dimension ref="A1:L62"/>
  <sheetViews>
    <sheetView workbookViewId="0">
      <selection activeCell="A4" sqref="A4"/>
    </sheetView>
  </sheetViews>
  <sheetFormatPr defaultRowHeight="14.4" x14ac:dyDescent="0.3"/>
  <cols>
    <col min="1" max="1" width="29.33203125" bestFit="1" customWidth="1"/>
    <col min="2" max="2" width="11.5546875" bestFit="1" customWidth="1"/>
    <col min="3" max="3" width="12.109375" bestFit="1" customWidth="1"/>
    <col min="4" max="4" width="32.21875" bestFit="1" customWidth="1"/>
    <col min="5" max="5" width="10" bestFit="1" customWidth="1"/>
    <col min="6" max="6" width="36.44140625" bestFit="1" customWidth="1"/>
    <col min="7" max="7" width="11" bestFit="1" customWidth="1"/>
    <col min="9" max="9" width="29.33203125" bestFit="1" customWidth="1"/>
  </cols>
  <sheetData>
    <row r="1" spans="1:12" ht="18" x14ac:dyDescent="0.35">
      <c r="A1" s="59" t="s">
        <v>352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 ht="15" thickBot="1" x14ac:dyDescent="0.3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2" ht="16.2" thickBot="1" x14ac:dyDescent="0.35">
      <c r="A3" s="18" t="s">
        <v>353</v>
      </c>
      <c r="B3" s="211"/>
      <c r="C3" s="18" t="s">
        <v>434</v>
      </c>
      <c r="D3" s="204" t="s">
        <v>232</v>
      </c>
      <c r="E3" s="60"/>
      <c r="F3" s="18" t="s">
        <v>232</v>
      </c>
      <c r="G3" s="60"/>
      <c r="H3" s="44"/>
      <c r="I3" s="185" t="s">
        <v>412</v>
      </c>
      <c r="J3" s="186"/>
      <c r="K3" s="44"/>
      <c r="L3" s="45"/>
    </row>
    <row r="4" spans="1:12" ht="16.2" thickBot="1" x14ac:dyDescent="0.35">
      <c r="A4" s="61" t="s">
        <v>354</v>
      </c>
      <c r="B4" s="207">
        <v>100</v>
      </c>
      <c r="C4" s="149">
        <f>B4/100</f>
        <v>1</v>
      </c>
      <c r="D4" s="210" t="s">
        <v>373</v>
      </c>
      <c r="E4" s="149">
        <f>1000000</f>
        <v>1000000</v>
      </c>
      <c r="F4" s="125" t="s">
        <v>394</v>
      </c>
      <c r="G4" s="149">
        <v>1.7</v>
      </c>
      <c r="H4" s="44"/>
      <c r="I4" s="125" t="s">
        <v>413</v>
      </c>
      <c r="J4" s="149">
        <v>3.3</v>
      </c>
      <c r="K4" s="44"/>
      <c r="L4" s="45"/>
    </row>
    <row r="5" spans="1:12" ht="16.2" thickBot="1" x14ac:dyDescent="0.35">
      <c r="A5" s="61" t="s">
        <v>355</v>
      </c>
      <c r="B5" s="207">
        <v>0.08</v>
      </c>
      <c r="C5" s="149">
        <f t="shared" ref="C5:C13" si="0">B5/100</f>
        <v>8.0000000000000004E-4</v>
      </c>
      <c r="D5" s="210" t="s">
        <v>374</v>
      </c>
      <c r="E5" s="149">
        <f>120000</f>
        <v>120000</v>
      </c>
      <c r="F5" s="125" t="s">
        <v>395</v>
      </c>
      <c r="G5" s="149">
        <v>2.8</v>
      </c>
      <c r="H5" s="44"/>
      <c r="I5" s="125" t="s">
        <v>414</v>
      </c>
      <c r="J5" s="149">
        <v>0.53</v>
      </c>
      <c r="K5" s="44"/>
      <c r="L5" s="45"/>
    </row>
    <row r="6" spans="1:12" ht="16.2" thickBot="1" x14ac:dyDescent="0.35">
      <c r="A6" s="61" t="s">
        <v>356</v>
      </c>
      <c r="B6" s="208">
        <f>0.00118</f>
        <v>1.1800000000000001E-3</v>
      </c>
      <c r="C6" s="149">
        <f t="shared" si="0"/>
        <v>1.1800000000000001E-5</v>
      </c>
      <c r="D6" s="210" t="s">
        <v>375</v>
      </c>
      <c r="E6" s="149">
        <f>4900</f>
        <v>4900</v>
      </c>
      <c r="F6" s="125" t="s">
        <v>396</v>
      </c>
      <c r="G6" s="149">
        <v>7.2</v>
      </c>
      <c r="H6" s="44"/>
      <c r="I6" s="125" t="s">
        <v>317</v>
      </c>
      <c r="J6" s="149">
        <f>0.018</f>
        <v>1.7999999999999999E-2</v>
      </c>
      <c r="K6" s="44"/>
      <c r="L6" s="45"/>
    </row>
    <row r="7" spans="1:12" ht="16.2" thickBot="1" x14ac:dyDescent="0.35">
      <c r="A7" s="61" t="s">
        <v>357</v>
      </c>
      <c r="B7" s="208">
        <v>0.01</v>
      </c>
      <c r="C7" s="149">
        <f t="shared" si="0"/>
        <v>1E-4</v>
      </c>
      <c r="D7" s="210" t="s">
        <v>376</v>
      </c>
      <c r="E7" s="149">
        <f>2500</f>
        <v>2500</v>
      </c>
      <c r="F7" s="125" t="s">
        <v>397</v>
      </c>
      <c r="G7" s="149">
        <f>0.0000004</f>
        <v>3.9999999999999998E-7</v>
      </c>
      <c r="H7" s="44"/>
      <c r="I7" s="125" t="s">
        <v>415</v>
      </c>
      <c r="J7" s="149">
        <f>0.0011</f>
        <v>1.1000000000000001E-3</v>
      </c>
      <c r="K7" s="44"/>
      <c r="L7" s="45"/>
    </row>
    <row r="8" spans="1:12" ht="16.2" thickBot="1" x14ac:dyDescent="0.35">
      <c r="A8" s="61" t="s">
        <v>358</v>
      </c>
      <c r="B8" s="207">
        <v>57.55</v>
      </c>
      <c r="C8" s="149">
        <f t="shared" si="0"/>
        <v>0.57550000000000001</v>
      </c>
      <c r="D8" s="210" t="s">
        <v>377</v>
      </c>
      <c r="E8" s="149">
        <f>390</f>
        <v>390</v>
      </c>
      <c r="F8" s="125" t="s">
        <v>398</v>
      </c>
      <c r="G8" s="149">
        <f>0.017</f>
        <v>1.7000000000000001E-2</v>
      </c>
      <c r="H8" s="44"/>
      <c r="I8" s="125" t="s">
        <v>416</v>
      </c>
      <c r="J8" s="149">
        <f>0.000027</f>
        <v>2.6999999999999999E-5</v>
      </c>
      <c r="K8" s="44"/>
      <c r="L8" s="45"/>
    </row>
    <row r="9" spans="1:12" ht="16.2" thickBot="1" x14ac:dyDescent="0.35">
      <c r="A9" s="61" t="s">
        <v>359</v>
      </c>
      <c r="B9" s="208">
        <v>0.02</v>
      </c>
      <c r="C9" s="149">
        <f t="shared" si="0"/>
        <v>2.0000000000000001E-4</v>
      </c>
      <c r="D9" s="210" t="s">
        <v>378</v>
      </c>
      <c r="E9" s="149">
        <f>24</f>
        <v>24</v>
      </c>
      <c r="F9" s="125" t="s">
        <v>405</v>
      </c>
      <c r="G9" s="149">
        <f>1300</f>
        <v>1300</v>
      </c>
      <c r="H9" s="44"/>
      <c r="I9" s="125" t="s">
        <v>417</v>
      </c>
      <c r="J9" s="149">
        <f>0.00082</f>
        <v>8.1999999999999998E-4</v>
      </c>
      <c r="K9" s="44"/>
      <c r="L9" s="45"/>
    </row>
    <row r="10" spans="1:12" ht="16.2" thickBot="1" x14ac:dyDescent="0.35">
      <c r="A10" s="61" t="s">
        <v>360</v>
      </c>
      <c r="B10" s="208">
        <f>0.000164</f>
        <v>1.64E-4</v>
      </c>
      <c r="C10" s="149">
        <f t="shared" si="0"/>
        <v>1.64E-6</v>
      </c>
      <c r="D10" s="210" t="s">
        <v>379</v>
      </c>
      <c r="E10" s="149">
        <v>34</v>
      </c>
      <c r="F10" s="125" t="s">
        <v>400</v>
      </c>
      <c r="G10" s="149">
        <v>20</v>
      </c>
      <c r="H10" s="44"/>
      <c r="I10" s="125" t="s">
        <v>418</v>
      </c>
      <c r="J10" s="149">
        <f>0.00018</f>
        <v>1.8000000000000001E-4</v>
      </c>
      <c r="K10" s="44"/>
      <c r="L10" s="45"/>
    </row>
    <row r="11" spans="1:12" ht="16.2" thickBot="1" x14ac:dyDescent="0.35">
      <c r="A11" s="61" t="s">
        <v>361</v>
      </c>
      <c r="B11" s="207">
        <v>3003</v>
      </c>
      <c r="C11" s="149">
        <f t="shared" si="0"/>
        <v>30.03</v>
      </c>
      <c r="D11" s="210" t="s">
        <v>380</v>
      </c>
      <c r="E11" s="149">
        <f>140</f>
        <v>140</v>
      </c>
      <c r="F11" s="125" t="s">
        <v>401</v>
      </c>
      <c r="G11" s="149">
        <v>9.5</v>
      </c>
      <c r="H11" s="44"/>
      <c r="I11" s="125" t="s">
        <v>270</v>
      </c>
      <c r="J11" s="149">
        <v>1.3</v>
      </c>
      <c r="K11" s="44"/>
      <c r="L11" s="45"/>
    </row>
    <row r="12" spans="1:12" ht="16.2" thickBot="1" x14ac:dyDescent="0.35">
      <c r="A12" s="61" t="s">
        <v>363</v>
      </c>
      <c r="B12" s="209">
        <v>257</v>
      </c>
      <c r="C12" s="149">
        <f t="shared" si="0"/>
        <v>2.57</v>
      </c>
      <c r="D12" s="210" t="s">
        <v>381</v>
      </c>
      <c r="E12" s="149">
        <v>130</v>
      </c>
      <c r="F12" s="125" t="s">
        <v>402</v>
      </c>
      <c r="G12" s="149">
        <v>72</v>
      </c>
      <c r="H12" s="44"/>
      <c r="I12" s="125" t="s">
        <v>269</v>
      </c>
      <c r="J12" s="149">
        <f>0.0085</f>
        <v>8.5000000000000006E-3</v>
      </c>
      <c r="K12" s="44"/>
      <c r="L12" s="45"/>
    </row>
    <row r="13" spans="1:12" ht="16.2" thickBot="1" x14ac:dyDescent="0.35">
      <c r="A13" s="61" t="s">
        <v>362</v>
      </c>
      <c r="B13" s="209">
        <v>53.49</v>
      </c>
      <c r="C13" s="149">
        <f t="shared" si="0"/>
        <v>0.53490000000000004</v>
      </c>
      <c r="D13" s="210" t="s">
        <v>382</v>
      </c>
      <c r="E13" s="149">
        <v>3.4</v>
      </c>
      <c r="F13" s="125" t="s">
        <v>403</v>
      </c>
      <c r="G13" s="149">
        <v>97</v>
      </c>
      <c r="H13" s="44"/>
      <c r="I13" s="125" t="s">
        <v>419</v>
      </c>
      <c r="J13" s="149">
        <f>0.0018</f>
        <v>1.8E-3</v>
      </c>
      <c r="K13" s="44"/>
      <c r="L13" s="45"/>
    </row>
    <row r="14" spans="1:12" ht="16.2" thickBot="1" x14ac:dyDescent="0.35">
      <c r="A14" s="18" t="s">
        <v>246</v>
      </c>
      <c r="B14" s="146"/>
      <c r="C14" s="212"/>
      <c r="D14" s="125" t="s">
        <v>383</v>
      </c>
      <c r="E14" s="149">
        <v>221</v>
      </c>
      <c r="F14" s="125" t="s">
        <v>404</v>
      </c>
      <c r="G14" s="149">
        <v>0.33</v>
      </c>
      <c r="H14" s="44"/>
      <c r="I14" s="125" t="s">
        <v>420</v>
      </c>
      <c r="J14" s="149">
        <f>0.0002</f>
        <v>2.0000000000000001E-4</v>
      </c>
      <c r="K14" s="44"/>
      <c r="L14" s="45"/>
    </row>
    <row r="15" spans="1:12" ht="16.2" thickBot="1" x14ac:dyDescent="0.35">
      <c r="A15" s="61" t="s">
        <v>364</v>
      </c>
      <c r="B15" s="183">
        <v>6.3</v>
      </c>
      <c r="C15" s="136">
        <f>B15/100</f>
        <v>6.3E-2</v>
      </c>
      <c r="D15" s="125" t="s">
        <v>384</v>
      </c>
      <c r="E15" s="149">
        <f>0.056</f>
        <v>5.6000000000000001E-2</v>
      </c>
      <c r="F15" s="125" t="s">
        <v>399</v>
      </c>
      <c r="G15" s="149">
        <v>17</v>
      </c>
      <c r="H15" s="44"/>
      <c r="I15" s="125" t="s">
        <v>259</v>
      </c>
      <c r="J15" s="149">
        <v>3.9</v>
      </c>
      <c r="K15" s="44"/>
      <c r="L15" s="45"/>
    </row>
    <row r="16" spans="1:12" ht="16.2" thickBot="1" x14ac:dyDescent="0.35">
      <c r="A16" s="61" t="s">
        <v>365</v>
      </c>
      <c r="B16" s="183">
        <v>1</v>
      </c>
      <c r="C16" s="136">
        <f t="shared" ref="C16:C24" si="1">B16/100</f>
        <v>0.01</v>
      </c>
      <c r="D16" s="125" t="s">
        <v>385</v>
      </c>
      <c r="E16" s="149">
        <v>51</v>
      </c>
      <c r="F16" s="125" t="s">
        <v>406</v>
      </c>
      <c r="G16" s="149">
        <v>0.61</v>
      </c>
      <c r="H16" s="44"/>
      <c r="I16" s="125" t="s">
        <v>361</v>
      </c>
      <c r="J16" s="149">
        <v>0.21</v>
      </c>
      <c r="K16" s="44"/>
      <c r="L16" s="45"/>
    </row>
    <row r="17" spans="1:12" ht="16.2" thickBot="1" x14ac:dyDescent="0.35">
      <c r="A17" s="61" t="s">
        <v>366</v>
      </c>
      <c r="B17" s="183">
        <v>4.5</v>
      </c>
      <c r="C17" s="136">
        <f t="shared" si="1"/>
        <v>4.4999999999999998E-2</v>
      </c>
      <c r="D17" s="125" t="s">
        <v>386</v>
      </c>
      <c r="E17" s="149">
        <v>3.3</v>
      </c>
      <c r="F17" s="125" t="s">
        <v>407</v>
      </c>
      <c r="G17" s="136">
        <v>1.4</v>
      </c>
      <c r="H17" s="44"/>
      <c r="I17" s="125" t="s">
        <v>256</v>
      </c>
      <c r="J17" s="149">
        <v>2.1999999999999999E-2</v>
      </c>
      <c r="K17" s="44"/>
      <c r="L17" s="45"/>
    </row>
    <row r="18" spans="1:12" ht="16.2" thickBot="1" x14ac:dyDescent="0.35">
      <c r="A18" s="61" t="s">
        <v>367</v>
      </c>
      <c r="B18" s="183">
        <v>4.8</v>
      </c>
      <c r="C18" s="136">
        <f t="shared" si="1"/>
        <v>4.8000000000000001E-2</v>
      </c>
      <c r="D18" s="125" t="s">
        <v>387</v>
      </c>
      <c r="E18" s="149">
        <v>330</v>
      </c>
      <c r="F18" s="125" t="s">
        <v>408</v>
      </c>
      <c r="G18" s="149">
        <f>0.00045</f>
        <v>4.4999999999999999E-4</v>
      </c>
      <c r="H18" s="44"/>
      <c r="I18" s="184" t="s">
        <v>246</v>
      </c>
      <c r="J18" s="187"/>
      <c r="K18" s="44"/>
      <c r="L18" s="45"/>
    </row>
    <row r="19" spans="1:12" ht="16.2" thickBot="1" x14ac:dyDescent="0.35">
      <c r="A19" s="61" t="s">
        <v>368</v>
      </c>
      <c r="B19" s="183">
        <v>4.2</v>
      </c>
      <c r="C19" s="136">
        <f t="shared" si="1"/>
        <v>4.2000000000000003E-2</v>
      </c>
      <c r="D19" s="125" t="s">
        <v>388</v>
      </c>
      <c r="E19" s="149">
        <f>0.039</f>
        <v>3.9E-2</v>
      </c>
      <c r="F19" s="125" t="s">
        <v>409</v>
      </c>
      <c r="G19" s="136">
        <v>17</v>
      </c>
      <c r="H19" s="44"/>
      <c r="I19" s="61" t="s">
        <v>421</v>
      </c>
      <c r="J19" s="136">
        <v>1</v>
      </c>
      <c r="K19" s="44"/>
      <c r="L19" s="45"/>
    </row>
    <row r="20" spans="1:12" ht="16.2" thickBot="1" x14ac:dyDescent="0.35">
      <c r="A20" s="61" t="s">
        <v>369</v>
      </c>
      <c r="B20" s="183">
        <v>25</v>
      </c>
      <c r="C20" s="136">
        <f t="shared" si="1"/>
        <v>0.25</v>
      </c>
      <c r="D20" s="125" t="s">
        <v>389</v>
      </c>
      <c r="E20" s="149">
        <v>10</v>
      </c>
      <c r="F20" s="125" t="s">
        <v>410</v>
      </c>
      <c r="G20" s="136">
        <v>6.7</v>
      </c>
      <c r="H20" s="44"/>
      <c r="I20" s="61" t="s">
        <v>422</v>
      </c>
      <c r="J20" s="136">
        <v>0.95</v>
      </c>
      <c r="K20" s="44"/>
      <c r="L20" s="45"/>
    </row>
    <row r="21" spans="1:12" ht="16.2" thickBot="1" x14ac:dyDescent="0.35">
      <c r="A21" s="61" t="s">
        <v>370</v>
      </c>
      <c r="B21" s="183">
        <v>5.4</v>
      </c>
      <c r="C21" s="136">
        <f t="shared" si="1"/>
        <v>5.4000000000000006E-2</v>
      </c>
      <c r="D21" s="125" t="s">
        <v>390</v>
      </c>
      <c r="E21" s="149">
        <v>0.22</v>
      </c>
      <c r="F21" s="125" t="s">
        <v>411</v>
      </c>
      <c r="G21" s="136">
        <v>17</v>
      </c>
      <c r="H21" s="44"/>
      <c r="I21" s="61" t="s">
        <v>423</v>
      </c>
      <c r="J21" s="136">
        <v>1.6E-2</v>
      </c>
      <c r="K21" s="44"/>
      <c r="L21" s="45"/>
    </row>
    <row r="22" spans="1:12" ht="16.2" thickBot="1" x14ac:dyDescent="0.35">
      <c r="A22" s="61" t="s">
        <v>371</v>
      </c>
      <c r="B22" s="183">
        <v>0.13</v>
      </c>
      <c r="C22" s="136">
        <f t="shared" si="1"/>
        <v>1.2999999999999999E-3</v>
      </c>
      <c r="D22" s="125" t="s">
        <v>391</v>
      </c>
      <c r="E22" s="149">
        <v>2.1999999999999999E-2</v>
      </c>
      <c r="F22" s="44"/>
      <c r="G22" s="44"/>
      <c r="H22" s="44"/>
      <c r="I22" s="61" t="s">
        <v>424</v>
      </c>
      <c r="J22" s="136">
        <v>0.78</v>
      </c>
      <c r="K22" s="44"/>
      <c r="L22" s="45"/>
    </row>
    <row r="23" spans="1:12" ht="16.2" thickBot="1" x14ac:dyDescent="0.35">
      <c r="A23" s="61" t="s">
        <v>372</v>
      </c>
      <c r="B23" s="183">
        <v>0.57999999999999996</v>
      </c>
      <c r="C23" s="136">
        <f t="shared" si="1"/>
        <v>5.7999999999999996E-3</v>
      </c>
      <c r="D23" s="125" t="s">
        <v>392</v>
      </c>
      <c r="E23" s="149">
        <v>1.2</v>
      </c>
      <c r="F23" s="44"/>
      <c r="G23" s="44"/>
      <c r="H23" s="44"/>
      <c r="I23" s="61" t="s">
        <v>425</v>
      </c>
      <c r="J23" s="136">
        <v>1.6</v>
      </c>
      <c r="K23" s="44"/>
      <c r="L23" s="45"/>
    </row>
    <row r="24" spans="1:12" ht="16.2" thickBot="1" x14ac:dyDescent="0.35">
      <c r="A24" s="61" t="s">
        <v>362</v>
      </c>
      <c r="B24" s="183">
        <v>60</v>
      </c>
      <c r="C24" s="136">
        <f t="shared" si="1"/>
        <v>0.6</v>
      </c>
      <c r="D24" s="125" t="s">
        <v>393</v>
      </c>
      <c r="E24" s="149">
        <f>0.0000017</f>
        <v>1.7E-6</v>
      </c>
      <c r="F24" s="44"/>
      <c r="G24" s="44"/>
      <c r="H24" s="44"/>
      <c r="I24" s="61" t="s">
        <v>426</v>
      </c>
      <c r="J24" s="136">
        <v>0.24</v>
      </c>
      <c r="K24" s="44"/>
      <c r="L24" s="45"/>
    </row>
    <row r="25" spans="1:12" ht="16.2" thickBot="1" x14ac:dyDescent="0.35">
      <c r="A25" s="43"/>
      <c r="B25" s="44"/>
      <c r="C25" s="44"/>
      <c r="D25" s="44"/>
      <c r="E25" s="44"/>
      <c r="F25" s="44"/>
      <c r="G25" s="44"/>
      <c r="H25" s="44"/>
      <c r="I25" s="61" t="s">
        <v>427</v>
      </c>
      <c r="J25" s="136">
        <v>2E-3</v>
      </c>
      <c r="K25" s="44"/>
      <c r="L25" s="45"/>
    </row>
    <row r="26" spans="1:12" ht="16.2" thickBot="1" x14ac:dyDescent="0.35">
      <c r="A26" s="43"/>
      <c r="B26" s="44"/>
      <c r="C26" s="44"/>
      <c r="D26" s="44"/>
      <c r="E26" s="44"/>
      <c r="F26" s="44"/>
      <c r="G26" s="44"/>
      <c r="H26" s="44"/>
      <c r="I26" s="61" t="s">
        <v>428</v>
      </c>
      <c r="J26" s="136">
        <v>3.9</v>
      </c>
      <c r="K26" s="44"/>
      <c r="L26" s="45"/>
    </row>
    <row r="27" spans="1:12" x14ac:dyDescent="0.3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5"/>
    </row>
    <row r="28" spans="1:12" x14ac:dyDescent="0.3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5"/>
    </row>
    <row r="29" spans="1:12" ht="15" thickBot="1" x14ac:dyDescent="0.35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8"/>
    </row>
    <row r="30" spans="1:12" ht="18" x14ac:dyDescent="0.35">
      <c r="A30" s="59" t="s">
        <v>231</v>
      </c>
      <c r="B30" s="41" t="s">
        <v>253</v>
      </c>
      <c r="C30" s="41"/>
      <c r="D30" s="41"/>
      <c r="E30" s="41"/>
      <c r="F30" s="41"/>
      <c r="G30" s="41"/>
      <c r="H30" s="41"/>
      <c r="I30" s="41"/>
      <c r="J30" s="41"/>
      <c r="K30" s="41"/>
      <c r="L30" s="42"/>
    </row>
    <row r="31" spans="1:12" ht="15" thickBot="1" x14ac:dyDescent="0.35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5"/>
    </row>
    <row r="32" spans="1:12" ht="16.2" thickBot="1" x14ac:dyDescent="0.35">
      <c r="A32" s="18" t="s">
        <v>240</v>
      </c>
      <c r="B32" s="150"/>
      <c r="C32" s="44"/>
      <c r="D32" s="18" t="s">
        <v>257</v>
      </c>
      <c r="E32" s="122"/>
      <c r="F32" s="44" t="s">
        <v>258</v>
      </c>
      <c r="G32" s="44"/>
      <c r="H32" s="44"/>
      <c r="I32" s="18" t="s">
        <v>261</v>
      </c>
      <c r="J32" s="147"/>
      <c r="K32" s="44" t="s">
        <v>258</v>
      </c>
      <c r="L32" s="45"/>
    </row>
    <row r="33" spans="1:12" ht="16.2" thickBot="1" x14ac:dyDescent="0.35">
      <c r="A33" s="125" t="s">
        <v>241</v>
      </c>
      <c r="B33" s="136">
        <v>1</v>
      </c>
      <c r="C33" s="44"/>
      <c r="D33" s="125" t="s">
        <v>247</v>
      </c>
      <c r="E33" s="136">
        <v>1.04</v>
      </c>
      <c r="F33" s="44"/>
      <c r="G33" s="44"/>
      <c r="H33" s="44"/>
      <c r="I33" s="125" t="s">
        <v>262</v>
      </c>
      <c r="J33" s="136">
        <v>1</v>
      </c>
      <c r="K33" s="44"/>
      <c r="L33" s="45"/>
    </row>
    <row r="34" spans="1:12" ht="16.2" thickBot="1" x14ac:dyDescent="0.35">
      <c r="A34" s="125" t="s">
        <v>242</v>
      </c>
      <c r="B34" s="136">
        <v>1.0900000000000001</v>
      </c>
      <c r="C34" s="44"/>
      <c r="D34" s="125" t="s">
        <v>254</v>
      </c>
      <c r="E34" s="144">
        <f>0.77/1000</f>
        <v>7.7000000000000007E-4</v>
      </c>
      <c r="F34" s="44"/>
      <c r="G34" s="44"/>
      <c r="H34" s="44"/>
      <c r="I34" s="125" t="s">
        <v>263</v>
      </c>
      <c r="J34" s="136">
        <f>108.65/1000</f>
        <v>0.10865000000000001</v>
      </c>
      <c r="K34" s="44"/>
      <c r="L34" s="45"/>
    </row>
    <row r="35" spans="1:12" ht="16.2" thickBot="1" x14ac:dyDescent="0.35">
      <c r="A35" s="125" t="s">
        <v>243</v>
      </c>
      <c r="B35" s="179">
        <f>1358.1/100</f>
        <v>13.581</v>
      </c>
      <c r="C35" s="44"/>
      <c r="D35" s="125" t="s">
        <v>255</v>
      </c>
      <c r="E35" s="144">
        <f>5.01/1000</f>
        <v>5.0099999999999997E-3</v>
      </c>
      <c r="F35" s="44"/>
      <c r="G35" s="44"/>
      <c r="H35" s="44"/>
      <c r="I35" s="125" t="s">
        <v>446</v>
      </c>
      <c r="J35" s="136">
        <f>18.15/1000</f>
        <v>1.8149999999999999E-2</v>
      </c>
      <c r="K35" s="44"/>
      <c r="L35" s="45"/>
    </row>
    <row r="36" spans="1:12" ht="16.2" thickBot="1" x14ac:dyDescent="0.35">
      <c r="A36" s="125" t="s">
        <v>244</v>
      </c>
      <c r="B36" s="179">
        <f>740.12/100</f>
        <v>7.4012000000000002</v>
      </c>
      <c r="C36" s="44"/>
      <c r="D36" s="125" t="s">
        <v>269</v>
      </c>
      <c r="E36" s="178">
        <f>0.34/1000</f>
        <v>3.4000000000000002E-4</v>
      </c>
      <c r="F36" s="44"/>
      <c r="G36" s="44"/>
      <c r="H36" s="44"/>
      <c r="I36" s="125" t="s">
        <v>265</v>
      </c>
      <c r="J36" s="178">
        <f>0.63/1000</f>
        <v>6.3000000000000003E-4</v>
      </c>
      <c r="K36" s="44"/>
      <c r="L36" s="45"/>
    </row>
    <row r="37" spans="1:12" ht="16.2" thickBot="1" x14ac:dyDescent="0.35">
      <c r="A37" s="125" t="s">
        <v>245</v>
      </c>
      <c r="B37" s="179">
        <f>19.08/100</f>
        <v>0.19079999999999997</v>
      </c>
      <c r="C37" s="44"/>
      <c r="D37" s="125" t="s">
        <v>256</v>
      </c>
      <c r="E37" s="178">
        <f>14.09/1000</f>
        <v>1.409E-2</v>
      </c>
      <c r="F37" s="44"/>
      <c r="G37" s="44"/>
      <c r="H37" s="44"/>
      <c r="I37" s="125" t="s">
        <v>266</v>
      </c>
      <c r="J37" s="178">
        <f>0.68/1000</f>
        <v>6.8000000000000005E-4</v>
      </c>
      <c r="K37" s="44"/>
      <c r="L37" s="45"/>
    </row>
    <row r="38" spans="1:12" ht="16.2" thickBot="1" x14ac:dyDescent="0.35">
      <c r="A38" s="145" t="s">
        <v>259</v>
      </c>
      <c r="B38" s="136">
        <f>43.5/100</f>
        <v>0.435</v>
      </c>
      <c r="C38" s="44"/>
      <c r="D38" s="125" t="s">
        <v>270</v>
      </c>
      <c r="E38" s="136">
        <f>179.24/1000</f>
        <v>0.17924000000000001</v>
      </c>
      <c r="F38" s="44"/>
      <c r="G38" s="44"/>
      <c r="H38" s="44"/>
      <c r="I38" s="125" t="s">
        <v>267</v>
      </c>
      <c r="J38" s="178">
        <f>0.18/1000</f>
        <v>1.7999999999999998E-4</v>
      </c>
      <c r="K38" s="44"/>
      <c r="L38" s="45"/>
    </row>
    <row r="39" spans="1:12" ht="16.2" thickBot="1" x14ac:dyDescent="0.35">
      <c r="A39" s="18" t="s">
        <v>246</v>
      </c>
      <c r="B39" s="147"/>
      <c r="C39" s="44"/>
      <c r="D39" s="125" t="s">
        <v>259</v>
      </c>
      <c r="E39" s="179">
        <f>477.27/1000</f>
        <v>0.47726999999999997</v>
      </c>
      <c r="F39" s="44"/>
      <c r="G39" s="44"/>
      <c r="H39" s="44"/>
      <c r="I39" s="125" t="s">
        <v>268</v>
      </c>
      <c r="J39" s="178">
        <f>7.69/1000</f>
        <v>7.6900000000000007E-3</v>
      </c>
      <c r="K39" s="44"/>
      <c r="L39" s="45"/>
    </row>
    <row r="40" spans="1:12" ht="16.2" thickBot="1" x14ac:dyDescent="0.35">
      <c r="A40" s="125" t="s">
        <v>247</v>
      </c>
      <c r="B40" s="136">
        <f>21.38/100</f>
        <v>0.21379999999999999</v>
      </c>
      <c r="C40" s="44"/>
      <c r="D40" s="18" t="s">
        <v>246</v>
      </c>
      <c r="E40" s="147"/>
      <c r="F40" s="44"/>
      <c r="G40" s="44"/>
      <c r="H40" s="44"/>
      <c r="I40" s="125" t="s">
        <v>269</v>
      </c>
      <c r="J40" s="144">
        <f>0.48/1000</f>
        <v>4.7999999999999996E-4</v>
      </c>
      <c r="K40" s="44"/>
      <c r="L40" s="45"/>
    </row>
    <row r="41" spans="1:12" ht="16.2" thickBot="1" x14ac:dyDescent="0.35">
      <c r="A41" s="125" t="s">
        <v>248</v>
      </c>
      <c r="B41" s="136">
        <v>0.21340000000000001</v>
      </c>
      <c r="C41" s="44"/>
      <c r="D41" s="125" t="s">
        <v>260</v>
      </c>
      <c r="E41" s="180">
        <f>1003.47/1000</f>
        <v>1.0034700000000001</v>
      </c>
      <c r="F41" s="44"/>
      <c r="G41" s="44"/>
      <c r="H41" s="44"/>
      <c r="I41" s="125" t="s">
        <v>271</v>
      </c>
      <c r="J41" s="178">
        <f>2.23/1000</f>
        <v>2.2299999999999998E-3</v>
      </c>
      <c r="K41" s="44"/>
      <c r="L41" s="45"/>
    </row>
    <row r="42" spans="1:12" ht="16.2" thickBot="1" x14ac:dyDescent="0.35">
      <c r="A42" s="125" t="s">
        <v>249</v>
      </c>
      <c r="B42" s="136">
        <f>2/100</f>
        <v>0.02</v>
      </c>
      <c r="C42" s="44"/>
      <c r="D42" s="125" t="s">
        <v>255</v>
      </c>
      <c r="E42" s="144">
        <f>6.85/1000</f>
        <v>6.8499999999999993E-3</v>
      </c>
      <c r="F42" s="44"/>
      <c r="G42" s="44"/>
      <c r="H42" s="44"/>
      <c r="I42" s="125" t="s">
        <v>272</v>
      </c>
      <c r="J42" s="136">
        <f>11.92/1000</f>
        <v>1.192E-2</v>
      </c>
      <c r="K42" s="44"/>
      <c r="L42" s="45"/>
    </row>
    <row r="43" spans="1:12" ht="16.2" thickBot="1" x14ac:dyDescent="0.35">
      <c r="A43" s="125" t="s">
        <v>250</v>
      </c>
      <c r="B43" s="136">
        <v>2.86E-2</v>
      </c>
      <c r="C43" s="44"/>
      <c r="D43" s="125" t="s">
        <v>273</v>
      </c>
      <c r="E43" s="178">
        <f>35.87/1000</f>
        <v>3.5869999999999999E-2</v>
      </c>
      <c r="F43" s="44"/>
      <c r="G43" s="44"/>
      <c r="H43" s="44"/>
      <c r="I43" s="125" t="s">
        <v>256</v>
      </c>
      <c r="J43" s="144">
        <f>28.18/1000</f>
        <v>2.818E-2</v>
      </c>
      <c r="K43" s="44"/>
      <c r="L43" s="45"/>
    </row>
    <row r="44" spans="1:12" ht="16.2" thickBot="1" x14ac:dyDescent="0.35">
      <c r="A44" s="125" t="s">
        <v>251</v>
      </c>
      <c r="B44" s="136">
        <f>13.16/100</f>
        <v>0.13159999999999999</v>
      </c>
      <c r="C44" s="44"/>
      <c r="D44" s="125" t="s">
        <v>281</v>
      </c>
      <c r="E44" s="136">
        <f>146.99/1000</f>
        <v>0.14699000000000001</v>
      </c>
      <c r="F44" s="44"/>
      <c r="G44" s="44"/>
      <c r="H44" s="44"/>
      <c r="I44" s="125" t="s">
        <v>259</v>
      </c>
      <c r="J44" s="136">
        <f>361.42/1000</f>
        <v>0.36142000000000002</v>
      </c>
      <c r="K44" s="44"/>
      <c r="L44" s="45"/>
    </row>
    <row r="45" spans="1:12" ht="16.2" thickBot="1" x14ac:dyDescent="0.35">
      <c r="A45" s="125" t="s">
        <v>281</v>
      </c>
      <c r="B45" s="136">
        <f>97.17/100</f>
        <v>0.97170000000000001</v>
      </c>
      <c r="C45" s="44"/>
      <c r="D45" s="43"/>
      <c r="E45" s="45"/>
      <c r="F45" s="44"/>
      <c r="G45" s="44"/>
      <c r="H45" s="44"/>
      <c r="I45" s="18" t="s">
        <v>246</v>
      </c>
      <c r="J45" s="147"/>
      <c r="K45" s="44"/>
      <c r="L45" s="45"/>
    </row>
    <row r="46" spans="1:12" ht="16.2" thickBot="1" x14ac:dyDescent="0.35">
      <c r="A46" s="125" t="s">
        <v>252</v>
      </c>
      <c r="B46" s="177">
        <f>7.9/100</f>
        <v>7.9000000000000001E-2</v>
      </c>
      <c r="C46" s="44"/>
      <c r="D46" s="43"/>
      <c r="E46" s="45"/>
      <c r="F46" s="44"/>
      <c r="G46" s="44"/>
      <c r="H46" s="44"/>
      <c r="I46" s="125" t="s">
        <v>274</v>
      </c>
      <c r="J46" s="136">
        <v>1</v>
      </c>
      <c r="K46" s="44"/>
      <c r="L46" s="45"/>
    </row>
    <row r="47" spans="1:12" ht="16.2" thickBot="1" x14ac:dyDescent="0.35">
      <c r="A47" s="43"/>
      <c r="B47" s="45"/>
      <c r="C47" s="44"/>
      <c r="D47" s="163" t="s">
        <v>296</v>
      </c>
      <c r="E47" s="164"/>
      <c r="F47" s="44"/>
      <c r="G47" s="44"/>
      <c r="H47" s="44"/>
      <c r="I47" s="125" t="s">
        <v>276</v>
      </c>
      <c r="J47" s="136">
        <f>137.4/1000</f>
        <v>0.13739999999999999</v>
      </c>
      <c r="K47" s="44"/>
      <c r="L47" s="45"/>
    </row>
    <row r="48" spans="1:12" ht="21.6" customHeight="1" thickBot="1" x14ac:dyDescent="0.35">
      <c r="A48" s="165" t="s">
        <v>283</v>
      </c>
      <c r="B48" s="45"/>
      <c r="C48" s="44"/>
      <c r="D48" s="18" t="s">
        <v>295</v>
      </c>
      <c r="E48" s="146"/>
      <c r="F48" s="44"/>
      <c r="G48" s="44"/>
      <c r="H48" s="44"/>
      <c r="I48" s="125" t="s">
        <v>275</v>
      </c>
      <c r="J48" s="136">
        <f>50.8/1000</f>
        <v>5.0799999999999998E-2</v>
      </c>
      <c r="K48" s="44"/>
      <c r="L48" s="45"/>
    </row>
    <row r="49" spans="1:12" ht="18.600000000000001" thickBot="1" x14ac:dyDescent="0.35">
      <c r="A49" s="166" t="s">
        <v>282</v>
      </c>
      <c r="B49" s="167"/>
      <c r="C49" s="44"/>
      <c r="D49" s="152" t="s">
        <v>284</v>
      </c>
      <c r="E49" s="181">
        <v>10.67</v>
      </c>
      <c r="F49" s="44"/>
      <c r="G49" s="44"/>
      <c r="H49" s="44"/>
      <c r="I49" s="125" t="s">
        <v>281</v>
      </c>
      <c r="J49" s="136">
        <f>76.2/1000</f>
        <v>7.6200000000000004E-2</v>
      </c>
      <c r="K49" s="44"/>
      <c r="L49" s="45"/>
    </row>
    <row r="50" spans="1:12" ht="18.600000000000001" thickBot="1" x14ac:dyDescent="0.35">
      <c r="A50" s="152" t="s">
        <v>284</v>
      </c>
      <c r="B50" s="182">
        <f>10.3/1000</f>
        <v>1.03E-2</v>
      </c>
      <c r="C50" s="44"/>
      <c r="D50" s="152" t="s">
        <v>297</v>
      </c>
      <c r="E50" s="182">
        <v>17</v>
      </c>
      <c r="F50" s="44"/>
      <c r="G50" s="44"/>
      <c r="H50" s="44"/>
      <c r="I50" s="125" t="s">
        <v>277</v>
      </c>
      <c r="J50" s="136">
        <f>1.3/1000</f>
        <v>1.2999999999999999E-3</v>
      </c>
      <c r="K50" s="44"/>
      <c r="L50" s="45"/>
    </row>
    <row r="51" spans="1:12" ht="18.600000000000001" thickBot="1" x14ac:dyDescent="0.35">
      <c r="A51" s="152" t="s">
        <v>285</v>
      </c>
      <c r="B51" s="182">
        <f>(0.0016)/1000</f>
        <v>1.6000000000000001E-6</v>
      </c>
      <c r="C51" s="44"/>
      <c r="D51" s="152" t="s">
        <v>298</v>
      </c>
      <c r="E51" s="182">
        <v>20.5</v>
      </c>
      <c r="F51" s="44"/>
      <c r="G51" s="44"/>
      <c r="H51" s="44"/>
      <c r="I51" s="125" t="s">
        <v>263</v>
      </c>
      <c r="J51" s="136">
        <f>0.4/1000</f>
        <v>4.0000000000000002E-4</v>
      </c>
      <c r="K51" s="44"/>
      <c r="L51" s="45"/>
    </row>
    <row r="52" spans="1:12" ht="18.600000000000001" thickBot="1" x14ac:dyDescent="0.35">
      <c r="A52" s="152" t="s">
        <v>286</v>
      </c>
      <c r="B52" s="182">
        <f>(0.00192)/1000</f>
        <v>1.9200000000000003E-6</v>
      </c>
      <c r="C52" s="44"/>
      <c r="D52" s="152" t="s">
        <v>299</v>
      </c>
      <c r="E52" s="182">
        <v>52.5</v>
      </c>
      <c r="F52" s="44"/>
      <c r="G52" s="44"/>
      <c r="H52" s="44"/>
      <c r="I52" s="43"/>
      <c r="J52" s="45"/>
      <c r="K52" s="44"/>
      <c r="L52" s="45"/>
    </row>
    <row r="53" spans="1:12" ht="16.2" thickBot="1" x14ac:dyDescent="0.35">
      <c r="A53" s="152" t="s">
        <v>287</v>
      </c>
      <c r="B53" s="182">
        <f>(0.00493)/1000</f>
        <v>4.9300000000000002E-6</v>
      </c>
      <c r="C53" s="44"/>
      <c r="D53" s="152" t="s">
        <v>300</v>
      </c>
      <c r="E53" s="182">
        <v>6.5</v>
      </c>
      <c r="F53" s="44"/>
      <c r="G53" s="44"/>
      <c r="H53" s="44"/>
      <c r="I53" s="18" t="s">
        <v>295</v>
      </c>
      <c r="J53" s="146"/>
      <c r="K53" s="44"/>
      <c r="L53" s="45"/>
    </row>
    <row r="54" spans="1:12" ht="18.600000000000001" thickBot="1" x14ac:dyDescent="0.35">
      <c r="A54" s="152" t="s">
        <v>288</v>
      </c>
      <c r="B54" s="182">
        <f>(0.00061)/1000</f>
        <v>6.0999999999999998E-7</v>
      </c>
      <c r="C54" s="44"/>
      <c r="D54" s="44"/>
      <c r="E54" s="44"/>
      <c r="F54" s="44"/>
      <c r="G54" s="44"/>
      <c r="H54" s="44"/>
      <c r="I54" s="152" t="s">
        <v>284</v>
      </c>
      <c r="J54" s="181">
        <v>3.2</v>
      </c>
      <c r="K54" s="44"/>
      <c r="L54" s="45"/>
    </row>
    <row r="55" spans="1:12" ht="16.2" thickBot="1" x14ac:dyDescent="0.35">
      <c r="A55" s="153" t="s">
        <v>236</v>
      </c>
      <c r="B55" s="167"/>
      <c r="C55" s="44"/>
      <c r="D55" s="44"/>
      <c r="E55" s="44"/>
      <c r="F55" s="44"/>
      <c r="G55" s="44"/>
      <c r="H55" s="44"/>
      <c r="I55" s="152" t="s">
        <v>297</v>
      </c>
      <c r="J55" s="182">
        <f>0.515</f>
        <v>0.51500000000000001</v>
      </c>
      <c r="K55" s="44"/>
      <c r="L55" s="45"/>
    </row>
    <row r="56" spans="1:12" ht="18.600000000000001" thickBot="1" x14ac:dyDescent="0.35">
      <c r="A56" s="154" t="s">
        <v>289</v>
      </c>
      <c r="B56" s="182">
        <f>31.83/1000</f>
        <v>3.1829999999999997E-2</v>
      </c>
      <c r="C56" s="44"/>
      <c r="D56" s="44"/>
      <c r="E56" s="44"/>
      <c r="F56" s="44"/>
      <c r="G56" s="44"/>
      <c r="H56" s="44"/>
      <c r="I56" s="152" t="s">
        <v>298</v>
      </c>
      <c r="J56" s="182">
        <f>0.615</f>
        <v>0.61499999999999999</v>
      </c>
      <c r="K56" s="44"/>
      <c r="L56" s="45"/>
    </row>
    <row r="57" spans="1:12" ht="16.2" thickBot="1" x14ac:dyDescent="0.35">
      <c r="A57" s="154" t="s">
        <v>290</v>
      </c>
      <c r="B57" s="182">
        <f>21.06/1000</f>
        <v>2.1059999999999999E-2</v>
      </c>
      <c r="C57" s="44"/>
      <c r="D57" s="44"/>
      <c r="E57" s="44"/>
      <c r="F57" s="44"/>
      <c r="G57" s="44"/>
      <c r="H57" s="44"/>
      <c r="I57" s="152" t="s">
        <v>299</v>
      </c>
      <c r="J57" s="182">
        <v>15.75</v>
      </c>
      <c r="K57" s="44"/>
      <c r="L57" s="45"/>
    </row>
    <row r="58" spans="1:12" ht="16.2" thickBot="1" x14ac:dyDescent="0.35">
      <c r="A58" s="154" t="s">
        <v>291</v>
      </c>
      <c r="B58" s="182">
        <f>14.46/1000</f>
        <v>1.4460000000000001E-2</v>
      </c>
      <c r="C58" s="44"/>
      <c r="D58" s="44"/>
      <c r="E58" s="44"/>
      <c r="F58" s="44"/>
      <c r="G58" s="44"/>
      <c r="H58" s="44"/>
      <c r="I58" s="152" t="s">
        <v>300</v>
      </c>
      <c r="J58" s="182">
        <v>1.95</v>
      </c>
      <c r="K58" s="44"/>
      <c r="L58" s="45"/>
    </row>
    <row r="59" spans="1:12" ht="16.2" thickBot="1" x14ac:dyDescent="0.35">
      <c r="A59" s="154" t="s">
        <v>292</v>
      </c>
      <c r="B59" s="182">
        <f>59.33/1000</f>
        <v>5.9330000000000001E-2</v>
      </c>
      <c r="C59" s="44"/>
      <c r="D59" s="44"/>
      <c r="E59" s="44"/>
      <c r="F59" s="44"/>
      <c r="G59" s="44"/>
      <c r="H59" s="44"/>
      <c r="I59" s="44"/>
      <c r="J59" s="44"/>
      <c r="K59" s="44"/>
      <c r="L59" s="45"/>
    </row>
    <row r="60" spans="1:12" ht="16.2" thickBot="1" x14ac:dyDescent="0.35">
      <c r="A60" s="154" t="s">
        <v>293</v>
      </c>
      <c r="B60" s="182">
        <f>2.49/1000</f>
        <v>2.49E-3</v>
      </c>
      <c r="C60" s="44"/>
      <c r="D60" s="44"/>
      <c r="E60" s="44"/>
      <c r="F60" s="44"/>
      <c r="G60" s="44"/>
      <c r="H60" s="44"/>
      <c r="I60" s="44"/>
      <c r="J60" s="44"/>
      <c r="K60" s="44"/>
      <c r="L60" s="45"/>
    </row>
    <row r="61" spans="1:12" ht="16.2" thickBot="1" x14ac:dyDescent="0.35">
      <c r="A61" s="154" t="s">
        <v>294</v>
      </c>
      <c r="B61" s="182">
        <f>5.76/1000</f>
        <v>5.7599999999999995E-3</v>
      </c>
      <c r="C61" s="44"/>
      <c r="D61" s="44"/>
      <c r="E61" s="44"/>
      <c r="F61" s="44"/>
      <c r="G61" s="44"/>
      <c r="H61" s="44"/>
      <c r="I61" s="44"/>
      <c r="J61" s="44"/>
      <c r="K61" s="44"/>
      <c r="L61" s="45"/>
    </row>
    <row r="62" spans="1:12" ht="15" thickBot="1" x14ac:dyDescent="0.35">
      <c r="A62" s="46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7DAC-9C47-4523-8CD6-3C0F40CB993C}">
  <dimension ref="A1:K16"/>
  <sheetViews>
    <sheetView workbookViewId="0">
      <selection activeCell="A20" sqref="A20"/>
    </sheetView>
  </sheetViews>
  <sheetFormatPr defaultRowHeight="14.4" x14ac:dyDescent="0.3"/>
  <cols>
    <col min="1" max="1" width="14" customWidth="1"/>
    <col min="2" max="2" width="37.21875" bestFit="1" customWidth="1"/>
    <col min="5" max="5" width="13.21875" customWidth="1"/>
    <col min="6" max="6" width="37.6640625" customWidth="1"/>
  </cols>
  <sheetData>
    <row r="1" spans="1:11" ht="19.8" customHeight="1" x14ac:dyDescent="0.4">
      <c r="A1" s="24" t="s">
        <v>77</v>
      </c>
    </row>
    <row r="2" spans="1:11" ht="18.600000000000001" customHeight="1" thickBot="1" x14ac:dyDescent="0.35"/>
    <row r="3" spans="1:11" ht="16.2" thickBot="1" x14ac:dyDescent="0.35">
      <c r="A3" s="16" t="s">
        <v>32</v>
      </c>
      <c r="B3" s="16" t="s">
        <v>30</v>
      </c>
      <c r="E3" s="16" t="s">
        <v>32</v>
      </c>
      <c r="F3" s="16" t="s">
        <v>30</v>
      </c>
      <c r="H3" s="67" t="s">
        <v>93</v>
      </c>
      <c r="I3" s="67"/>
      <c r="J3" s="67"/>
      <c r="K3" s="67"/>
    </row>
    <row r="4" spans="1:11" ht="16.2" thickBot="1" x14ac:dyDescent="0.35">
      <c r="A4" s="19">
        <v>43466</v>
      </c>
      <c r="B4" s="17">
        <v>66999120</v>
      </c>
      <c r="E4" s="19">
        <v>43831</v>
      </c>
      <c r="F4" s="17">
        <v>71164468</v>
      </c>
    </row>
    <row r="5" spans="1:11" ht="16.2" thickBot="1" x14ac:dyDescent="0.35">
      <c r="A5" s="17" t="s">
        <v>10</v>
      </c>
      <c r="B5" s="17">
        <v>47729026</v>
      </c>
      <c r="E5" s="17" t="s">
        <v>33</v>
      </c>
      <c r="F5" s="17">
        <v>45521422</v>
      </c>
    </row>
    <row r="6" spans="1:11" ht="15.6" customHeight="1" thickBot="1" x14ac:dyDescent="0.35">
      <c r="A6" s="19">
        <v>43525</v>
      </c>
      <c r="B6" s="17">
        <v>57765595</v>
      </c>
      <c r="E6" s="19">
        <v>43891</v>
      </c>
      <c r="F6" s="17">
        <v>82671299</v>
      </c>
    </row>
    <row r="7" spans="1:11" ht="18" customHeight="1" thickBot="1" x14ac:dyDescent="0.35">
      <c r="A7" s="17" t="s">
        <v>11</v>
      </c>
      <c r="B7" s="17">
        <v>54671378</v>
      </c>
      <c r="E7" s="17" t="s">
        <v>34</v>
      </c>
      <c r="F7" s="17">
        <v>14744229</v>
      </c>
    </row>
    <row r="8" spans="1:11" ht="16.2" thickBot="1" x14ac:dyDescent="0.35">
      <c r="A8" s="17" t="s">
        <v>12</v>
      </c>
      <c r="B8" s="17">
        <v>65911903</v>
      </c>
      <c r="E8" s="17" t="s">
        <v>35</v>
      </c>
      <c r="F8" s="17">
        <v>20851153</v>
      </c>
    </row>
    <row r="9" spans="1:11" ht="16.2" thickBot="1" x14ac:dyDescent="0.35">
      <c r="A9" s="19">
        <v>43617</v>
      </c>
      <c r="B9" s="17">
        <v>39359218</v>
      </c>
      <c r="E9" s="19">
        <v>43983</v>
      </c>
      <c r="F9" s="17">
        <v>24415000</v>
      </c>
    </row>
    <row r="10" spans="1:11" ht="13.8" customHeight="1" thickBot="1" x14ac:dyDescent="0.35">
      <c r="A10" s="19">
        <v>43647</v>
      </c>
      <c r="B10" s="17">
        <v>46731531</v>
      </c>
      <c r="E10" s="19">
        <v>44013</v>
      </c>
      <c r="F10" s="17">
        <v>40826386</v>
      </c>
    </row>
    <row r="11" spans="1:11" ht="16.2" thickBot="1" x14ac:dyDescent="0.35">
      <c r="A11" s="17" t="s">
        <v>13</v>
      </c>
      <c r="B11" s="17">
        <v>44253099</v>
      </c>
      <c r="E11" s="17" t="s">
        <v>36</v>
      </c>
      <c r="F11" s="17">
        <v>69130681</v>
      </c>
    </row>
    <row r="12" spans="1:11" ht="16.2" thickBot="1" x14ac:dyDescent="0.35">
      <c r="A12" s="17" t="s">
        <v>14</v>
      </c>
      <c r="B12" s="17">
        <v>65290471</v>
      </c>
      <c r="E12" s="17" t="s">
        <v>37</v>
      </c>
      <c r="F12" s="17">
        <v>31610783</v>
      </c>
    </row>
    <row r="13" spans="1:11" ht="16.2" thickBot="1" x14ac:dyDescent="0.35">
      <c r="A13" s="17" t="s">
        <v>15</v>
      </c>
      <c r="B13" s="17">
        <v>71635491</v>
      </c>
      <c r="E13" s="17" t="s">
        <v>38</v>
      </c>
      <c r="F13" s="17">
        <v>81675769</v>
      </c>
    </row>
    <row r="14" spans="1:11" ht="19.8" customHeight="1" thickBot="1" x14ac:dyDescent="0.35">
      <c r="A14" s="19">
        <v>43770</v>
      </c>
      <c r="B14" s="17">
        <v>60406795</v>
      </c>
      <c r="E14" s="19">
        <v>44136</v>
      </c>
      <c r="F14" s="17">
        <v>67735779</v>
      </c>
    </row>
    <row r="15" spans="1:11" ht="18" customHeight="1" thickBot="1" x14ac:dyDescent="0.35">
      <c r="A15" s="17" t="s">
        <v>16</v>
      </c>
      <c r="B15" s="17">
        <v>46205949</v>
      </c>
      <c r="E15" s="17" t="s">
        <v>39</v>
      </c>
      <c r="F15" s="17">
        <v>72688410</v>
      </c>
    </row>
    <row r="16" spans="1:11" ht="16.2" thickBot="1" x14ac:dyDescent="0.35">
      <c r="A16" s="20" t="s">
        <v>31</v>
      </c>
      <c r="B16" s="21">
        <f>SUM(B4:B15)/(1000000)</f>
        <v>666.95957599999997</v>
      </c>
      <c r="E16" s="20" t="s">
        <v>31</v>
      </c>
      <c r="F16" s="21">
        <f>SUM(F4:F15)/(1000000)</f>
        <v>623.03537900000003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7926-CC04-46BD-A1F5-435D275615E6}">
  <dimension ref="A1:L30"/>
  <sheetViews>
    <sheetView workbookViewId="0"/>
  </sheetViews>
  <sheetFormatPr defaultRowHeight="14.4" x14ac:dyDescent="0.3"/>
  <cols>
    <col min="1" max="1" width="17.77734375" customWidth="1"/>
    <col min="2" max="2" width="14.44140625" bestFit="1" customWidth="1"/>
    <col min="3" max="3" width="12" bestFit="1" customWidth="1"/>
    <col min="4" max="4" width="10" bestFit="1" customWidth="1"/>
    <col min="6" max="6" width="34.5546875" bestFit="1" customWidth="1"/>
    <col min="8" max="8" width="11.88671875" bestFit="1" customWidth="1"/>
    <col min="9" max="9" width="9.33203125" bestFit="1" customWidth="1"/>
    <col min="10" max="10" width="12.109375" bestFit="1" customWidth="1"/>
    <col min="11" max="11" width="10.109375" bestFit="1" customWidth="1"/>
    <col min="12" max="12" width="12.109375" bestFit="1" customWidth="1"/>
  </cols>
  <sheetData>
    <row r="1" spans="1:12" x14ac:dyDescent="0.3">
      <c r="A1" s="1" t="s">
        <v>0</v>
      </c>
    </row>
    <row r="2" spans="1:12" ht="15.6" x14ac:dyDescent="0.3">
      <c r="A2" s="228" t="s">
        <v>1</v>
      </c>
      <c r="B2" s="228"/>
      <c r="C2" s="228"/>
      <c r="D2" s="228"/>
      <c r="E2" s="228"/>
      <c r="H2" s="228" t="s">
        <v>2</v>
      </c>
      <c r="I2" s="228"/>
      <c r="J2" s="228"/>
      <c r="K2" s="228"/>
      <c r="L2" s="228"/>
    </row>
    <row r="3" spans="1:12" ht="62.4" x14ac:dyDescent="0.3">
      <c r="A3" s="33" t="s">
        <v>3</v>
      </c>
      <c r="B3" s="33" t="s">
        <v>4</v>
      </c>
      <c r="C3" s="33" t="s">
        <v>5</v>
      </c>
      <c r="D3" s="33" t="s">
        <v>6</v>
      </c>
      <c r="E3" s="33" t="s">
        <v>7</v>
      </c>
      <c r="H3" s="33" t="s">
        <v>3</v>
      </c>
      <c r="I3" s="33" t="s">
        <v>8</v>
      </c>
      <c r="J3" s="33" t="s">
        <v>9</v>
      </c>
      <c r="K3" s="33" t="s">
        <v>6</v>
      </c>
      <c r="L3" s="33" t="s">
        <v>7</v>
      </c>
    </row>
    <row r="4" spans="1:12" ht="15.6" x14ac:dyDescent="0.3">
      <c r="A4" s="34" t="s">
        <v>10</v>
      </c>
      <c r="B4" s="34">
        <v>7569.41</v>
      </c>
      <c r="C4" s="34">
        <v>9554.06</v>
      </c>
      <c r="D4" s="35">
        <f>B4*$C$17</f>
        <v>1.9226301399999999</v>
      </c>
      <c r="E4" s="35">
        <f>D4*$C$19</f>
        <v>0.50790512105818419</v>
      </c>
      <c r="H4" s="34" t="s">
        <v>10</v>
      </c>
      <c r="I4" s="38">
        <v>9950.07</v>
      </c>
      <c r="J4" s="34">
        <v>8975</v>
      </c>
      <c r="K4" s="35">
        <f t="shared" ref="K4:K14" si="0">I4*$J$17</f>
        <v>2.5273177799999997</v>
      </c>
      <c r="L4" s="35">
        <f>K4*0.2641720373</f>
        <v>0.66764668684711315</v>
      </c>
    </row>
    <row r="5" spans="1:12" ht="15.6" x14ac:dyDescent="0.3">
      <c r="A5" s="36">
        <v>43525</v>
      </c>
      <c r="B5" s="34">
        <v>7569.41</v>
      </c>
      <c r="C5" s="34">
        <v>9586</v>
      </c>
      <c r="D5" s="35">
        <f>B5*$C$17</f>
        <v>1.9226301399999999</v>
      </c>
      <c r="E5" s="35">
        <f t="shared" ref="E5:E14" si="1">D5*$C$19</f>
        <v>0.50790512105818419</v>
      </c>
      <c r="F5" s="215"/>
      <c r="G5" s="215"/>
      <c r="H5" s="36">
        <v>43525</v>
      </c>
      <c r="I5" s="38">
        <v>10186.75</v>
      </c>
      <c r="J5" s="34">
        <v>9067.8700000000008</v>
      </c>
      <c r="K5" s="35">
        <f t="shared" si="0"/>
        <v>2.5874345000000001</v>
      </c>
      <c r="L5" s="35">
        <f t="shared" ref="L5:L14" si="2">K5*0.2641720373</f>
        <v>0.68352784324530691</v>
      </c>
    </row>
    <row r="6" spans="1:12" ht="15.6" x14ac:dyDescent="0.3">
      <c r="A6" s="34" t="s">
        <v>11</v>
      </c>
      <c r="B6" s="34">
        <v>7569.41</v>
      </c>
      <c r="C6" s="34">
        <v>9586</v>
      </c>
      <c r="D6" s="35">
        <f t="shared" ref="D6:D14" si="3">B6*$C$17</f>
        <v>1.9226301399999999</v>
      </c>
      <c r="E6" s="35">
        <f t="shared" si="1"/>
        <v>0.50790512105818419</v>
      </c>
      <c r="F6" s="215"/>
      <c r="G6" s="215"/>
      <c r="H6" s="34" t="s">
        <v>11</v>
      </c>
      <c r="I6" s="38">
        <v>10186.75</v>
      </c>
      <c r="J6" s="34">
        <v>9067.8700000000008</v>
      </c>
      <c r="K6" s="35">
        <f t="shared" si="0"/>
        <v>2.5874345000000001</v>
      </c>
      <c r="L6" s="35">
        <f t="shared" si="2"/>
        <v>0.68352784324530691</v>
      </c>
    </row>
    <row r="7" spans="1:12" ht="17.399999999999999" customHeight="1" x14ac:dyDescent="0.3">
      <c r="A7" s="34" t="s">
        <v>12</v>
      </c>
      <c r="B7" s="34">
        <v>7569.41</v>
      </c>
      <c r="C7" s="34">
        <v>9586</v>
      </c>
      <c r="D7" s="35">
        <f t="shared" si="3"/>
        <v>1.9226301399999999</v>
      </c>
      <c r="E7" s="35">
        <f t="shared" si="1"/>
        <v>0.50790512105818419</v>
      </c>
      <c r="F7" s="215"/>
      <c r="G7" s="215"/>
      <c r="H7" s="34" t="s">
        <v>12</v>
      </c>
      <c r="I7" s="38">
        <v>10186.75</v>
      </c>
      <c r="J7" s="34">
        <v>9067.8700000000008</v>
      </c>
      <c r="K7" s="35">
        <f t="shared" si="0"/>
        <v>2.5874345000000001</v>
      </c>
      <c r="L7" s="35">
        <f t="shared" si="2"/>
        <v>0.68352784324530691</v>
      </c>
    </row>
    <row r="8" spans="1:12" ht="15.6" x14ac:dyDescent="0.3">
      <c r="A8" s="36">
        <v>43617</v>
      </c>
      <c r="B8" s="34">
        <v>7569.41</v>
      </c>
      <c r="C8" s="34">
        <v>9586</v>
      </c>
      <c r="D8" s="35">
        <f t="shared" si="3"/>
        <v>1.9226301399999999</v>
      </c>
      <c r="E8" s="35">
        <f t="shared" si="1"/>
        <v>0.50790512105818419</v>
      </c>
      <c r="F8" s="215"/>
      <c r="G8" s="215"/>
      <c r="H8" s="36">
        <v>43617</v>
      </c>
      <c r="I8" s="38">
        <v>10186.75</v>
      </c>
      <c r="J8" s="34">
        <v>9067.8700000000008</v>
      </c>
      <c r="K8" s="35">
        <f t="shared" si="0"/>
        <v>2.5874345000000001</v>
      </c>
      <c r="L8" s="35">
        <f t="shared" si="2"/>
        <v>0.68352784324530691</v>
      </c>
    </row>
    <row r="9" spans="1:12" ht="15.6" x14ac:dyDescent="0.3">
      <c r="A9" s="36">
        <v>43647</v>
      </c>
      <c r="B9" s="34">
        <v>7762.48</v>
      </c>
      <c r="C9" s="34">
        <v>9735.98</v>
      </c>
      <c r="D9" s="35">
        <f t="shared" si="3"/>
        <v>1.9716699199999999</v>
      </c>
      <c r="E9" s="35">
        <f t="shared" si="1"/>
        <v>0.52086005964952797</v>
      </c>
      <c r="F9" s="215"/>
      <c r="G9" s="215"/>
      <c r="H9" s="36">
        <v>43647</v>
      </c>
      <c r="I9" s="38">
        <v>9833.01</v>
      </c>
      <c r="J9" s="34">
        <v>9218.11</v>
      </c>
      <c r="K9" s="35">
        <f t="shared" si="0"/>
        <v>2.4975845400000001</v>
      </c>
      <c r="L9" s="35">
        <f t="shared" si="2"/>
        <v>0.65979199626078333</v>
      </c>
    </row>
    <row r="10" spans="1:12" ht="15.6" x14ac:dyDescent="0.3">
      <c r="A10" s="34" t="s">
        <v>13</v>
      </c>
      <c r="B10" s="34">
        <v>7449.01</v>
      </c>
      <c r="C10" s="34">
        <v>9734.6299999999992</v>
      </c>
      <c r="D10" s="35">
        <f t="shared" si="3"/>
        <v>1.89204854</v>
      </c>
      <c r="E10" s="35">
        <f t="shared" si="1"/>
        <v>0.49982631748229056</v>
      </c>
      <c r="F10" s="215"/>
      <c r="G10" s="215"/>
      <c r="H10" s="34" t="s">
        <v>13</v>
      </c>
      <c r="I10" s="38">
        <v>9480.5</v>
      </c>
      <c r="J10" s="34">
        <v>9217.5400000000009</v>
      </c>
      <c r="K10" s="35">
        <f t="shared" si="0"/>
        <v>2.4080469999999998</v>
      </c>
      <c r="L10" s="35">
        <f t="shared" si="2"/>
        <v>0.63613868190415301</v>
      </c>
    </row>
    <row r="11" spans="1:12" ht="15.6" x14ac:dyDescent="0.3">
      <c r="A11" s="34" t="s">
        <v>14</v>
      </c>
      <c r="B11" s="34">
        <v>7812.92</v>
      </c>
      <c r="C11" s="34">
        <v>9734.5499999999993</v>
      </c>
      <c r="D11" s="35">
        <f t="shared" si="3"/>
        <v>1.98448168</v>
      </c>
      <c r="E11" s="35">
        <f t="shared" si="1"/>
        <v>0.52424456839012668</v>
      </c>
      <c r="F11" s="215"/>
      <c r="G11" s="215"/>
      <c r="H11" s="34" t="s">
        <v>14</v>
      </c>
      <c r="I11" s="38">
        <v>10076.82</v>
      </c>
      <c r="J11" s="34">
        <v>9307</v>
      </c>
      <c r="K11" s="35">
        <f t="shared" si="0"/>
        <v>2.5595122799999999</v>
      </c>
      <c r="L11" s="35">
        <f t="shared" si="2"/>
        <v>0.67615157350196797</v>
      </c>
    </row>
    <row r="12" spans="1:12" ht="15.6" x14ac:dyDescent="0.3">
      <c r="A12" s="34" t="s">
        <v>15</v>
      </c>
      <c r="B12" s="34">
        <v>7679.15</v>
      </c>
      <c r="C12" s="34">
        <v>9734.16</v>
      </c>
      <c r="D12" s="35">
        <f t="shared" si="3"/>
        <v>1.9505040999999999</v>
      </c>
      <c r="E12" s="35">
        <f t="shared" si="1"/>
        <v>0.5152686418590029</v>
      </c>
      <c r="F12" s="215"/>
      <c r="G12" s="215"/>
      <c r="H12" s="34" t="s">
        <v>15</v>
      </c>
      <c r="I12" s="38">
        <v>10626.86</v>
      </c>
      <c r="J12" s="34">
        <v>9283.65</v>
      </c>
      <c r="K12" s="35">
        <f t="shared" si="0"/>
        <v>2.6992224400000002</v>
      </c>
      <c r="L12" s="35">
        <f t="shared" si="2"/>
        <v>0.71305909110067711</v>
      </c>
    </row>
    <row r="13" spans="1:12" ht="15.6" x14ac:dyDescent="0.3">
      <c r="A13" s="36">
        <v>43770</v>
      </c>
      <c r="B13" s="34">
        <v>7861.66</v>
      </c>
      <c r="C13" s="34">
        <v>9704.9699999999993</v>
      </c>
      <c r="D13" s="35">
        <f t="shared" si="3"/>
        <v>1.9968616399999999</v>
      </c>
      <c r="E13" s="35">
        <f t="shared" si="1"/>
        <v>0.52751500764501913</v>
      </c>
      <c r="F13" s="215"/>
      <c r="G13" s="215"/>
      <c r="H13" s="36">
        <v>43770</v>
      </c>
      <c r="I13" s="38">
        <v>10685.93</v>
      </c>
      <c r="J13" s="34">
        <v>9272.19</v>
      </c>
      <c r="K13" s="35">
        <f t="shared" si="0"/>
        <v>2.71422622</v>
      </c>
      <c r="L13" s="35">
        <f t="shared" si="2"/>
        <v>0.71702267023047805</v>
      </c>
    </row>
    <row r="14" spans="1:12" ht="15.6" x14ac:dyDescent="0.3">
      <c r="A14" s="34" t="s">
        <v>16</v>
      </c>
      <c r="B14" s="34">
        <v>7768.13</v>
      </c>
      <c r="C14" s="34">
        <v>9704.14</v>
      </c>
      <c r="D14" s="35">
        <f t="shared" si="3"/>
        <v>1.97310502</v>
      </c>
      <c r="E14" s="35">
        <f t="shared" si="1"/>
        <v>0.52123917294025723</v>
      </c>
      <c r="F14" s="215"/>
      <c r="G14" s="215"/>
      <c r="H14" s="34" t="s">
        <v>16</v>
      </c>
      <c r="I14" s="38">
        <v>11402.9</v>
      </c>
      <c r="J14" s="34">
        <v>9260.93</v>
      </c>
      <c r="K14" s="35">
        <f t="shared" si="0"/>
        <v>2.8963365999999997</v>
      </c>
      <c r="L14" s="35">
        <f t="shared" si="2"/>
        <v>0.76513114032855511</v>
      </c>
    </row>
    <row r="15" spans="1:12" ht="15.6" x14ac:dyDescent="0.3">
      <c r="A15" s="23"/>
      <c r="B15" s="23"/>
      <c r="C15" s="23"/>
      <c r="D15" s="23"/>
      <c r="E15" s="37">
        <f>AVERAGE(E4:E14)</f>
        <v>0.51349812484155866</v>
      </c>
      <c r="H15" s="23"/>
      <c r="I15" s="23"/>
      <c r="J15" s="23"/>
      <c r="K15" s="23"/>
      <c r="L15" s="37">
        <f>AVERAGE(L4:L14)</f>
        <v>0.68809574665045059</v>
      </c>
    </row>
    <row r="16" spans="1:12" ht="15.6" x14ac:dyDescent="0.3">
      <c r="A16" s="23"/>
      <c r="B16" s="23"/>
      <c r="C16" s="23"/>
      <c r="D16" s="23"/>
      <c r="E16" s="23"/>
      <c r="H16" s="23"/>
      <c r="I16" s="23"/>
      <c r="J16" s="23"/>
      <c r="K16" s="23"/>
      <c r="L16" s="23"/>
    </row>
    <row r="17" spans="1:12" ht="15.6" x14ac:dyDescent="0.3">
      <c r="A17" s="23" t="s">
        <v>17</v>
      </c>
      <c r="B17" s="23" t="s">
        <v>18</v>
      </c>
      <c r="C17" s="22">
        <v>2.5399999999999999E-4</v>
      </c>
      <c r="D17" s="23" t="s">
        <v>19</v>
      </c>
      <c r="E17" s="23"/>
      <c r="H17" s="23" t="s">
        <v>17</v>
      </c>
      <c r="I17" s="23" t="s">
        <v>18</v>
      </c>
      <c r="J17" s="22">
        <v>2.5399999999999999E-4</v>
      </c>
      <c r="K17" s="23" t="s">
        <v>19</v>
      </c>
      <c r="L17" s="23"/>
    </row>
    <row r="18" spans="1:12" ht="15.6" x14ac:dyDescent="0.3">
      <c r="A18" s="23"/>
      <c r="B18" s="23"/>
      <c r="C18" s="23"/>
      <c r="D18" s="23"/>
      <c r="E18" s="23"/>
      <c r="H18" s="23"/>
      <c r="I18" s="23"/>
      <c r="J18" s="23"/>
      <c r="K18" s="23"/>
      <c r="L18" s="23"/>
    </row>
    <row r="19" spans="1:12" ht="15.6" x14ac:dyDescent="0.3">
      <c r="A19" s="23"/>
      <c r="B19" s="23" t="s">
        <v>20</v>
      </c>
      <c r="C19" s="23">
        <v>0.2641720373</v>
      </c>
      <c r="D19" s="23" t="s">
        <v>21</v>
      </c>
      <c r="E19" s="23"/>
      <c r="H19" s="23"/>
      <c r="I19" s="23" t="s">
        <v>20</v>
      </c>
      <c r="J19" s="23">
        <v>0.2641720373</v>
      </c>
      <c r="K19" s="23" t="s">
        <v>21</v>
      </c>
      <c r="L19" s="23"/>
    </row>
    <row r="22" spans="1:12" ht="15" thickBot="1" x14ac:dyDescent="0.35"/>
    <row r="23" spans="1:12" ht="16.2" thickBot="1" x14ac:dyDescent="0.35">
      <c r="F23" s="15" t="s">
        <v>29</v>
      </c>
      <c r="G23" s="9" t="s">
        <v>22</v>
      </c>
      <c r="H23" s="3" t="s">
        <v>23</v>
      </c>
    </row>
    <row r="24" spans="1:12" ht="15.6" x14ac:dyDescent="0.3">
      <c r="F24" s="4" t="s">
        <v>24</v>
      </c>
      <c r="G24" s="10" t="s">
        <v>25</v>
      </c>
      <c r="H24" s="5" t="s">
        <v>25</v>
      </c>
    </row>
    <row r="25" spans="1:12" ht="15.6" x14ac:dyDescent="0.3">
      <c r="B25" s="2"/>
      <c r="F25" s="13" t="s">
        <v>26</v>
      </c>
      <c r="G25" s="11">
        <v>0.75600000000000001</v>
      </c>
      <c r="H25" s="7">
        <v>0.64800000000000002</v>
      </c>
    </row>
    <row r="26" spans="1:12" ht="15.6" x14ac:dyDescent="0.3">
      <c r="F26" s="13" t="s">
        <v>27</v>
      </c>
      <c r="G26" s="11">
        <v>0.44500000000000001</v>
      </c>
      <c r="H26" s="7">
        <v>0.374</v>
      </c>
    </row>
    <row r="27" spans="1:12" ht="15.6" x14ac:dyDescent="0.3">
      <c r="F27" s="6" t="s">
        <v>28</v>
      </c>
      <c r="G27" s="10" t="s">
        <v>25</v>
      </c>
      <c r="H27" s="5" t="s">
        <v>25</v>
      </c>
    </row>
    <row r="28" spans="1:12" ht="15.6" x14ac:dyDescent="0.3">
      <c r="F28" s="13" t="s">
        <v>26</v>
      </c>
      <c r="G28" s="11">
        <v>0.72399999999999998</v>
      </c>
      <c r="H28" s="7">
        <v>0.64500000000000002</v>
      </c>
    </row>
    <row r="29" spans="1:12" ht="16.2" thickBot="1" x14ac:dyDescent="0.35">
      <c r="F29" s="14" t="s">
        <v>27</v>
      </c>
      <c r="G29" s="12">
        <v>0.47399999999999998</v>
      </c>
      <c r="H29" s="8">
        <v>0.435</v>
      </c>
    </row>
    <row r="30" spans="1:12" ht="15.6" x14ac:dyDescent="0.3">
      <c r="F30" s="32" t="s">
        <v>75</v>
      </c>
      <c r="G30" s="1" t="s">
        <v>76</v>
      </c>
    </row>
  </sheetData>
  <mergeCells count="2">
    <mergeCell ref="A2:E2"/>
    <mergeCell ref="H2:L2"/>
  </mergeCells>
  <hyperlinks>
    <hyperlink ref="A1" r:id="rId1" display="https://www.fedebiocombustibles.com/nota-web-id-487.htm" xr:uid="{0F4AFF25-0DBD-4367-B689-8FAEA809FC66}"/>
    <hyperlink ref="G30" r:id="rId2" xr:uid="{2D8B19D9-3134-4847-A4BE-2F65525A8AF1}"/>
  </hyperlinks>
  <pageMargins left="0.511811024" right="0.511811024" top="0.78740157499999996" bottom="0.78740157499999996" header="0.31496062000000002" footer="0.3149606200000000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F6D6-9B1E-4D16-8635-EFB97B4721A0}">
  <dimension ref="A1:V110"/>
  <sheetViews>
    <sheetView topLeftCell="A19" workbookViewId="0">
      <selection activeCell="H8" sqref="H8"/>
    </sheetView>
  </sheetViews>
  <sheetFormatPr defaultRowHeight="14.4" x14ac:dyDescent="0.3"/>
  <cols>
    <col min="1" max="1" width="38.21875" bestFit="1" customWidth="1"/>
  </cols>
  <sheetData>
    <row r="1" spans="1:22" x14ac:dyDescent="0.3">
      <c r="A1" s="229" t="str">
        <f ca="1">CONCATENATE("Balance energético Colombiano ",#REF!,"
",VLOOKUP($C$8,'[1]Bases de Cálculo'!$B$41:$C$47,2,FALSE),"/año")</f>
        <v>Balance energético Colombiano 2019
Unidades Originales */año</v>
      </c>
      <c r="B1" s="232" t="s">
        <v>94</v>
      </c>
      <c r="C1" s="232"/>
      <c r="D1" s="232"/>
      <c r="E1" s="232"/>
      <c r="F1" s="232"/>
      <c r="G1" s="232"/>
      <c r="H1" s="232"/>
      <c r="I1" s="232"/>
      <c r="J1" s="232"/>
      <c r="K1" s="233" t="s">
        <v>95</v>
      </c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</row>
    <row r="2" spans="1:22" x14ac:dyDescent="0.3">
      <c r="A2" s="230"/>
      <c r="B2" s="68" t="s">
        <v>96</v>
      </c>
      <c r="C2" s="68" t="s">
        <v>97</v>
      </c>
      <c r="D2" s="68" t="s">
        <v>98</v>
      </c>
      <c r="E2" s="68" t="s">
        <v>99</v>
      </c>
      <c r="F2" s="68" t="s">
        <v>100</v>
      </c>
      <c r="G2" s="68" t="s">
        <v>101</v>
      </c>
      <c r="H2" s="68" t="s">
        <v>102</v>
      </c>
      <c r="I2" s="68" t="s">
        <v>103</v>
      </c>
      <c r="J2" s="68" t="s">
        <v>104</v>
      </c>
      <c r="K2" s="69" t="s">
        <v>96</v>
      </c>
      <c r="L2" s="69" t="s">
        <v>105</v>
      </c>
      <c r="M2" s="69" t="s">
        <v>106</v>
      </c>
      <c r="N2" s="69" t="s">
        <v>107</v>
      </c>
      <c r="O2" s="69" t="s">
        <v>108</v>
      </c>
      <c r="P2" s="69" t="s">
        <v>109</v>
      </c>
      <c r="Q2" s="69" t="s">
        <v>110</v>
      </c>
      <c r="R2" s="69" t="s">
        <v>111</v>
      </c>
      <c r="S2" s="69" t="s">
        <v>112</v>
      </c>
      <c r="T2" s="69" t="s">
        <v>113</v>
      </c>
      <c r="U2" s="69" t="s">
        <v>114</v>
      </c>
      <c r="V2" s="69" t="s">
        <v>115</v>
      </c>
    </row>
    <row r="3" spans="1:22" x14ac:dyDescent="0.3">
      <c r="A3" s="231"/>
      <c r="B3" s="68" t="str">
        <f ca="1">IF($C$5=1,"UO",HLOOKUP("UO",'[1]Bases de Cálculo'!$B$41:$B$47,$C$5))</f>
        <v>UO</v>
      </c>
      <c r="C3" s="68" t="str">
        <f ca="1">IF($C$5=1,VLOOKUP(C2,'[1]Bases de Cálculo'!$B$9:$D$38,3,FALSE),INDIRECT(CONCATENATE("'Bases de Cálculo'!B",40+$C$5)))</f>
        <v>kTon</v>
      </c>
      <c r="D3" s="68" t="str">
        <f ca="1">IF($C$5=1,VLOOKUP(D2,'[1]Bases de Cálculo'!$B$9:$D$38,3,FALSE),INDIRECT(CONCATENATE("'Bases de Cálculo'!B",40+$C$5)))</f>
        <v>kTon</v>
      </c>
      <c r="E3" s="68" t="str">
        <f ca="1">IF($C$5=1,VLOOKUP(E2,'[1]Bases de Cálculo'!$B$9:$D$38,3,FALSE),INDIRECT(CONCATENATE("'Bases de Cálculo'!B",40+$C$5)))</f>
        <v>Mpc</v>
      </c>
      <c r="F3" s="68" t="str">
        <f ca="1">IF($C$5=1,VLOOKUP(F2,'[1]Bases de Cálculo'!$B$9:$D$38,3,FALSE),INDIRECT(CONCATENATE("'Bases de Cálculo'!B",40+$C$5)))</f>
        <v>GWh</v>
      </c>
      <c r="G3" s="68" t="str">
        <f ca="1">IF($C$5=1,VLOOKUP(G2,'[1]Bases de Cálculo'!$B$9:$D$38,3,FALSE),INDIRECT(CONCATENATE("'Bases de Cálculo'!B",40+$C$5)))</f>
        <v>kTon</v>
      </c>
      <c r="H3" s="68" t="str">
        <f ca="1">IF($C$5=1,VLOOKUP(H2,'[1]Bases de Cálculo'!$B$9:$D$38,3,FALSE),INDIRECT(CONCATENATE("'Bases de Cálculo'!B",40+$C$5)))</f>
        <v>kBL</v>
      </c>
      <c r="I3" s="68" t="str">
        <f ca="1">IF($C$5=1,VLOOKUP(I2,'[1]Bases de Cálculo'!$B$9:$D$38,3,FALSE),INDIRECT(CONCATENATE("'Bases de Cálculo'!B",40+$C$5)))</f>
        <v>TJ</v>
      </c>
      <c r="J3" s="68" t="str">
        <f ca="1">IF($C$5=1,VLOOKUP(J2,'[1]Bases de Cálculo'!$B$9:$D$38,3,FALSE),INDIRECT(CONCATENATE("'Bases de Cálculo'!B",40+$C$5)))</f>
        <v>GWh</v>
      </c>
      <c r="K3" s="70" t="str">
        <f ca="1">IF($C$5=1,"UO",HLOOKUP("UO",'[1]Bases de Cálculo'!$B$41:$B$47,$C$5))</f>
        <v>UO</v>
      </c>
      <c r="L3" s="70" t="str">
        <f ca="1">IF($C$5=1,VLOOKUP(L2,'[1]Bases de Cálculo'!$B$9:$D$38,3,FALSE),INDIRECT(CONCATENATE("'Bases de Cálculo'!B",40+$C$5)))</f>
        <v>kBL</v>
      </c>
      <c r="M3" s="70" t="str">
        <f ca="1">IF($C$5=1,VLOOKUP(M2,'[1]Bases de Cálculo'!$B$9:$D$38,3,FALSE),INDIRECT(CONCATENATE("'Bases de Cálculo'!B",40+$C$5)))</f>
        <v>kBL</v>
      </c>
      <c r="N3" s="70" t="str">
        <f ca="1">IF($C$5=1,VLOOKUP(N2,'[1]Bases de Cálculo'!$B$9:$D$38,3,FALSE),INDIRECT(CONCATENATE("'Bases de Cálculo'!B",40+$C$5)))</f>
        <v>kTon</v>
      </c>
      <c r="O3" s="70" t="str">
        <f ca="1">IF($C$5=1,VLOOKUP(O2,'[1]Bases de Cálculo'!$B$9:$D$38,3,FALSE),INDIRECT(CONCATENATE("'Bases de Cálculo'!B",40+$C$5)))</f>
        <v>kTon</v>
      </c>
      <c r="P3" s="70" t="str">
        <f ca="1">IF($C$5=1,VLOOKUP(P2,'[1]Bases de Cálculo'!$B$9:$D$38,3,FALSE),INDIRECT(CONCATENATE("'Bases de Cálculo'!B",40+$C$5)))</f>
        <v>kBL</v>
      </c>
      <c r="Q3" s="70" t="str">
        <f ca="1">IF($C$5=1,VLOOKUP(Q2,'[1]Bases de Cálculo'!$B$9:$D$38,3,FALSE),INDIRECT(CONCATENATE("'Bases de Cálculo'!B",40+$C$5)))</f>
        <v>GWh</v>
      </c>
      <c r="R3" s="70" t="str">
        <f ca="1">IF($C$5=1,VLOOKUP(R2,'[1]Bases de Cálculo'!$B$9:$D$38,3,FALSE),INDIRECT(CONCATENATE("'Bases de Cálculo'!B",40+$C$5)))</f>
        <v>GWh</v>
      </c>
      <c r="S3" s="70" t="str">
        <f ca="1">IF($C$5=1,VLOOKUP(S2,'[1]Bases de Cálculo'!$B$9:$D$38,3,FALSE),INDIRECT(CONCATENATE("'Bases de Cálculo'!B",40+$C$5)))</f>
        <v>kBL</v>
      </c>
      <c r="T3" s="70" t="str">
        <f ca="1">IF($C$5=1,VLOOKUP(T2,'[1]Bases de Cálculo'!$B$9:$D$38,3,FALSE),INDIRECT(CONCATENATE("'Bases de Cálculo'!B",40+$C$5)))</f>
        <v>kBL</v>
      </c>
      <c r="U3" s="70" t="str">
        <f ca="1">IF($C$5=1,VLOOKUP(U2,'[1]Bases de Cálculo'!$B$9:$D$38,3,FALSE),INDIRECT(CONCATENATE("'Bases de Cálculo'!B",40+$C$5)))</f>
        <v>kBL</v>
      </c>
      <c r="V3" s="70" t="str">
        <f ca="1">IF($C$5=1,VLOOKUP(V2,'[1]Bases de Cálculo'!$B$9:$D$38,3,FALSE),INDIRECT(CONCATENATE("'Bases de Cálculo'!B",40+$C$5)))</f>
        <v>kBL</v>
      </c>
    </row>
    <row r="4" spans="1:22" x14ac:dyDescent="0.3">
      <c r="A4" s="71" t="s">
        <v>116</v>
      </c>
      <c r="B4" s="72" t="str">
        <f ca="1">IF($C$5=1,"No aplica",_xlfn.AGGREGATE(9,6,C4:J4))</f>
        <v>No aplica</v>
      </c>
      <c r="C4" s="73">
        <f ca="1">C5+C6+C7-C8-C9-C10-C11+C12-C13-C14-C15</f>
        <v>6236.5600817889954</v>
      </c>
      <c r="D4" s="73">
        <f t="shared" ref="D4:J4" ca="1" si="0">D5+D6+D7-D8-D9-D10-D11+D12-D13-D14-D15</f>
        <v>9276.5598684900033</v>
      </c>
      <c r="E4" s="73">
        <f ca="1">E5+E6+E7-E8-E9-E10-E11+E12-E13-E14-E15</f>
        <v>422109.88203922322</v>
      </c>
      <c r="F4" s="73">
        <f t="shared" ca="1" si="0"/>
        <v>68278.960736997018</v>
      </c>
      <c r="G4" s="73">
        <f t="shared" ca="1" si="0"/>
        <v>6469.2266887085125</v>
      </c>
      <c r="H4" s="73">
        <f t="shared" ca="1" si="0"/>
        <v>140011.15119859492</v>
      </c>
      <c r="I4" s="73">
        <f t="shared" ca="1" si="0"/>
        <v>489.13980977537733</v>
      </c>
      <c r="J4" s="73">
        <f t="shared" ca="1" si="0"/>
        <v>7868.7305868064286</v>
      </c>
      <c r="K4" s="72" t="str">
        <f t="shared" ref="K4:K31" ca="1" si="1">IF($C$5=1,"No aplica",_xlfn.AGGREGATE(9,6,L4:V4))</f>
        <v>No aplica</v>
      </c>
      <c r="L4" s="73">
        <f t="shared" ref="L4:V4" ca="1" si="2">L5+L6+L7-L8-L9-L10-L11+L12-L13-L14-L15</f>
        <v>-2.2737367544323206E-13</v>
      </c>
      <c r="M4" s="73">
        <f t="shared" ca="1" si="2"/>
        <v>0</v>
      </c>
      <c r="N4" s="73">
        <f t="shared" ca="1" si="2"/>
        <v>1.8666417407878679</v>
      </c>
      <c r="O4" s="73">
        <f t="shared" ca="1" si="2"/>
        <v>40.375284558610019</v>
      </c>
      <c r="P4" s="73">
        <f t="shared" ca="1" si="2"/>
        <v>46786.88718128499</v>
      </c>
      <c r="Q4" s="73">
        <f t="shared" ca="1" si="2"/>
        <v>63994.362217280002</v>
      </c>
      <c r="R4" s="73">
        <f t="shared" ca="1" si="2"/>
        <v>4701.6484005285738</v>
      </c>
      <c r="S4" s="73">
        <f t="shared" ca="1" si="2"/>
        <v>10120.173666884197</v>
      </c>
      <c r="T4" s="73">
        <f t="shared" ca="1" si="2"/>
        <v>8299.8517157560764</v>
      </c>
      <c r="U4" s="73">
        <f t="shared" ca="1" si="2"/>
        <v>50029.794800725045</v>
      </c>
      <c r="V4" s="73">
        <f t="shared" ca="1" si="2"/>
        <v>11255.870297204356</v>
      </c>
    </row>
    <row r="5" spans="1:22" x14ac:dyDescent="0.3">
      <c r="A5" s="74" t="s">
        <v>117</v>
      </c>
      <c r="B5" s="75" t="str">
        <f ca="1">IF($C$5=1,"No aplica",_xlfn.AGGREGATE(9,6,C5:J5))</f>
        <v>No aplica</v>
      </c>
      <c r="C5" s="75">
        <f ca="1">(HLOOKUP(CONCATENATE($L$5,C$7),'[1]BECO_Datos 2006-2020'!$D$3:$LJ$86,'[1]BECO_Datos 2006-2020'!$A5,FALSE)+IFERROR(HLOOKUP(CONCATENATE($L$5,C$7),'[1]BECO_Datos 2006-2020'!$LL$3:$RN$86,'[1]BECO_Datos 2006-2020'!$A5,FALSE),0))*C$5+C20</f>
        <v>6236.5600817889954</v>
      </c>
      <c r="D5" s="75">
        <f ca="1">(HLOOKUP(CONCATENATE($L$5,D$7),'[1]BECO_Datos 2006-2020'!$D$3:$LJ$86,'[1]BECO_Datos 2006-2020'!$A5,FALSE)+IFERROR(HLOOKUP(CONCATENATE($L$5,D$7),'[1]BECO_Datos 2006-2020'!$LL$3:$RN$86,'[1]BECO_Datos 2006-2020'!$A5,FALSE),0))*D$5+D20</f>
        <v>84342.785868489998</v>
      </c>
      <c r="E5" s="75">
        <f ca="1">(HLOOKUP(CONCATENATE($L$5,E$7),'[1]BECO_Datos 2006-2020'!$D$3:$LJ$86,'[1]BECO_Datos 2006-2020'!$A5,FALSE)+IFERROR(HLOOKUP(CONCATENATE($L$5,E$7),'[1]BECO_Datos 2006-2020'!$LL$3:$RN$86,'[1]BECO_Datos 2006-2020'!$A5,FALSE),0))*E$5+E20</f>
        <v>786669.17665000015</v>
      </c>
      <c r="F5" s="75">
        <f ca="1">(HLOOKUP(CONCATENATE($L$5,F$7),'[1]BECO_Datos 2006-2020'!$D$3:$LJ$86,'[1]BECO_Datos 2006-2020'!$A5,FALSE)+IFERROR(HLOOKUP(CONCATENATE($L$5,F$7),'[1]BECO_Datos 2006-2020'!$LL$3:$RN$86,'[1]BECO_Datos 2006-2020'!$A5,FALSE),0))*F$5+F20</f>
        <v>55665.251289392239</v>
      </c>
      <c r="G5" s="75">
        <f ca="1">(HLOOKUP(CONCATENATE($L$5,G$7),'[1]BECO_Datos 2006-2020'!$D$3:$LJ$86,'[1]BECO_Datos 2006-2020'!$A5,FALSE)+IFERROR(HLOOKUP(CONCATENATE($L$5,G$7),'[1]BECO_Datos 2006-2020'!$LL$3:$RN$86,'[1]BECO_Datos 2006-2020'!$A5,FALSE),0))*G$5+G20</f>
        <v>6469.2392895675121</v>
      </c>
      <c r="H5" s="75">
        <f ca="1">(HLOOKUP(CONCATENATE($L$5,H$7),'[1]BECO_Datos 2006-2020'!$D$3:$LJ$86,'[1]BECO_Datos 2006-2020'!$A5,FALSE)+IFERROR(HLOOKUP(CONCATENATE($L$5,H$7),'[1]BECO_Datos 2006-2020'!$LL$3:$RN$86,'[1]BECO_Datos 2006-2020'!$A5,FALSE),0))*H$5+H20</f>
        <v>323327.84988700005</v>
      </c>
      <c r="I5" s="75">
        <f ca="1">(HLOOKUP(CONCATENATE($L$5,I$7),'[1]BECO_Datos 2006-2020'!$D$3:$LJ$86,'[1]BECO_Datos 2006-2020'!$A5,FALSE)+IFERROR(HLOOKUP(CONCATENATE($L$5,I$7),'[1]BECO_Datos 2006-2020'!$LL$3:$RN$86,'[1]BECO_Datos 2006-2020'!$A5,FALSE),0))*I$5+I20</f>
        <v>489.13980977537733</v>
      </c>
      <c r="J5" s="75">
        <f ca="1">(HLOOKUP(CONCATENATE($L$5,J$7),'[1]BECO_Datos 2006-2020'!$D$3:$LJ$86,'[1]BECO_Datos 2006-2020'!$A5,FALSE)+IFERROR(HLOOKUP(CONCATENATE($L$5,J$7),'[1]BECO_Datos 2006-2020'!$LL$3:$RN$86,'[1]BECO_Datos 2006-2020'!$A5,FALSE),0))*J$5+J20</f>
        <v>7868.7305868064286</v>
      </c>
      <c r="K5" s="75" t="str">
        <f t="shared" ca="1" si="1"/>
        <v>No aplica</v>
      </c>
      <c r="L5" s="75">
        <f ca="1">(HLOOKUP(CONCATENATE($L$5,L$7),'[1]BECO_Datos 2006-2020'!$D$3:$LJ$86,'[1]BECO_Datos 2006-2020'!$A5,FALSE)+IFERROR(HLOOKUP(CONCATENATE($L$5,L$7),'[1]BECO_Datos 2006-2020'!$LL$3:$RN$86,'[1]BECO_Datos 2006-2020'!$A5,FALSE),0))*L$5+L20</f>
        <v>2768.6961864285718</v>
      </c>
      <c r="M5" s="75">
        <f ca="1">(HLOOKUP(CONCATENATE($L$5,M$7),'[1]BECO_Datos 2006-2020'!$D$3:$LJ$86,'[1]BECO_Datos 2006-2020'!$A5,FALSE)+IFERROR(HLOOKUP(CONCATENATE($L$5,M$7),'[1]BECO_Datos 2006-2020'!$LL$3:$RN$86,'[1]BECO_Datos 2006-2020'!$A5,FALSE),0))*M$5+M20</f>
        <v>3696.7832640476186</v>
      </c>
      <c r="N5" s="75">
        <f ca="1">(HLOOKUP(CONCATENATE($L$5,N$7),'[1]BECO_Datos 2006-2020'!$D$3:$LJ$86,'[1]BECO_Datos 2006-2020'!$A5,FALSE)+IFERROR(HLOOKUP(CONCATENATE($L$5,N$7),'[1]BECO_Datos 2006-2020'!$LL$3:$RN$86,'[1]BECO_Datos 2006-2020'!$A5,FALSE),0))*N$5+N20</f>
        <v>11.868760040787869</v>
      </c>
      <c r="O5" s="75">
        <f ca="1">(HLOOKUP(CONCATENATE($L$5,O$7),'[1]BECO_Datos 2006-2020'!$D$3:$LJ$86,'[1]BECO_Datos 2006-2020'!$A5,FALSE)+IFERROR(HLOOKUP(CONCATENATE($L$5,O$7),'[1]BECO_Datos 2006-2020'!$LL$3:$RN$86,'[1]BECO_Datos 2006-2020'!$A5,FALSE),0))*O$5+O20</f>
        <v>3187.50028455861</v>
      </c>
      <c r="P5" s="75">
        <f ca="1">(HLOOKUP(CONCATENATE($L$5,P$7),'[1]BECO_Datos 2006-2020'!$D$3:$LJ$86,'[1]BECO_Datos 2006-2020'!$A5,FALSE)+IFERROR(HLOOKUP(CONCATENATE($L$5,P$7),'[1]BECO_Datos 2006-2020'!$LL$3:$RN$86,'[1]BECO_Datos 2006-2020'!$A5,FALSE),0))*P$5+P20</f>
        <v>49311.085931000001</v>
      </c>
      <c r="Q5" s="75">
        <f ca="1">(HLOOKUP(CONCATENATE($L$5,Q$7),'[1]BECO_Datos 2006-2020'!$D$3:$LJ$86,'[1]BECO_Datos 2006-2020'!$A5,FALSE)+IFERROR(HLOOKUP(CONCATENATE($L$5,Q$7),'[1]BECO_Datos 2006-2020'!$LL$3:$RN$86,'[1]BECO_Datos 2006-2020'!$A5,FALSE),0))*Q$5+Q20</f>
        <v>70114.598423599949</v>
      </c>
      <c r="R5" s="75">
        <f ca="1">(HLOOKUP(CONCATENATE($L$5,R$7),'[1]BECO_Datos 2006-2020'!$D$3:$LJ$86,'[1]BECO_Datos 2006-2020'!$A5,FALSE)+IFERROR(HLOOKUP(CONCATENATE($L$5,R$7),'[1]BECO_Datos 2006-2020'!$LL$3:$RN$86,'[1]BECO_Datos 2006-2020'!$A5,FALSE),0))*R$5+R20</f>
        <v>10276.558634636913</v>
      </c>
      <c r="S5" s="75">
        <f ca="1">(HLOOKUP(CONCATENATE($L$5,S$7),'[1]BECO_Datos 2006-2020'!$D$3:$LJ$86,'[1]BECO_Datos 2006-2020'!$A5,FALSE)+IFERROR(HLOOKUP(CONCATENATE($L$5,S$7),'[1]BECO_Datos 2006-2020'!$LL$3:$RN$86,'[1]BECO_Datos 2006-2020'!$A5,FALSE),0))*S$5+S20</f>
        <v>22349.508293000006</v>
      </c>
      <c r="T5" s="75">
        <f ca="1">(HLOOKUP(CONCATENATE($L$5,T$7),'[1]BECO_Datos 2006-2020'!$D$3:$LJ$86,'[1]BECO_Datos 2006-2020'!$A5,FALSE)+IFERROR(HLOOKUP(CONCATENATE($L$5,T$7),'[1]BECO_Datos 2006-2020'!$LL$3:$RN$86,'[1]BECO_Datos 2006-2020'!$A5,FALSE),0))*T$5+T20</f>
        <v>7040.187101243604</v>
      </c>
      <c r="U5" s="75">
        <f ca="1">(HLOOKUP(CONCATENATE($L$5,U$7),'[1]BECO_Datos 2006-2020'!$D$3:$LJ$86,'[1]BECO_Datos 2006-2020'!$A5,FALSE)+IFERROR(HLOOKUP(CONCATENATE($L$5,U$7),'[1]BECO_Datos 2006-2020'!$LL$3:$RN$86,'[1]BECO_Datos 2006-2020'!$A5,FALSE),0))*U$5+U20</f>
        <v>36841.250632857147</v>
      </c>
      <c r="V5" s="75">
        <f ca="1">(HLOOKUP(CONCATENATE($L$5,V$7),'[1]BECO_Datos 2006-2020'!$D$3:$LJ$86,'[1]BECO_Datos 2006-2020'!$A5,FALSE)+IFERROR(HLOOKUP(CONCATENATE($L$5,V$7),'[1]BECO_Datos 2006-2020'!$LL$3:$RN$86,'[1]BECO_Datos 2006-2020'!$A5,FALSE),0))*V$5+V20</f>
        <v>10761.057623357141</v>
      </c>
    </row>
    <row r="6" spans="1:22" x14ac:dyDescent="0.3">
      <c r="A6" s="76" t="s">
        <v>118</v>
      </c>
      <c r="B6" s="77" t="str">
        <f t="shared" ref="B6:B31" ca="1" si="3">IF($C$5=1,"No aplica",_xlfn.AGGREGATE(9,6,C6:J6))</f>
        <v>No aplica</v>
      </c>
      <c r="C6" s="78">
        <f ca="1">(HLOOKUP(CONCATENATE($L$5,C$7),'[1]BECO_Datos 2006-2020'!$D$3:$LJ$86,'[1]BECO_Datos 2006-2020'!$A6,FALSE)+IFERROR(HLOOKUP(CONCATENATE($L$5,C$7),'[1]BECO_Datos 2006-2020'!$LL$3:$RN$86,'[1]BECO_Datos 2006-2020'!$A6,FALSE),0))*C$5</f>
        <v>0</v>
      </c>
      <c r="D6" s="78">
        <f ca="1">(HLOOKUP(CONCATENATE($L$5,D$7),'[1]BECO_Datos 2006-2020'!$D$3:$LJ$86,'[1]BECO_Datos 2006-2020'!$A6,FALSE)+IFERROR(HLOOKUP(CONCATENATE($L$5,D$7),'[1]BECO_Datos 2006-2020'!$LL$3:$RN$86,'[1]BECO_Datos 2006-2020'!$A6,FALSE),0))*D$5</f>
        <v>0</v>
      </c>
      <c r="E6" s="78">
        <f ca="1">(HLOOKUP(CONCATENATE($L$5,E$7),'[1]BECO_Datos 2006-2020'!$D$3:$LJ$86,'[1]BECO_Datos 2006-2020'!$A6,FALSE)+IFERROR(HLOOKUP(CONCATENATE($L$5,E$7),'[1]BECO_Datos 2006-2020'!$LL$3:$RN$86,'[1]BECO_Datos 2006-2020'!$A6,FALSE),0))*E$5</f>
        <v>502.689823260531</v>
      </c>
      <c r="F6" s="78">
        <f ca="1">(HLOOKUP(CONCATENATE($L$5,F$7),'[1]BECO_Datos 2006-2020'!$D$3:$LJ$86,'[1]BECO_Datos 2006-2020'!$A6,FALSE)+IFERROR(HLOOKUP(CONCATENATE($L$5,F$7),'[1]BECO_Datos 2006-2020'!$LL$3:$RN$86,'[1]BECO_Datos 2006-2020'!$A6,FALSE),0))*F$5</f>
        <v>0</v>
      </c>
      <c r="G6" s="78">
        <f ca="1">(HLOOKUP(CONCATENATE($L$5,G$7),'[1]BECO_Datos 2006-2020'!$D$3:$LJ$86,'[1]BECO_Datos 2006-2020'!$A6,FALSE)+IFERROR(HLOOKUP(CONCATENATE($L$5,G$7),'[1]BECO_Datos 2006-2020'!$LL$3:$RN$86,'[1]BECO_Datos 2006-2020'!$A6,FALSE),0))*G$5</f>
        <v>0</v>
      </c>
      <c r="H6" s="78">
        <f ca="1">(HLOOKUP(CONCATENATE($L$5,H$7),'[1]BECO_Datos 2006-2020'!$D$3:$LJ$86,'[1]BECO_Datos 2006-2020'!$A6,FALSE)+IFERROR(HLOOKUP(CONCATENATE($L$5,H$7),'[1]BECO_Datos 2006-2020'!$LL$3:$RN$86,'[1]BECO_Datos 2006-2020'!$A6,FALSE),0))*H$5</f>
        <v>0</v>
      </c>
      <c r="I6" s="78">
        <f ca="1">(HLOOKUP(CONCATENATE($L$5,I$7),'[1]BECO_Datos 2006-2020'!$D$3:$LJ$86,'[1]BECO_Datos 2006-2020'!$A6,FALSE)+IFERROR(HLOOKUP(CONCATENATE($L$5,I$7),'[1]BECO_Datos 2006-2020'!$LL$3:$RN$86,'[1]BECO_Datos 2006-2020'!$A6,FALSE),0))*I$5</f>
        <v>0</v>
      </c>
      <c r="J6" s="78">
        <f ca="1">(HLOOKUP(CONCATENATE($L$5,J$7),'[1]BECO_Datos 2006-2020'!$D$3:$LJ$86,'[1]BECO_Datos 2006-2020'!$A6,FALSE)+IFERROR(HLOOKUP(CONCATENATE($L$5,J$7),'[1]BECO_Datos 2006-2020'!$LL$3:$RN$86,'[1]BECO_Datos 2006-2020'!$A6,FALSE),0))*J$5</f>
        <v>0</v>
      </c>
      <c r="K6" s="77" t="str">
        <f t="shared" ca="1" si="1"/>
        <v>No aplica</v>
      </c>
      <c r="L6" s="78">
        <f ca="1">(HLOOKUP(CONCATENATE($L$5,L$7),'[1]BECO_Datos 2006-2020'!$D$3:$LJ$86,'[1]BECO_Datos 2006-2020'!$A6,FALSE)+IFERROR(HLOOKUP(CONCATENATE($L$5,L$7),'[1]BECO_Datos 2006-2020'!$LL$3:$RN$86,'[1]BECO_Datos 2006-2020'!$A6,FALSE),0))*L$5</f>
        <v>1448.6610139095426</v>
      </c>
      <c r="M6" s="78">
        <f ca="1">(HLOOKUP(CONCATENATE($L$5,M$7),'[1]BECO_Datos 2006-2020'!$D$3:$LJ$86,'[1]BECO_Datos 2006-2020'!$A6,FALSE)+IFERROR(HLOOKUP(CONCATENATE($L$5,M$7),'[1]BECO_Datos 2006-2020'!$LL$3:$RN$86,'[1]BECO_Datos 2006-2020'!$A6,FALSE),0))*M$5</f>
        <v>194.01756959337945</v>
      </c>
      <c r="N6" s="78">
        <f ca="1">(HLOOKUP(CONCATENATE($L$5,N$7),'[1]BECO_Datos 2006-2020'!$D$3:$LJ$86,'[1]BECO_Datos 2006-2020'!$A6,FALSE)+IFERROR(HLOOKUP(CONCATENATE($L$5,N$7),'[1]BECO_Datos 2006-2020'!$LL$3:$RN$86,'[1]BECO_Datos 2006-2020'!$A6,FALSE),0))*N$5</f>
        <v>0</v>
      </c>
      <c r="O6" s="78">
        <f ca="1">(HLOOKUP(CONCATENATE($L$5,O$7),'[1]BECO_Datos 2006-2020'!$D$3:$LJ$86,'[1]BECO_Datos 2006-2020'!$A6,FALSE)+IFERROR(HLOOKUP(CONCATENATE($L$5,O$7),'[1]BECO_Datos 2006-2020'!$LL$3:$RN$86,'[1]BECO_Datos 2006-2020'!$A6,FALSE),0))*O$5</f>
        <v>0</v>
      </c>
      <c r="P6" s="78">
        <f ca="1">(HLOOKUP(CONCATENATE($L$5,P$7),'[1]BECO_Datos 2006-2020'!$D$3:$LJ$86,'[1]BECO_Datos 2006-2020'!$A6,FALSE)+IFERROR(HLOOKUP(CONCATENATE($L$5,P$7),'[1]BECO_Datos 2006-2020'!$LL$3:$RN$86,'[1]BECO_Datos 2006-2020'!$A6,FALSE),0))*P$5</f>
        <v>9374.3293489648713</v>
      </c>
      <c r="Q6" s="78">
        <f ca="1">(HLOOKUP(CONCATENATE($L$5,Q$7),'[1]BECO_Datos 2006-2020'!$D$3:$LJ$86,'[1]BECO_Datos 2006-2020'!$A6,FALSE)+IFERROR(HLOOKUP(CONCATENATE($L$5,Q$7),'[1]BECO_Datos 2006-2020'!$LL$3:$RN$86,'[1]BECO_Datos 2006-2020'!$A6,FALSE),0))*Q$5</f>
        <v>1764.8211477799994</v>
      </c>
      <c r="R6" s="78">
        <f ca="1">(HLOOKUP(CONCATENATE($L$5,R$7),'[1]BECO_Datos 2006-2020'!$D$3:$LJ$86,'[1]BECO_Datos 2006-2020'!$A6,FALSE)+IFERROR(HLOOKUP(CONCATENATE($L$5,R$7),'[1]BECO_Datos 2006-2020'!$LL$3:$RN$86,'[1]BECO_Datos 2006-2020'!$A6,FALSE),0))*R$5</f>
        <v>0</v>
      </c>
      <c r="S6" s="78">
        <f ca="1">(HLOOKUP(CONCATENATE($L$5,S$7),'[1]BECO_Datos 2006-2020'!$D$3:$LJ$86,'[1]BECO_Datos 2006-2020'!$A6,FALSE)+IFERROR(HLOOKUP(CONCATENATE($L$5,S$7),'[1]BECO_Datos 2006-2020'!$LL$3:$RN$86,'[1]BECO_Datos 2006-2020'!$A6,FALSE),0))*S$5</f>
        <v>3.9688703696742975E-2</v>
      </c>
      <c r="T6" s="78">
        <f ca="1">(HLOOKUP(CONCATENATE($L$5,T$7),'[1]BECO_Datos 2006-2020'!$D$3:$LJ$86,'[1]BECO_Datos 2006-2020'!$A6,FALSE)+IFERROR(HLOOKUP(CONCATENATE($L$5,T$7),'[1]BECO_Datos 2006-2020'!$LL$3:$RN$86,'[1]BECO_Datos 2006-2020'!$A6,FALSE),0))*T$5</f>
        <v>1259.6646145124716</v>
      </c>
      <c r="U6" s="78">
        <f ca="1">(HLOOKUP(CONCATENATE($L$5,U$7),'[1]BECO_Datos 2006-2020'!$D$3:$LJ$86,'[1]BECO_Datos 2006-2020'!$A6,FALSE)+IFERROR(HLOOKUP(CONCATENATE($L$5,U$7),'[1]BECO_Datos 2006-2020'!$LL$3:$RN$86,'[1]BECO_Datos 2006-2020'!$A6,FALSE),0))*U$5</f>
        <v>9162.953539988328</v>
      </c>
      <c r="V6" s="78">
        <f ca="1">(HLOOKUP(CONCATENATE($L$5,V$7),'[1]BECO_Datos 2006-2020'!$D$3:$LJ$86,'[1]BECO_Datos 2006-2020'!$A6,FALSE)+IFERROR(HLOOKUP(CONCATENATE($L$5,V$7),'[1]BECO_Datos 2006-2020'!$LL$3:$RN$86,'[1]BECO_Datos 2006-2020'!$A6,FALSE),0))*V$5</f>
        <v>579.04560731465699</v>
      </c>
    </row>
    <row r="7" spans="1:22" x14ac:dyDescent="0.3">
      <c r="A7" s="74" t="s">
        <v>119</v>
      </c>
      <c r="B7" s="75" t="str">
        <f t="shared" ca="1" si="3"/>
        <v>No aplica</v>
      </c>
      <c r="C7" s="75">
        <f ca="1">(HLOOKUP(CONCATENATE($L$5,C$7),'[1]BECO_Datos 2006-2020'!$D$3:$LJ$86,'[1]BECO_Datos 2006-2020'!$A7,FALSE)+IFERROR(HLOOKUP(CONCATENATE($L$5,C$7),'[1]BECO_Datos 2006-2020'!$LL$3:$RN$86,'[1]BECO_Datos 2006-2020'!$A7,FALSE),0))*C$5</f>
        <v>0</v>
      </c>
      <c r="D7" s="75">
        <f ca="1">(HLOOKUP(CONCATENATE($L$5,D$7),'[1]BECO_Datos 2006-2020'!$D$3:$LJ$86,'[1]BECO_Datos 2006-2020'!$A7,FALSE)+IFERROR(HLOOKUP(CONCATENATE($L$5,D$7),'[1]BECO_Datos 2006-2020'!$LL$3:$RN$86,'[1]BECO_Datos 2006-2020'!$A7,FALSE),0))*D$5</f>
        <v>0</v>
      </c>
      <c r="E7" s="75">
        <f ca="1">(HLOOKUP(CONCATENATE($L$5,E$7),'[1]BECO_Datos 2006-2020'!$D$3:$LJ$86,'[1]BECO_Datos 2006-2020'!$A7,FALSE)+IFERROR(HLOOKUP(CONCATENATE($L$5,E$7),'[1]BECO_Datos 2006-2020'!$LL$3:$RN$86,'[1]BECO_Datos 2006-2020'!$A7,FALSE),0))*E$5</f>
        <v>0</v>
      </c>
      <c r="F7" s="75">
        <f ca="1">(HLOOKUP(CONCATENATE($L$5,F$7),'[1]BECO_Datos 2006-2020'!$D$3:$LJ$86,'[1]BECO_Datos 2006-2020'!$A7,FALSE)+IFERROR(HLOOKUP(CONCATENATE($L$5,F$7),'[1]BECO_Datos 2006-2020'!$LL$3:$RN$86,'[1]BECO_Datos 2006-2020'!$A7,FALSE),0))*F$5</f>
        <v>0</v>
      </c>
      <c r="G7" s="75">
        <f ca="1">(HLOOKUP(CONCATENATE($L$5,G$7),'[1]BECO_Datos 2006-2020'!$D$3:$LJ$86,'[1]BECO_Datos 2006-2020'!$A7,FALSE)+IFERROR(HLOOKUP(CONCATENATE($L$5,G$7),'[1]BECO_Datos 2006-2020'!$LL$3:$RN$86,'[1]BECO_Datos 2006-2020'!$A7,FALSE),0))*G$5</f>
        <v>0</v>
      </c>
      <c r="H7" s="75">
        <f ca="1">(HLOOKUP(CONCATENATE($L$5,H$7),'[1]BECO_Datos 2006-2020'!$D$3:$LJ$86,'[1]BECO_Datos 2006-2020'!$A7,FALSE)+IFERROR(HLOOKUP(CONCATENATE($L$5,H$7),'[1]BECO_Datos 2006-2020'!$LL$3:$RN$86,'[1]BECO_Datos 2006-2020'!$A7,FALSE),0))*H$5</f>
        <v>22028.458391055781</v>
      </c>
      <c r="I7" s="75">
        <f ca="1">(HLOOKUP(CONCATENATE($L$5,I$7),'[1]BECO_Datos 2006-2020'!$D$3:$LJ$86,'[1]BECO_Datos 2006-2020'!$A7,FALSE)+IFERROR(HLOOKUP(CONCATENATE($L$5,I$7),'[1]BECO_Datos 2006-2020'!$LL$3:$RN$86,'[1]BECO_Datos 2006-2020'!$A7,FALSE),0))*I$5</f>
        <v>0</v>
      </c>
      <c r="J7" s="75">
        <f ca="1">(HLOOKUP(CONCATENATE($L$5,J$7),'[1]BECO_Datos 2006-2020'!$D$3:$LJ$86,'[1]BECO_Datos 2006-2020'!$A7,FALSE)+IFERROR(HLOOKUP(CONCATENATE($L$5,J$7),'[1]BECO_Datos 2006-2020'!$LL$3:$RN$86,'[1]BECO_Datos 2006-2020'!$A7,FALSE),0))*J$5</f>
        <v>0</v>
      </c>
      <c r="K7" s="75" t="str">
        <f t="shared" ca="1" si="1"/>
        <v>No aplica</v>
      </c>
      <c r="L7" s="75">
        <f ca="1">(HLOOKUP(CONCATENATE($L$5,L$7),'[1]BECO_Datos 2006-2020'!$D$3:$LJ$86,'[1]BECO_Datos 2006-2020'!$A7,FALSE)+IFERROR(HLOOKUP(CONCATENATE($L$5,L$7),'[1]BECO_Datos 2006-2020'!$LL$3:$RN$86,'[1]BECO_Datos 2006-2020'!$A7,FALSE),0))*L$5</f>
        <v>-4286.5600000000004</v>
      </c>
      <c r="M7" s="75">
        <f ca="1">(HLOOKUP(CONCATENATE($L$5,M$7),'[1]BECO_Datos 2006-2020'!$D$3:$LJ$86,'[1]BECO_Datos 2006-2020'!$A7,FALSE)+IFERROR(HLOOKUP(CONCATENATE($L$5,M$7),'[1]BECO_Datos 2006-2020'!$LL$3:$RN$86,'[1]BECO_Datos 2006-2020'!$A7,FALSE),0))*M$5</f>
        <v>-3844.91</v>
      </c>
      <c r="N7" s="75">
        <f ca="1">(HLOOKUP(CONCATENATE($L$5,N$7),'[1]BECO_Datos 2006-2020'!$D$3:$LJ$86,'[1]BECO_Datos 2006-2020'!$A7,FALSE)+IFERROR(HLOOKUP(CONCATENATE($L$5,N$7),'[1]BECO_Datos 2006-2020'!$LL$3:$RN$86,'[1]BECO_Datos 2006-2020'!$A7,FALSE),0))*N$5</f>
        <v>0</v>
      </c>
      <c r="O7" s="75">
        <f ca="1">(HLOOKUP(CONCATENATE($L$5,O$7),'[1]BECO_Datos 2006-2020'!$D$3:$LJ$86,'[1]BECO_Datos 2006-2020'!$A7,FALSE)+IFERROR(HLOOKUP(CONCATENATE($L$5,O$7),'[1]BECO_Datos 2006-2020'!$LL$3:$RN$86,'[1]BECO_Datos 2006-2020'!$A7,FALSE),0))*O$5</f>
        <v>0</v>
      </c>
      <c r="P7" s="75">
        <f ca="1">(HLOOKUP(CONCATENATE($L$5,P$7),'[1]BECO_Datos 2006-2020'!$D$3:$LJ$86,'[1]BECO_Datos 2006-2020'!$A7,FALSE)+IFERROR(HLOOKUP(CONCATENATE($L$5,P$7),'[1]BECO_Datos 2006-2020'!$LL$3:$RN$86,'[1]BECO_Datos 2006-2020'!$A7,FALSE),0))*M$5</f>
        <v>3844.9099999999971</v>
      </c>
      <c r="Q7" s="75">
        <f ca="1">(HLOOKUP(CONCATENATE($L$5,Q$7),'[1]BECO_Datos 2006-2020'!$D$3:$LJ$86,'[1]BECO_Datos 2006-2020'!$A7,FALSE)+IFERROR(HLOOKUP(CONCATENATE($L$5,Q$7),'[1]BECO_Datos 2006-2020'!$LL$3:$RN$86,'[1]BECO_Datos 2006-2020'!$A7,FALSE),0))*Q$5</f>
        <v>0</v>
      </c>
      <c r="R7" s="75">
        <f ca="1">(HLOOKUP(CONCATENATE($L$5,R$7),'[1]BECO_Datos 2006-2020'!$D$3:$LJ$86,'[1]BECO_Datos 2006-2020'!$A7,FALSE)+IFERROR(HLOOKUP(CONCATENATE($L$5,R$7),'[1]BECO_Datos 2006-2020'!$LL$3:$RN$86,'[1]BECO_Datos 2006-2020'!$A7,FALSE),0))*R$5</f>
        <v>0</v>
      </c>
      <c r="S7" s="75">
        <f ca="1">(HLOOKUP(CONCATENATE($L$5,S$7),'[1]BECO_Datos 2006-2020'!$D$3:$LJ$86,'[1]BECO_Datos 2006-2020'!$A7,FALSE)+IFERROR(HLOOKUP(CONCATENATE($L$5,S$7),'[1]BECO_Datos 2006-2020'!$LL$3:$RN$86,'[1]BECO_Datos 2006-2020'!$A7,FALSE),0))*S$5</f>
        <v>0</v>
      </c>
      <c r="T7" s="75">
        <f ca="1">(HLOOKUP(CONCATENATE($L$5,T$7),'[1]BECO_Datos 2006-2020'!$D$3:$LJ$86,'[1]BECO_Datos 2006-2020'!$A7,FALSE)+IFERROR(HLOOKUP(CONCATENATE($L$5,T$7),'[1]BECO_Datos 2006-2020'!$LL$3:$RN$86,'[1]BECO_Datos 2006-2020'!$A7,FALSE),0))*T$5</f>
        <v>0</v>
      </c>
      <c r="U7" s="75">
        <f ca="1">(HLOOKUP(CONCATENATE($L$5,U$7),'[1]BECO_Datos 2006-2020'!$D$3:$LJ$86,'[1]BECO_Datos 2006-2020'!$A7,FALSE)+IFERROR(HLOOKUP(CONCATENATE($L$5,U$7),'[1]BECO_Datos 2006-2020'!$LL$3:$RN$86,'[1]BECO_Datos 2006-2020'!$A7,FALSE),0))*L$5</f>
        <v>4286.5600000000004</v>
      </c>
      <c r="V7" s="75">
        <f ca="1">(HLOOKUP(CONCATENATE($L$5,V$7),'[1]BECO_Datos 2006-2020'!$D$3:$LJ$86,'[1]BECO_Datos 2006-2020'!$A7,FALSE)+IFERROR(HLOOKUP(CONCATENATE($L$5,V$7),'[1]BECO_Datos 2006-2020'!$LL$3:$RN$86,'[1]BECO_Datos 2006-2020'!$A7,FALSE),0))*V$5</f>
        <v>0</v>
      </c>
    </row>
    <row r="8" spans="1:22" x14ac:dyDescent="0.3">
      <c r="A8" s="76" t="s">
        <v>120</v>
      </c>
      <c r="B8" s="77" t="str">
        <f t="shared" ca="1" si="3"/>
        <v>No aplica</v>
      </c>
      <c r="C8" s="78">
        <f ca="1">(HLOOKUP(CONCATENATE($L$5,C$7),'[1]BECO_Datos 2006-2020'!$D$3:$LJ$86,'[1]BECO_Datos 2006-2020'!$A8,FALSE)+IFERROR(HLOOKUP(CONCATENATE($L$5,C$7),'[1]BECO_Datos 2006-2020'!$LL$3:$RN$86,'[1]BECO_Datos 2006-2020'!$A8,FALSE),0))*C$5</f>
        <v>0</v>
      </c>
      <c r="D8" s="78">
        <f ca="1">(HLOOKUP(CONCATENATE($L$5,D$7),'[1]BECO_Datos 2006-2020'!$D$3:$LJ$86,'[1]BECO_Datos 2006-2020'!$A8,FALSE)+IFERROR(HLOOKUP(CONCATENATE($L$5,D$7),'[1]BECO_Datos 2006-2020'!$LL$3:$RN$86,'[1]BECO_Datos 2006-2020'!$A8,FALSE),0))*D$5</f>
        <v>74696.225999999995</v>
      </c>
      <c r="E8" s="78">
        <f ca="1">(HLOOKUP(CONCATENATE($L$5,E$7),'[1]BECO_Datos 2006-2020'!$D$3:$LJ$86,'[1]BECO_Datos 2006-2020'!$A8,FALSE)+IFERROR(HLOOKUP(CONCATENATE($L$5,E$7),'[1]BECO_Datos 2006-2020'!$LL$3:$RN$86,'[1]BECO_Datos 2006-2020'!$A8,FALSE),0))*E$5</f>
        <v>0</v>
      </c>
      <c r="F8" s="78">
        <f ca="1">(HLOOKUP(CONCATENATE($L$5,F$7),'[1]BECO_Datos 2006-2020'!$D$3:$LJ$86,'[1]BECO_Datos 2006-2020'!$A8,FALSE)+IFERROR(HLOOKUP(CONCATENATE($L$5,F$7),'[1]BECO_Datos 2006-2020'!$LL$3:$RN$86,'[1]BECO_Datos 2006-2020'!$A8,FALSE),0))*F$5</f>
        <v>0</v>
      </c>
      <c r="G8" s="78">
        <f ca="1">(HLOOKUP(CONCATENATE($L$5,G$7),'[1]BECO_Datos 2006-2020'!$D$3:$LJ$86,'[1]BECO_Datos 2006-2020'!$A8,FALSE)+IFERROR(HLOOKUP(CONCATENATE($L$5,G$7),'[1]BECO_Datos 2006-2020'!$LL$3:$RN$86,'[1]BECO_Datos 2006-2020'!$A8,FALSE),0))*G$5</f>
        <v>1.2600859000000001E-2</v>
      </c>
      <c r="H8" s="78">
        <f ca="1">(HLOOKUP(CONCATENATE($L$5,H$7),'[1]BECO_Datos 2006-2020'!$D$3:$LJ$86,'[1]BECO_Datos 2006-2020'!$A8,FALSE)+IFERROR(HLOOKUP(CONCATENATE($L$5,H$7),'[1]BECO_Datos 2006-2020'!$LL$3:$RN$86,'[1]BECO_Datos 2006-2020'!$A8,FALSE),0))*H$5</f>
        <v>205345.15707946089</v>
      </c>
      <c r="I8" s="78">
        <f ca="1">(HLOOKUP(CONCATENATE($L$5,I$7),'[1]BECO_Datos 2006-2020'!$D$3:$LJ$86,'[1]BECO_Datos 2006-2020'!$A8,FALSE)+IFERROR(HLOOKUP(CONCATENATE($L$5,I$7),'[1]BECO_Datos 2006-2020'!$LL$3:$RN$86,'[1]BECO_Datos 2006-2020'!$A8,FALSE),0))*I$5</f>
        <v>0</v>
      </c>
      <c r="J8" s="78">
        <f ca="1">(HLOOKUP(CONCATENATE($L$5,J$7),'[1]BECO_Datos 2006-2020'!$D$3:$LJ$86,'[1]BECO_Datos 2006-2020'!$A8,FALSE)+IFERROR(HLOOKUP(CONCATENATE($L$5,J$7),'[1]BECO_Datos 2006-2020'!$LL$3:$RN$86,'[1]BECO_Datos 2006-2020'!$A8,FALSE),0))*J$5</f>
        <v>0</v>
      </c>
      <c r="K8" s="77" t="str">
        <f t="shared" ca="1" si="1"/>
        <v>No aplica</v>
      </c>
      <c r="L8" s="78">
        <f ca="1">(HLOOKUP(CONCATENATE($L$5,L$7),'[1]BECO_Datos 2006-2020'!$D$3:$LJ$86,'[1]BECO_Datos 2006-2020'!$A8,FALSE)+IFERROR(HLOOKUP(CONCATENATE($L$5,L$7),'[1]BECO_Datos 2006-2020'!$LL$3:$RN$86,'[1]BECO_Datos 2006-2020'!$A8,FALSE),0))*L$5</f>
        <v>0</v>
      </c>
      <c r="M8" s="78">
        <f ca="1">(HLOOKUP(CONCATENATE($L$5,M$7),'[1]BECO_Datos 2006-2020'!$D$3:$LJ$86,'[1]BECO_Datos 2006-2020'!$A8,FALSE)+IFERROR(HLOOKUP(CONCATENATE($L$5,M$7),'[1]BECO_Datos 2006-2020'!$LL$3:$RN$86,'[1]BECO_Datos 2006-2020'!$A8,FALSE),0))*M$5</f>
        <v>0</v>
      </c>
      <c r="N8" s="78">
        <f ca="1">(HLOOKUP(CONCATENATE($L$5,N$7),'[1]BECO_Datos 2006-2020'!$D$3:$LJ$86,'[1]BECO_Datos 2006-2020'!$A8,FALSE)+IFERROR(HLOOKUP(CONCATENATE($L$5,N$7),'[1]BECO_Datos 2006-2020'!$LL$3:$RN$86,'[1]BECO_Datos 2006-2020'!$A8,FALSE),0))*N$5</f>
        <v>10.002118300000001</v>
      </c>
      <c r="O8" s="78">
        <f ca="1">(HLOOKUP(CONCATENATE($L$5,O$7),'[1]BECO_Datos 2006-2020'!$D$3:$LJ$86,'[1]BECO_Datos 2006-2020'!$A8,FALSE)+IFERROR(HLOOKUP(CONCATENATE($L$5,O$7),'[1]BECO_Datos 2006-2020'!$LL$3:$RN$86,'[1]BECO_Datos 2006-2020'!$A8,FALSE),0))*O$5</f>
        <v>3147.125</v>
      </c>
      <c r="P8" s="78">
        <f ca="1">(HLOOKUP(CONCATENATE($L$5,P$7),'[1]BECO_Datos 2006-2020'!$D$3:$LJ$86,'[1]BECO_Datos 2006-2020'!$A8,FALSE)+IFERROR(HLOOKUP(CONCATENATE($L$5,P$7),'[1]BECO_Datos 2006-2020'!$LL$3:$RN$86,'[1]BECO_Datos 2006-2020'!$A8,FALSE),0))*P$5</f>
        <v>15743.438098679881</v>
      </c>
      <c r="Q8" s="78">
        <f ca="1">(HLOOKUP(CONCATENATE($L$5,Q$7),'[1]BECO_Datos 2006-2020'!$D$3:$LJ$86,'[1]BECO_Datos 2006-2020'!$A8,FALSE)+IFERROR(HLOOKUP(CONCATENATE($L$5,Q$7),'[1]BECO_Datos 2006-2020'!$LL$3:$RN$86,'[1]BECO_Datos 2006-2020'!$A8,FALSE),0))*Q$5</f>
        <v>5.8405895899999996</v>
      </c>
      <c r="R8" s="78">
        <f ca="1">(HLOOKUP(CONCATENATE($L$5,R$7),'[1]BECO_Datos 2006-2020'!$D$3:$LJ$86,'[1]BECO_Datos 2006-2020'!$A8,FALSE)+IFERROR(HLOOKUP(CONCATENATE($L$5,R$7),'[1]BECO_Datos 2006-2020'!$LL$3:$RN$86,'[1]BECO_Datos 2006-2020'!$A8,FALSE),0))*R$5</f>
        <v>0</v>
      </c>
      <c r="S8" s="78">
        <f ca="1">(HLOOKUP(CONCATENATE($L$5,S$7),'[1]BECO_Datos 2006-2020'!$D$3:$LJ$86,'[1]BECO_Datos 2006-2020'!$A8,FALSE)+IFERROR(HLOOKUP(CONCATENATE($L$5,S$7),'[1]BECO_Datos 2006-2020'!$LL$3:$RN$86,'[1]BECO_Datos 2006-2020'!$A8,FALSE),0))*S$5</f>
        <v>12229.374314819504</v>
      </c>
      <c r="T8" s="78">
        <f ca="1">(HLOOKUP(CONCATENATE($L$5,T$7),'[1]BECO_Datos 2006-2020'!$D$3:$LJ$86,'[1]BECO_Datos 2006-2020'!$A8,FALSE)+IFERROR(HLOOKUP(CONCATENATE($L$5,T$7),'[1]BECO_Datos 2006-2020'!$LL$3:$RN$86,'[1]BECO_Datos 2006-2020'!$A8,FALSE),0))*T$5</f>
        <v>0</v>
      </c>
      <c r="U8" s="78">
        <f ca="1">(HLOOKUP(CONCATENATE($L$5,U$7),'[1]BECO_Datos 2006-2020'!$D$3:$LJ$86,'[1]BECO_Datos 2006-2020'!$A8,FALSE)+IFERROR(HLOOKUP(CONCATENATE($L$5,U$7),'[1]BECO_Datos 2006-2020'!$LL$3:$RN$86,'[1]BECO_Datos 2006-2020'!$A8,FALSE),0))*U$5</f>
        <v>260.96937212043042</v>
      </c>
      <c r="V8" s="78">
        <f ca="1">(HLOOKUP(CONCATENATE($L$5,V$7),'[1]BECO_Datos 2006-2020'!$D$3:$LJ$86,'[1]BECO_Datos 2006-2020'!$A8,FALSE)+IFERROR(HLOOKUP(CONCATENATE($L$5,V$7),'[1]BECO_Datos 2006-2020'!$LL$3:$RN$86,'[1]BECO_Datos 2006-2020'!$A8,FALSE),0))*V$5</f>
        <v>84.232933467442152</v>
      </c>
    </row>
    <row r="9" spans="1:22" x14ac:dyDescent="0.3">
      <c r="A9" s="74" t="s">
        <v>121</v>
      </c>
      <c r="B9" s="75" t="str">
        <f t="shared" ca="1" si="3"/>
        <v>No aplica</v>
      </c>
      <c r="C9" s="75">
        <f ca="1">(HLOOKUP(CONCATENATE($L$5,C$7),'[1]BECO_Datos 2006-2020'!$D$3:$LJ$86,'[1]BECO_Datos 2006-2020'!$A9,FALSE)+IFERROR(HLOOKUP(CONCATENATE($L$5,C$7),'[1]BECO_Datos 2006-2020'!$LL$3:$RN$86,'[1]BECO_Datos 2006-2020'!$A9,FALSE),0))*C$5</f>
        <v>0</v>
      </c>
      <c r="D9" s="75">
        <f ca="1">(HLOOKUP(CONCATENATE($L$5,D$7),'[1]BECO_Datos 2006-2020'!$D$3:$LJ$86,'[1]BECO_Datos 2006-2020'!$A9,FALSE)+IFERROR(HLOOKUP(CONCATENATE($L$5,D$7),'[1]BECO_Datos 2006-2020'!$LL$3:$RN$86,'[1]BECO_Datos 2006-2020'!$A9,FALSE),0))*D$5</f>
        <v>370</v>
      </c>
      <c r="E9" s="75">
        <f ca="1">(HLOOKUP(CONCATENATE($L$5,E$7),'[1]BECO_Datos 2006-2020'!$D$3:$LJ$86,'[1]BECO_Datos 2006-2020'!$A9,FALSE)+IFERROR(HLOOKUP(CONCATENATE($L$5,E$7),'[1]BECO_Datos 2006-2020'!$LL$3:$RN$86,'[1]BECO_Datos 2006-2020'!$A9,FALSE),0))*E$5</f>
        <v>0</v>
      </c>
      <c r="F9" s="75">
        <f ca="1">(HLOOKUP(CONCATENATE($L$5,F$7),'[1]BECO_Datos 2006-2020'!$D$3:$LJ$86,'[1]BECO_Datos 2006-2020'!$A9,FALSE)+IFERROR(HLOOKUP(CONCATENATE($L$5,F$7),'[1]BECO_Datos 2006-2020'!$LL$3:$RN$86,'[1]BECO_Datos 2006-2020'!$A9,FALSE),0))*F$5</f>
        <v>-13688.557500000001</v>
      </c>
      <c r="G9" s="75">
        <f ca="1">(HLOOKUP(CONCATENATE($L$5,G$7),'[1]BECO_Datos 2006-2020'!$D$3:$LJ$86,'[1]BECO_Datos 2006-2020'!$A9,FALSE)+IFERROR(HLOOKUP(CONCATENATE($L$5,G$7),'[1]BECO_Datos 2006-2020'!$LL$3:$RN$86,'[1]BECO_Datos 2006-2020'!$A9,FALSE),0))*G$5</f>
        <v>0</v>
      </c>
      <c r="H9" s="75">
        <f ca="1">(HLOOKUP(CONCATENATE($L$5,H$7),'[1]BECO_Datos 2006-2020'!$D$3:$LJ$86,'[1]BECO_Datos 2006-2020'!$A9,FALSE)+IFERROR(HLOOKUP(CONCATENATE($L$5,H$7),'[1]BECO_Datos 2006-2020'!$LL$3:$RN$86,'[1]BECO_Datos 2006-2020'!$A9,FALSE),0))*H$5</f>
        <v>0</v>
      </c>
      <c r="I9" s="75">
        <f ca="1">(HLOOKUP(CONCATENATE($L$5,I$7),'[1]BECO_Datos 2006-2020'!$D$3:$LJ$86,'[1]BECO_Datos 2006-2020'!$A9,FALSE)+IFERROR(HLOOKUP(CONCATENATE($L$5,I$7),'[1]BECO_Datos 2006-2020'!$LL$3:$RN$86,'[1]BECO_Datos 2006-2020'!$A9,FALSE),0))*I$5</f>
        <v>0</v>
      </c>
      <c r="J9" s="75">
        <f ca="1">(HLOOKUP(CONCATENATE($L$5,J$7),'[1]BECO_Datos 2006-2020'!$D$3:$LJ$86,'[1]BECO_Datos 2006-2020'!$A9,FALSE)+IFERROR(HLOOKUP(CONCATENATE($L$5,J$7),'[1]BECO_Datos 2006-2020'!$LL$3:$RN$86,'[1]BECO_Datos 2006-2020'!$A9,FALSE),0))*J$5</f>
        <v>0</v>
      </c>
      <c r="K9" s="75" t="str">
        <f t="shared" ca="1" si="1"/>
        <v>No aplica</v>
      </c>
      <c r="L9" s="75">
        <f ca="1">(HLOOKUP(CONCATENATE($L$5,L$7),'[1]BECO_Datos 2006-2020'!$D$3:$LJ$86,'[1]BECO_Datos 2006-2020'!$A9,FALSE)+IFERROR(HLOOKUP(CONCATENATE($L$5,L$7),'[1]BECO_Datos 2006-2020'!$LL$3:$RN$86,'[1]BECO_Datos 2006-2020'!$A9,FALSE),0))*L$5</f>
        <v>-69.202799661886047</v>
      </c>
      <c r="M9" s="75">
        <f ca="1">(HLOOKUP(CONCATENATE($L$5,M$7),'[1]BECO_Datos 2006-2020'!$D$3:$LJ$86,'[1]BECO_Datos 2006-2020'!$A9,FALSE)+IFERROR(HLOOKUP(CONCATENATE($L$5,M$7),'[1]BECO_Datos 2006-2020'!$LL$3:$RN$86,'[1]BECO_Datos 2006-2020'!$A9,FALSE),0))*M$5</f>
        <v>45.890833640998153</v>
      </c>
      <c r="N9" s="75">
        <f ca="1">(HLOOKUP(CONCATENATE($L$5,N$7),'[1]BECO_Datos 2006-2020'!$D$3:$LJ$86,'[1]BECO_Datos 2006-2020'!$A9,FALSE)+IFERROR(HLOOKUP(CONCATENATE($L$5,N$7),'[1]BECO_Datos 2006-2020'!$LL$3:$RN$86,'[1]BECO_Datos 2006-2020'!$A9,FALSE),0))*N$5</f>
        <v>0</v>
      </c>
      <c r="O9" s="75">
        <f ca="1">(HLOOKUP(CONCATENATE($L$5,O$7),'[1]BECO_Datos 2006-2020'!$D$3:$LJ$86,'[1]BECO_Datos 2006-2020'!$A9,FALSE)+IFERROR(HLOOKUP(CONCATENATE($L$5,O$7),'[1]BECO_Datos 2006-2020'!$LL$3:$RN$86,'[1]BECO_Datos 2006-2020'!$A9,FALSE),0))*O$5</f>
        <v>0</v>
      </c>
      <c r="P9" s="75">
        <f ca="1">(HLOOKUP(CONCATENATE($L$5,P$7),'[1]BECO_Datos 2006-2020'!$D$3:$LJ$86,'[1]BECO_Datos 2006-2020'!$A9,FALSE)+IFERROR(HLOOKUP(CONCATENATE($L$5,P$7),'[1]BECO_Datos 2006-2020'!$LL$3:$RN$86,'[1]BECO_Datos 2006-2020'!$A9,FALSE),0))*P$5</f>
        <v>0</v>
      </c>
      <c r="Q9" s="75">
        <f ca="1">(HLOOKUP(CONCATENATE($L$5,Q$7),'[1]BECO_Datos 2006-2020'!$D$3:$LJ$86,'[1]BECO_Datos 2006-2020'!$A9,FALSE)+IFERROR(HLOOKUP(CONCATENATE($L$5,Q$7),'[1]BECO_Datos 2006-2020'!$LL$3:$RN$86,'[1]BECO_Datos 2006-2020'!$A9,FALSE),0))*Q$5</f>
        <v>0</v>
      </c>
      <c r="R9" s="75">
        <f ca="1">(HLOOKUP(CONCATENATE($L$5,R$7),'[1]BECO_Datos 2006-2020'!$D$3:$LJ$86,'[1]BECO_Datos 2006-2020'!$A9,FALSE)+IFERROR(HLOOKUP(CONCATENATE($L$5,R$7),'[1]BECO_Datos 2006-2020'!$LL$3:$RN$86,'[1]BECO_Datos 2006-2020'!$A9,FALSE),0))*R$5</f>
        <v>0</v>
      </c>
      <c r="S9" s="75">
        <f ca="1">(HLOOKUP(CONCATENATE($L$5,S$7),'[1]BECO_Datos 2006-2020'!$D$3:$LJ$86,'[1]BECO_Datos 2006-2020'!$A9,FALSE)+IFERROR(HLOOKUP(CONCATENATE($L$5,S$7),'[1]BECO_Datos 2006-2020'!$LL$3:$RN$86,'[1]BECO_Datos 2006-2020'!$A9,FALSE),0))*S$5</f>
        <v>0</v>
      </c>
      <c r="T9" s="75">
        <f ca="1">(HLOOKUP(CONCATENATE($L$5,T$7),'[1]BECO_Datos 2006-2020'!$D$3:$LJ$86,'[1]BECO_Datos 2006-2020'!$A9,FALSE)+IFERROR(HLOOKUP(CONCATENATE($L$5,T$7),'[1]BECO_Datos 2006-2020'!$LL$3:$RN$86,'[1]BECO_Datos 2006-2020'!$A9,FALSE),0))*T$5</f>
        <v>0</v>
      </c>
      <c r="U9" s="75">
        <f ca="1">(HLOOKUP(CONCATENATE($L$5,U$7),'[1]BECO_Datos 2006-2020'!$D$3:$LJ$86,'[1]BECO_Datos 2006-2020'!$A9,FALSE)+IFERROR(HLOOKUP(CONCATENATE($L$5,U$7),'[1]BECO_Datos 2006-2020'!$LL$3:$RN$86,'[1]BECO_Datos 2006-2020'!$A9,FALSE),0))*U$5</f>
        <v>0</v>
      </c>
      <c r="V9" s="75">
        <f ca="1">(HLOOKUP(CONCATENATE($L$5,V$7),'[1]BECO_Datos 2006-2020'!$D$3:$LJ$86,'[1]BECO_Datos 2006-2020'!$A9,FALSE)+IFERROR(HLOOKUP(CONCATENATE($L$5,V$7),'[1]BECO_Datos 2006-2020'!$LL$3:$RN$86,'[1]BECO_Datos 2006-2020'!$A9,FALSE),0))*V$5</f>
        <v>0</v>
      </c>
    </row>
    <row r="10" spans="1:22" x14ac:dyDescent="0.3">
      <c r="A10" s="76" t="s">
        <v>122</v>
      </c>
      <c r="B10" s="77" t="str">
        <f t="shared" ca="1" si="3"/>
        <v>No aplica</v>
      </c>
      <c r="C10" s="78">
        <f ca="1">(HLOOKUP(CONCATENATE($L$5,C$7),'[1]BECO_Datos 2006-2020'!$D$3:$LJ$86,'[1]BECO_Datos 2006-2020'!$A10,FALSE)+IFERROR(HLOOKUP(CONCATENATE($L$5,C$7),'[1]BECO_Datos 2006-2020'!$LL$3:$RN$86,'[1]BECO_Datos 2006-2020'!$A10,FALSE),0))*C$5</f>
        <v>0</v>
      </c>
      <c r="D10" s="78">
        <f ca="1">(HLOOKUP(CONCATENATE($L$5,D$7),'[1]BECO_Datos 2006-2020'!$D$3:$LJ$86,'[1]BECO_Datos 2006-2020'!$A10,FALSE)+IFERROR(HLOOKUP(CONCATENATE($L$5,D$7),'[1]BECO_Datos 2006-2020'!$LL$3:$RN$86,'[1]BECO_Datos 2006-2020'!$A10,FALSE),0))*D$5</f>
        <v>0</v>
      </c>
      <c r="E10" s="78">
        <f ca="1">(HLOOKUP(CONCATENATE($L$5,E$7),'[1]BECO_Datos 2006-2020'!$D$3:$LJ$86,'[1]BECO_Datos 2006-2020'!$A10,FALSE)+IFERROR(HLOOKUP(CONCATENATE($L$5,E$7),'[1]BECO_Datos 2006-2020'!$LL$3:$RN$86,'[1]BECO_Datos 2006-2020'!$A10,FALSE),0))*E$5</f>
        <v>18576.826649999988</v>
      </c>
      <c r="F10" s="78">
        <f ca="1">(HLOOKUP(CONCATENATE($L$5,F$7),'[1]BECO_Datos 2006-2020'!$D$3:$LJ$86,'[1]BECO_Datos 2006-2020'!$A10,FALSE)+IFERROR(HLOOKUP(CONCATENATE($L$5,F$7),'[1]BECO_Datos 2006-2020'!$LL$3:$RN$86,'[1]BECO_Datos 2006-2020'!$A10,FALSE),0))*F$5</f>
        <v>0</v>
      </c>
      <c r="G10" s="78">
        <f ca="1">(HLOOKUP(CONCATENATE($L$5,G$7),'[1]BECO_Datos 2006-2020'!$D$3:$LJ$86,'[1]BECO_Datos 2006-2020'!$A10,FALSE)+IFERROR(HLOOKUP(CONCATENATE($L$5,G$7),'[1]BECO_Datos 2006-2020'!$LL$3:$RN$86,'[1]BECO_Datos 2006-2020'!$A10,FALSE),0))*G$5</f>
        <v>0</v>
      </c>
      <c r="H10" s="78">
        <f ca="1">(HLOOKUP(CONCATENATE($L$5,H$7),'[1]BECO_Datos 2006-2020'!$D$3:$LJ$86,'[1]BECO_Datos 2006-2020'!$A10,FALSE)+IFERROR(HLOOKUP(CONCATENATE($L$5,H$7),'[1]BECO_Datos 2006-2020'!$LL$3:$RN$86,'[1]BECO_Datos 2006-2020'!$A10,FALSE),0))*H$5</f>
        <v>0</v>
      </c>
      <c r="I10" s="78">
        <f ca="1">(HLOOKUP(CONCATENATE($L$5,I$7),'[1]BECO_Datos 2006-2020'!$D$3:$LJ$86,'[1]BECO_Datos 2006-2020'!$A10,FALSE)+IFERROR(HLOOKUP(CONCATENATE($L$5,I$7),'[1]BECO_Datos 2006-2020'!$LL$3:$RN$86,'[1]BECO_Datos 2006-2020'!$A10,FALSE),0))*I$5</f>
        <v>0</v>
      </c>
      <c r="J10" s="78">
        <f ca="1">(HLOOKUP(CONCATENATE($L$5,J$7),'[1]BECO_Datos 2006-2020'!$D$3:$LJ$86,'[1]BECO_Datos 2006-2020'!$A10,FALSE)+IFERROR(HLOOKUP(CONCATENATE($L$5,J$7),'[1]BECO_Datos 2006-2020'!$LL$3:$RN$86,'[1]BECO_Datos 2006-2020'!$A10,FALSE),0))*J$5</f>
        <v>0</v>
      </c>
      <c r="K10" s="77" t="str">
        <f t="shared" ca="1" si="1"/>
        <v>No aplica</v>
      </c>
      <c r="L10" s="78">
        <f ca="1">(HLOOKUP(CONCATENATE($L$5,L$7),'[1]BECO_Datos 2006-2020'!$D$3:$LJ$86,'[1]BECO_Datos 2006-2020'!$A10,FALSE)+IFERROR(HLOOKUP(CONCATENATE($L$5,L$7),'[1]BECO_Datos 2006-2020'!$LL$3:$RN$86,'[1]BECO_Datos 2006-2020'!$A10,FALSE),0))*L$5</f>
        <v>0</v>
      </c>
      <c r="M10" s="78">
        <f ca="1">(HLOOKUP(CONCATENATE($L$5,M$7),'[1]BECO_Datos 2006-2020'!$D$3:$LJ$86,'[1]BECO_Datos 2006-2020'!$A10,FALSE)+IFERROR(HLOOKUP(CONCATENATE($L$5,M$7),'[1]BECO_Datos 2006-2020'!$LL$3:$RN$86,'[1]BECO_Datos 2006-2020'!$A10,FALSE),0))*M$5</f>
        <v>0</v>
      </c>
      <c r="N10" s="78">
        <f ca="1">(HLOOKUP(CONCATENATE($L$5,N$7),'[1]BECO_Datos 2006-2020'!$D$3:$LJ$86,'[1]BECO_Datos 2006-2020'!$A10,FALSE)+IFERROR(HLOOKUP(CONCATENATE($L$5,N$7),'[1]BECO_Datos 2006-2020'!$LL$3:$RN$86,'[1]BECO_Datos 2006-2020'!$A10,FALSE),0))*N$5</f>
        <v>0</v>
      </c>
      <c r="O10" s="78">
        <f ca="1">(HLOOKUP(CONCATENATE($L$5,O$7),'[1]BECO_Datos 2006-2020'!$D$3:$LJ$86,'[1]BECO_Datos 2006-2020'!$A10,FALSE)+IFERROR(HLOOKUP(CONCATENATE($L$5,O$7),'[1]BECO_Datos 2006-2020'!$LL$3:$RN$86,'[1]BECO_Datos 2006-2020'!$A10,FALSE),0))*O$5</f>
        <v>0</v>
      </c>
      <c r="P10" s="78">
        <f ca="1">(HLOOKUP(CONCATENATE($L$5,P$7),'[1]BECO_Datos 2006-2020'!$D$3:$LJ$86,'[1]BECO_Datos 2006-2020'!$A10,FALSE)+IFERROR(HLOOKUP(CONCATENATE($L$5,P$7),'[1]BECO_Datos 2006-2020'!$LL$3:$RN$86,'[1]BECO_Datos 2006-2020'!$A10,FALSE),0))*P$5</f>
        <v>0</v>
      </c>
      <c r="Q10" s="78">
        <f ca="1">(HLOOKUP(CONCATENATE($L$5,Q$7),'[1]BECO_Datos 2006-2020'!$D$3:$LJ$86,'[1]BECO_Datos 2006-2020'!$A10,FALSE)+IFERROR(HLOOKUP(CONCATENATE($L$5,Q$7),'[1]BECO_Datos 2006-2020'!$LL$3:$RN$86,'[1]BECO_Datos 2006-2020'!$A10,FALSE),0))*Q$5</f>
        <v>0</v>
      </c>
      <c r="R10" s="78">
        <f ca="1">(HLOOKUP(CONCATENATE($L$5,R$7),'[1]BECO_Datos 2006-2020'!$D$3:$LJ$86,'[1]BECO_Datos 2006-2020'!$A10,FALSE)+IFERROR(HLOOKUP(CONCATENATE($L$5,R$7),'[1]BECO_Datos 2006-2020'!$LL$3:$RN$86,'[1]BECO_Datos 2006-2020'!$A10,FALSE),0))*R$5</f>
        <v>0</v>
      </c>
      <c r="S10" s="78">
        <f ca="1">(HLOOKUP(CONCATENATE($L$5,S$7),'[1]BECO_Datos 2006-2020'!$D$3:$LJ$86,'[1]BECO_Datos 2006-2020'!$A10,FALSE)+IFERROR(HLOOKUP(CONCATENATE($L$5,S$7),'[1]BECO_Datos 2006-2020'!$LL$3:$RN$86,'[1]BECO_Datos 2006-2020'!$A10,FALSE),0))*S$5</f>
        <v>0</v>
      </c>
      <c r="T10" s="78">
        <f ca="1">(HLOOKUP(CONCATENATE($L$5,T$7),'[1]BECO_Datos 2006-2020'!$D$3:$LJ$86,'[1]BECO_Datos 2006-2020'!$A10,FALSE)+IFERROR(HLOOKUP(CONCATENATE($L$5,T$7),'[1]BECO_Datos 2006-2020'!$LL$3:$RN$86,'[1]BECO_Datos 2006-2020'!$A10,FALSE),0))*T$5</f>
        <v>0</v>
      </c>
      <c r="U10" s="78">
        <f ca="1">(HLOOKUP(CONCATENATE($L$5,U$7),'[1]BECO_Datos 2006-2020'!$D$3:$LJ$86,'[1]BECO_Datos 2006-2020'!$A10,FALSE)+IFERROR(HLOOKUP(CONCATENATE($L$5,U$7),'[1]BECO_Datos 2006-2020'!$LL$3:$RN$86,'[1]BECO_Datos 2006-2020'!$A10,FALSE),0))*U$5</f>
        <v>0</v>
      </c>
      <c r="V10" s="78">
        <f ca="1">(HLOOKUP(CONCATENATE($L$5,V$7),'[1]BECO_Datos 2006-2020'!$D$3:$LJ$86,'[1]BECO_Datos 2006-2020'!$A10,FALSE)+IFERROR(HLOOKUP(CONCATENATE($L$5,V$7),'[1]BECO_Datos 2006-2020'!$LL$3:$RN$86,'[1]BECO_Datos 2006-2020'!$A10,FALSE),0))*V$5</f>
        <v>0</v>
      </c>
    </row>
    <row r="11" spans="1:22" x14ac:dyDescent="0.3">
      <c r="A11" s="74" t="s">
        <v>123</v>
      </c>
      <c r="B11" s="75" t="str">
        <f t="shared" ca="1" si="3"/>
        <v>No aplica</v>
      </c>
      <c r="C11" s="75">
        <f ca="1">(HLOOKUP(CONCATENATE($L$5,C$7),'[1]BECO_Datos 2006-2020'!$D$3:$LJ$86,'[1]BECO_Datos 2006-2020'!$A11,FALSE)+IFERROR(HLOOKUP(CONCATENATE($L$5,C$7),'[1]BECO_Datos 2006-2020'!$LL$3:$RN$86,'[1]BECO_Datos 2006-2020'!$A11,FALSE),0))*C$5</f>
        <v>0</v>
      </c>
      <c r="D11" s="75">
        <f ca="1">(HLOOKUP(CONCATENATE($L$5,D$7),'[1]BECO_Datos 2006-2020'!$D$3:$LJ$86,'[1]BECO_Datos 2006-2020'!$A11,FALSE)+IFERROR(HLOOKUP(CONCATENATE($L$5,D$7),'[1]BECO_Datos 2006-2020'!$LL$3:$RN$86,'[1]BECO_Datos 2006-2020'!$A11,FALSE),0))*D$5</f>
        <v>0</v>
      </c>
      <c r="E11" s="75">
        <f ca="1">(HLOOKUP(CONCATENATE($L$5,E$7),'[1]BECO_Datos 2006-2020'!$D$3:$LJ$86,'[1]BECO_Datos 2006-2020'!$A11,FALSE)+IFERROR(HLOOKUP(CONCATENATE($L$5,E$7),'[1]BECO_Datos 2006-2020'!$LL$3:$RN$86,'[1]BECO_Datos 2006-2020'!$A11,FALSE),0))*E$5</f>
        <v>0</v>
      </c>
      <c r="F11" s="75">
        <f ca="1">(HLOOKUP(CONCATENATE($L$5,F$7),'[1]BECO_Datos 2006-2020'!$D$3:$LJ$86,'[1]BECO_Datos 2006-2020'!$A11,FALSE)+IFERROR(HLOOKUP(CONCATENATE($L$5,F$7),'[1]BECO_Datos 2006-2020'!$LL$3:$RN$86,'[1]BECO_Datos 2006-2020'!$A11,FALSE),0))*F$5</f>
        <v>1074.8480523952101</v>
      </c>
      <c r="G11" s="75">
        <f ca="1">(HLOOKUP(CONCATENATE($L$5,G$7),'[1]BECO_Datos 2006-2020'!$D$3:$LJ$86,'[1]BECO_Datos 2006-2020'!$A11,FALSE)+IFERROR(HLOOKUP(CONCATENATE($L$5,G$7),'[1]BECO_Datos 2006-2020'!$LL$3:$RN$86,'[1]BECO_Datos 2006-2020'!$A11,FALSE),0))*G$5</f>
        <v>0</v>
      </c>
      <c r="H11" s="75">
        <f ca="1">(HLOOKUP(CONCATENATE($L$5,H$7),'[1]BECO_Datos 2006-2020'!$D$3:$LJ$86,'[1]BECO_Datos 2006-2020'!$A11,FALSE)+IFERROR(HLOOKUP(CONCATENATE($L$5,H$7),'[1]BECO_Datos 2006-2020'!$LL$3:$RN$86,'[1]BECO_Datos 2006-2020'!$A11,FALSE),0))*H$5</f>
        <v>0</v>
      </c>
      <c r="I11" s="75">
        <f ca="1">(HLOOKUP(CONCATENATE($L$5,I$7),'[1]BECO_Datos 2006-2020'!$D$3:$LJ$86,'[1]BECO_Datos 2006-2020'!$A11,FALSE)+IFERROR(HLOOKUP(CONCATENATE($L$5,I$7),'[1]BECO_Datos 2006-2020'!$LL$3:$RN$86,'[1]BECO_Datos 2006-2020'!$A11,FALSE),0))*I$5</f>
        <v>0</v>
      </c>
      <c r="J11" s="75">
        <f ca="1">(HLOOKUP(CONCATENATE($L$5,J$7),'[1]BECO_Datos 2006-2020'!$D$3:$LJ$86,'[1]BECO_Datos 2006-2020'!$A11,FALSE)+IFERROR(HLOOKUP(CONCATENATE($L$5,J$7),'[1]BECO_Datos 2006-2020'!$LL$3:$RN$86,'[1]BECO_Datos 2006-2020'!$A11,FALSE),0))*J$5</f>
        <v>0</v>
      </c>
      <c r="K11" s="75" t="str">
        <f t="shared" ca="1" si="1"/>
        <v>No aplica</v>
      </c>
      <c r="L11" s="75">
        <f ca="1">(HLOOKUP(CONCATENATE($L$5,L$7),'[1]BECO_Datos 2006-2020'!$D$3:$LJ$86,'[1]BECO_Datos 2006-2020'!$A11,FALSE)+IFERROR(HLOOKUP(CONCATENATE($L$5,L$7),'[1]BECO_Datos 2006-2020'!$LL$3:$RN$86,'[1]BECO_Datos 2006-2020'!$A11,FALSE),0))*L$5</f>
        <v>0</v>
      </c>
      <c r="M11" s="75">
        <f ca="1">(HLOOKUP(CONCATENATE($L$5,M$7),'[1]BECO_Datos 2006-2020'!$D$3:$LJ$86,'[1]BECO_Datos 2006-2020'!$A11,FALSE)+IFERROR(HLOOKUP(CONCATENATE($L$5,M$7),'[1]BECO_Datos 2006-2020'!$LL$3:$RN$86,'[1]BECO_Datos 2006-2020'!$A11,FALSE),0))*M$5</f>
        <v>0</v>
      </c>
      <c r="N11" s="75">
        <f ca="1">(HLOOKUP(CONCATENATE($L$5,N$7),'[1]BECO_Datos 2006-2020'!$D$3:$LJ$86,'[1]BECO_Datos 2006-2020'!$A11,FALSE)+IFERROR(HLOOKUP(CONCATENATE($L$5,N$7),'[1]BECO_Datos 2006-2020'!$LL$3:$RN$86,'[1]BECO_Datos 2006-2020'!$A11,FALSE),0))*N$5</f>
        <v>0</v>
      </c>
      <c r="O11" s="75">
        <f ca="1">(HLOOKUP(CONCATENATE($L$5,O$7),'[1]BECO_Datos 2006-2020'!$D$3:$LJ$86,'[1]BECO_Datos 2006-2020'!$A11,FALSE)+IFERROR(HLOOKUP(CONCATENATE($L$5,O$7),'[1]BECO_Datos 2006-2020'!$LL$3:$RN$86,'[1]BECO_Datos 2006-2020'!$A11,FALSE),0))*O$5</f>
        <v>0</v>
      </c>
      <c r="P11" s="75">
        <f ca="1">(HLOOKUP(CONCATENATE($L$5,P$7),'[1]BECO_Datos 2006-2020'!$D$3:$LJ$86,'[1]BECO_Datos 2006-2020'!$A11,FALSE)+IFERROR(HLOOKUP(CONCATENATE($L$5,P$7),'[1]BECO_Datos 2006-2020'!$LL$3:$RN$86,'[1]BECO_Datos 2006-2020'!$A11,FALSE),0))*P$5</f>
        <v>0</v>
      </c>
      <c r="Q11" s="75">
        <f ca="1">(HLOOKUP(CONCATENATE($L$5,Q$7),'[1]BECO_Datos 2006-2020'!$D$3:$LJ$86,'[1]BECO_Datos 2006-2020'!$A11,FALSE)+IFERROR(HLOOKUP(CONCATENATE($L$5,Q$7),'[1]BECO_Datos 2006-2020'!$LL$3:$RN$86,'[1]BECO_Datos 2006-2020'!$A11,FALSE),0))*Q$5</f>
        <v>5724.0683934191766</v>
      </c>
      <c r="R11" s="75">
        <f ca="1">(HLOOKUP(CONCATENATE($L$5,R$7),'[1]BECO_Datos 2006-2020'!$D$3:$LJ$86,'[1]BECO_Datos 2006-2020'!$A11,FALSE)+IFERROR(HLOOKUP(CONCATENATE($L$5,R$7),'[1]BECO_Datos 2006-2020'!$LL$3:$RN$86,'[1]BECO_Datos 2006-2020'!$A11,FALSE),0))*R$5</f>
        <v>0</v>
      </c>
      <c r="S11" s="75">
        <f ca="1">(HLOOKUP(CONCATENATE($L$5,S$7),'[1]BECO_Datos 2006-2020'!$D$3:$LJ$86,'[1]BECO_Datos 2006-2020'!$A11,FALSE)+IFERROR(HLOOKUP(CONCATENATE($L$5,S$7),'[1]BECO_Datos 2006-2020'!$LL$3:$RN$86,'[1]BECO_Datos 2006-2020'!$A11,FALSE),0))*S$5</f>
        <v>0</v>
      </c>
      <c r="T11" s="75">
        <f ca="1">(HLOOKUP(CONCATENATE($L$5,T$7),'[1]BECO_Datos 2006-2020'!$D$3:$LJ$86,'[1]BECO_Datos 2006-2020'!$A11,FALSE)+IFERROR(HLOOKUP(CONCATENATE($L$5,T$7),'[1]BECO_Datos 2006-2020'!$LL$3:$RN$86,'[1]BECO_Datos 2006-2020'!$A11,FALSE),0))*T$5</f>
        <v>0</v>
      </c>
      <c r="U11" s="75">
        <f ca="1">(HLOOKUP(CONCATENATE($L$5,U$7),'[1]BECO_Datos 2006-2020'!$D$3:$LJ$86,'[1]BECO_Datos 2006-2020'!$A11,FALSE)+IFERROR(HLOOKUP(CONCATENATE($L$5,U$7),'[1]BECO_Datos 2006-2020'!$LL$3:$RN$86,'[1]BECO_Datos 2006-2020'!$A11,FALSE),0))*U$5</f>
        <v>0</v>
      </c>
      <c r="V11" s="75">
        <f ca="1">(HLOOKUP(CONCATENATE($L$5,V$7),'[1]BECO_Datos 2006-2020'!$D$3:$LJ$86,'[1]BECO_Datos 2006-2020'!$A11,FALSE)+IFERROR(HLOOKUP(CONCATENATE($L$5,V$7),'[1]BECO_Datos 2006-2020'!$LL$3:$RN$86,'[1]BECO_Datos 2006-2020'!$A11,FALSE),0))*V$5</f>
        <v>0</v>
      </c>
    </row>
    <row r="12" spans="1:22" x14ac:dyDescent="0.3">
      <c r="A12" s="76" t="s">
        <v>124</v>
      </c>
      <c r="B12" s="77" t="str">
        <f t="shared" ca="1" si="3"/>
        <v>No aplica</v>
      </c>
      <c r="C12" s="78">
        <f ca="1">(HLOOKUP(CONCATENATE($L$5,C$7),'[1]BECO_Datos 2006-2020'!$D$3:$LJ$86,'[1]BECO_Datos 2006-2020'!$A12,FALSE)+IFERROR(HLOOKUP(CONCATENATE($L$5,C$7),'[1]BECO_Datos 2006-2020'!$LL$3:$RN$86,'[1]BECO_Datos 2006-2020'!$A12,FALSE),0))*C$5</f>
        <v>0</v>
      </c>
      <c r="D12" s="78">
        <f ca="1">(HLOOKUP(CONCATENATE($L$5,D$7),'[1]BECO_Datos 2006-2020'!$D$3:$LJ$86,'[1]BECO_Datos 2006-2020'!$A12,FALSE)+IFERROR(HLOOKUP(CONCATENATE($L$5,D$7),'[1]BECO_Datos 2006-2020'!$LL$3:$RN$86,'[1]BECO_Datos 2006-2020'!$A12,FALSE),0))*D$5</f>
        <v>0</v>
      </c>
      <c r="E12" s="78">
        <f ca="1">(HLOOKUP(CONCATENATE($L$5,E$7),'[1]BECO_Datos 2006-2020'!$D$3:$LJ$86,'[1]BECO_Datos 2006-2020'!$A12,FALSE)+IFERROR(HLOOKUP(CONCATENATE($L$5,E$7),'[1]BECO_Datos 2006-2020'!$LL$3:$RN$86,'[1]BECO_Datos 2006-2020'!$A12,FALSE),0))*E$5</f>
        <v>0</v>
      </c>
      <c r="F12" s="78">
        <f ca="1">(HLOOKUP(CONCATENATE($L$5,F$7),'[1]BECO_Datos 2006-2020'!$D$3:$LJ$86,'[1]BECO_Datos 2006-2020'!$A12,FALSE)+IFERROR(HLOOKUP(CONCATENATE($L$5,F$7),'[1]BECO_Datos 2006-2020'!$LL$3:$RN$86,'[1]BECO_Datos 2006-2020'!$A12,FALSE),0))*F$5</f>
        <v>0</v>
      </c>
      <c r="G12" s="78">
        <f ca="1">(HLOOKUP(CONCATENATE($L$5,G$7),'[1]BECO_Datos 2006-2020'!$D$3:$LJ$86,'[1]BECO_Datos 2006-2020'!$A12,FALSE)+IFERROR(HLOOKUP(CONCATENATE($L$5,G$7),'[1]BECO_Datos 2006-2020'!$LL$3:$RN$86,'[1]BECO_Datos 2006-2020'!$A12,FALSE),0))*G$5</f>
        <v>0</v>
      </c>
      <c r="H12" s="78">
        <f ca="1">(HLOOKUP(CONCATENATE($L$5,H$7),'[1]BECO_Datos 2006-2020'!$D$3:$LJ$86,'[1]BECO_Datos 2006-2020'!$A12,FALSE)+IFERROR(HLOOKUP(CONCATENATE($L$5,H$7),'[1]BECO_Datos 2006-2020'!$LL$3:$RN$86,'[1]BECO_Datos 2006-2020'!$A12,FALSE),0))*H$5</f>
        <v>0</v>
      </c>
      <c r="I12" s="78">
        <f ca="1">(HLOOKUP(CONCATENATE($L$5,I$7),'[1]BECO_Datos 2006-2020'!$D$3:$LJ$86,'[1]BECO_Datos 2006-2020'!$A12,FALSE)+IFERROR(HLOOKUP(CONCATENATE($L$5,I$7),'[1]BECO_Datos 2006-2020'!$LL$3:$RN$86,'[1]BECO_Datos 2006-2020'!$A12,FALSE),0))*I$5</f>
        <v>0</v>
      </c>
      <c r="J12" s="78">
        <f ca="1">(HLOOKUP(CONCATENATE($L$5,J$7),'[1]BECO_Datos 2006-2020'!$D$3:$LJ$86,'[1]BECO_Datos 2006-2020'!$A12,FALSE)+IFERROR(HLOOKUP(CONCATENATE($L$5,J$7),'[1]BECO_Datos 2006-2020'!$LL$3:$RN$86,'[1]BECO_Datos 2006-2020'!$A12,FALSE),0))*J$5</f>
        <v>0</v>
      </c>
      <c r="K12" s="77" t="str">
        <f t="shared" ca="1" si="1"/>
        <v>No aplica</v>
      </c>
      <c r="L12" s="78">
        <f ca="1">(HLOOKUP(CONCATENATE($L$5,L$7),'[1]BECO_Datos 2006-2020'!$D$3:$LJ$86,'[1]BECO_Datos 2006-2020'!$A12,FALSE)+IFERROR(HLOOKUP(CONCATENATE($L$5,L$7),'[1]BECO_Datos 2006-2020'!$LL$3:$RN$86,'[1]BECO_Datos 2006-2020'!$A12,FALSE),0))*L$5</f>
        <v>0</v>
      </c>
      <c r="M12" s="78">
        <f ca="1">(HLOOKUP(CONCATENATE($L$5,M$7),'[1]BECO_Datos 2006-2020'!$D$3:$LJ$86,'[1]BECO_Datos 2006-2020'!$A12,FALSE)+IFERROR(HLOOKUP(CONCATENATE($L$5,M$7),'[1]BECO_Datos 2006-2020'!$LL$3:$RN$86,'[1]BECO_Datos 2006-2020'!$A12,FALSE),0))*M$5</f>
        <v>0</v>
      </c>
      <c r="N12" s="78">
        <f ca="1">(HLOOKUP(CONCATENATE($L$5,N$7),'[1]BECO_Datos 2006-2020'!$D$3:$LJ$86,'[1]BECO_Datos 2006-2020'!$A12,FALSE)+IFERROR(HLOOKUP(CONCATENATE($L$5,N$7),'[1]BECO_Datos 2006-2020'!$LL$3:$RN$86,'[1]BECO_Datos 2006-2020'!$A12,FALSE),0))*N$5</f>
        <v>0</v>
      </c>
      <c r="O12" s="78">
        <f ca="1">(HLOOKUP(CONCATENATE($L$5,O$7),'[1]BECO_Datos 2006-2020'!$D$3:$LJ$86,'[1]BECO_Datos 2006-2020'!$A12,FALSE)+IFERROR(HLOOKUP(CONCATENATE($L$5,O$7),'[1]BECO_Datos 2006-2020'!$LL$3:$RN$86,'[1]BECO_Datos 2006-2020'!$A12,FALSE),0))*O$5</f>
        <v>0</v>
      </c>
      <c r="P12" s="78">
        <f ca="1">(HLOOKUP(CONCATENATE($L$5,P$7),'[1]BECO_Datos 2006-2020'!$D$3:$LJ$86,'[1]BECO_Datos 2006-2020'!$A12,FALSE)+IFERROR(HLOOKUP(CONCATENATE($L$5,P$7),'[1]BECO_Datos 2006-2020'!$LL$3:$RN$86,'[1]BECO_Datos 2006-2020'!$A12,FALSE),0))*P$5</f>
        <v>0</v>
      </c>
      <c r="Q12" s="78">
        <f ca="1">(HLOOKUP(CONCATENATE($L$5,Q$7),'[1]BECO_Datos 2006-2020'!$D$3:$LJ$86,'[1]BECO_Datos 2006-2020'!$A12,FALSE)+IFERROR(HLOOKUP(CONCATENATE($L$5,Q$7),'[1]BECO_Datos 2006-2020'!$LL$3:$RN$86,'[1]BECO_Datos 2006-2020'!$A12,FALSE),0))*Q$5</f>
        <v>0</v>
      </c>
      <c r="R12" s="78">
        <f ca="1">(HLOOKUP(CONCATENATE($L$5,R$7),'[1]BECO_Datos 2006-2020'!$D$3:$LJ$86,'[1]BECO_Datos 2006-2020'!$A12,FALSE)+IFERROR(HLOOKUP(CONCATENATE($L$5,R$7),'[1]BECO_Datos 2006-2020'!$LL$3:$RN$86,'[1]BECO_Datos 2006-2020'!$A12,FALSE),0))*R$5</f>
        <v>0</v>
      </c>
      <c r="S12" s="78">
        <f ca="1">(HLOOKUP(CONCATENATE($L$5,S$7),'[1]BECO_Datos 2006-2020'!$D$3:$LJ$86,'[1]BECO_Datos 2006-2020'!$A12,FALSE)+IFERROR(HLOOKUP(CONCATENATE($L$5,S$7),'[1]BECO_Datos 2006-2020'!$LL$3:$RN$86,'[1]BECO_Datos 2006-2020'!$A12,FALSE),0))*S$5</f>
        <v>0</v>
      </c>
      <c r="T12" s="78">
        <f ca="1">(HLOOKUP(CONCATENATE($L$5,T$7),'[1]BECO_Datos 2006-2020'!$D$3:$LJ$86,'[1]BECO_Datos 2006-2020'!$A12,FALSE)+IFERROR(HLOOKUP(CONCATENATE($L$5,T$7),'[1]BECO_Datos 2006-2020'!$LL$3:$RN$86,'[1]BECO_Datos 2006-2020'!$A12,FALSE),0))*T$5</f>
        <v>0</v>
      </c>
      <c r="U12" s="78">
        <f ca="1">(HLOOKUP(CONCATENATE($L$5,U$7),'[1]BECO_Datos 2006-2020'!$D$3:$LJ$86,'[1]BECO_Datos 2006-2020'!$A12,FALSE)+IFERROR(HLOOKUP(CONCATENATE($L$5,U$7),'[1]BECO_Datos 2006-2020'!$LL$3:$RN$86,'[1]BECO_Datos 2006-2020'!$A12,FALSE),0))*U$5</f>
        <v>0</v>
      </c>
      <c r="V12" s="78">
        <f ca="1">(HLOOKUP(CONCATENATE($L$5,V$7),'[1]BECO_Datos 2006-2020'!$D$3:$LJ$86,'[1]BECO_Datos 2006-2020'!$A12,FALSE)+IFERROR(HLOOKUP(CONCATENATE($L$5,V$7),'[1]BECO_Datos 2006-2020'!$LL$3:$RN$86,'[1]BECO_Datos 2006-2020'!$A12,FALSE),0))*V$5</f>
        <v>0</v>
      </c>
    </row>
    <row r="13" spans="1:22" x14ac:dyDescent="0.3">
      <c r="A13" s="74" t="s">
        <v>125</v>
      </c>
      <c r="B13" s="75" t="str">
        <f t="shared" ca="1" si="3"/>
        <v>No aplica</v>
      </c>
      <c r="C13" s="75">
        <f ca="1">(HLOOKUP(CONCATENATE($L$5,C$7),'[1]BECO_Datos 2006-2020'!$D$3:$LJ$86,'[1]BECO_Datos 2006-2020'!$A13,FALSE)+IFERROR(HLOOKUP(CONCATENATE($L$5,C$7),'[1]BECO_Datos 2006-2020'!$LL$3:$RN$86,'[1]BECO_Datos 2006-2020'!$A13,FALSE),0))*C$5</f>
        <v>0</v>
      </c>
      <c r="D13" s="75">
        <f ca="1">(HLOOKUP(CONCATENATE($L$5,D$7),'[1]BECO_Datos 2006-2020'!$D$3:$LJ$86,'[1]BECO_Datos 2006-2020'!$A13,FALSE)+IFERROR(HLOOKUP(CONCATENATE($L$5,D$7),'[1]BECO_Datos 2006-2020'!$LL$3:$RN$86,'[1]BECO_Datos 2006-2020'!$A13,FALSE),0))*D$5</f>
        <v>0</v>
      </c>
      <c r="E13" s="75">
        <f ca="1">(HLOOKUP(CONCATENATE($L$5,E$7),'[1]BECO_Datos 2006-2020'!$D$3:$LJ$86,'[1]BECO_Datos 2006-2020'!$A13,FALSE)+IFERROR(HLOOKUP(CONCATENATE($L$5,E$7),'[1]BECO_Datos 2006-2020'!$LL$3:$RN$86,'[1]BECO_Datos 2006-2020'!$A13,FALSE),0))*E$5</f>
        <v>305122.96999999997</v>
      </c>
      <c r="F13" s="75">
        <f ca="1">(HLOOKUP(CONCATENATE($L$5,F$7),'[1]BECO_Datos 2006-2020'!$D$3:$LJ$86,'[1]BECO_Datos 2006-2020'!$A13,FALSE)+IFERROR(HLOOKUP(CONCATENATE($L$5,F$7),'[1]BECO_Datos 2006-2020'!$LL$3:$RN$86,'[1]BECO_Datos 2006-2020'!$A13,FALSE),0))*F$5</f>
        <v>0</v>
      </c>
      <c r="G13" s="75">
        <f ca="1">(HLOOKUP(CONCATENATE($L$5,G$7),'[1]BECO_Datos 2006-2020'!$D$3:$LJ$86,'[1]BECO_Datos 2006-2020'!$A13,FALSE)+IFERROR(HLOOKUP(CONCATENATE($L$5,G$7),'[1]BECO_Datos 2006-2020'!$LL$3:$RN$86,'[1]BECO_Datos 2006-2020'!$A13,FALSE),0))*G$5</f>
        <v>0</v>
      </c>
      <c r="H13" s="75">
        <f ca="1">(HLOOKUP(CONCATENATE($L$5,H$7),'[1]BECO_Datos 2006-2020'!$D$3:$LJ$86,'[1]BECO_Datos 2006-2020'!$A13,FALSE)+IFERROR(HLOOKUP(CONCATENATE($L$5,H$7),'[1]BECO_Datos 2006-2020'!$LL$3:$RN$86,'[1]BECO_Datos 2006-2020'!$A13,FALSE),0))*H$5</f>
        <v>0</v>
      </c>
      <c r="I13" s="75">
        <f ca="1">(HLOOKUP(CONCATENATE($L$5,I$7),'[1]BECO_Datos 2006-2020'!$D$3:$LJ$86,'[1]BECO_Datos 2006-2020'!$A13,FALSE)+IFERROR(HLOOKUP(CONCATENATE($L$5,I$7),'[1]BECO_Datos 2006-2020'!$LL$3:$RN$86,'[1]BECO_Datos 2006-2020'!$A13,FALSE),0))*I$5</f>
        <v>0</v>
      </c>
      <c r="J13" s="75">
        <f ca="1">(HLOOKUP(CONCATENATE($L$5,J$7),'[1]BECO_Datos 2006-2020'!$D$3:$LJ$86,'[1]BECO_Datos 2006-2020'!$A13,FALSE)+IFERROR(HLOOKUP(CONCATENATE($L$5,J$7),'[1]BECO_Datos 2006-2020'!$LL$3:$RN$86,'[1]BECO_Datos 2006-2020'!$A13,FALSE),0))*J$5</f>
        <v>0</v>
      </c>
      <c r="K13" s="75" t="str">
        <f t="shared" ca="1" si="1"/>
        <v>No aplica</v>
      </c>
      <c r="L13" s="75">
        <f ca="1">(HLOOKUP(CONCATENATE($L$5,L$7),'[1]BECO_Datos 2006-2020'!$D$3:$LJ$86,'[1]BECO_Datos 2006-2020'!$A13,FALSE)+IFERROR(HLOOKUP(CONCATENATE($L$5,L$7),'[1]BECO_Datos 2006-2020'!$LL$3:$RN$86,'[1]BECO_Datos 2006-2020'!$A13,FALSE),0))*L$5</f>
        <v>0</v>
      </c>
      <c r="M13" s="75">
        <f ca="1">(HLOOKUP(CONCATENATE($L$5,M$7),'[1]BECO_Datos 2006-2020'!$D$3:$LJ$86,'[1]BECO_Datos 2006-2020'!$A13,FALSE)+IFERROR(HLOOKUP(CONCATENATE($L$5,M$7),'[1]BECO_Datos 2006-2020'!$LL$3:$RN$86,'[1]BECO_Datos 2006-2020'!$A13,FALSE),0))*M$5</f>
        <v>0</v>
      </c>
      <c r="N13" s="75">
        <f ca="1">(HLOOKUP(CONCATENATE($L$5,N$7),'[1]BECO_Datos 2006-2020'!$D$3:$LJ$86,'[1]BECO_Datos 2006-2020'!$A13,FALSE)+IFERROR(HLOOKUP(CONCATENATE($L$5,N$7),'[1]BECO_Datos 2006-2020'!$LL$3:$RN$86,'[1]BECO_Datos 2006-2020'!$A13,FALSE),0))*N$5</f>
        <v>0</v>
      </c>
      <c r="O13" s="75">
        <f ca="1">(HLOOKUP(CONCATENATE($L$5,O$7),'[1]BECO_Datos 2006-2020'!$D$3:$LJ$86,'[1]BECO_Datos 2006-2020'!$A13,FALSE)+IFERROR(HLOOKUP(CONCATENATE($L$5,O$7),'[1]BECO_Datos 2006-2020'!$LL$3:$RN$86,'[1]BECO_Datos 2006-2020'!$A13,FALSE),0))*O$5</f>
        <v>0</v>
      </c>
      <c r="P13" s="75">
        <f ca="1">(HLOOKUP(CONCATENATE($L$5,P$7),'[1]BECO_Datos 2006-2020'!$D$3:$LJ$86,'[1]BECO_Datos 2006-2020'!$A13,FALSE)+IFERROR(HLOOKUP(CONCATENATE($L$5,P$7),'[1]BECO_Datos 2006-2020'!$LL$3:$RN$86,'[1]BECO_Datos 2006-2020'!$A13,FALSE),0))*P$5</f>
        <v>0</v>
      </c>
      <c r="Q13" s="75">
        <f ca="1">(HLOOKUP(CONCATENATE($L$5,Q$7),'[1]BECO_Datos 2006-2020'!$D$3:$LJ$86,'[1]BECO_Datos 2006-2020'!$A13,FALSE)+IFERROR(HLOOKUP(CONCATENATE($L$5,Q$7),'[1]BECO_Datos 2006-2020'!$LL$3:$RN$86,'[1]BECO_Datos 2006-2020'!$A13,FALSE),0))*Q$5</f>
        <v>0</v>
      </c>
      <c r="R13" s="75">
        <f ca="1">(HLOOKUP(CONCATENATE($L$5,R$7),'[1]BECO_Datos 2006-2020'!$D$3:$LJ$86,'[1]BECO_Datos 2006-2020'!$A13,FALSE)+IFERROR(HLOOKUP(CONCATENATE($L$5,R$7),'[1]BECO_Datos 2006-2020'!$LL$3:$RN$86,'[1]BECO_Datos 2006-2020'!$A13,FALSE),0))*R$5</f>
        <v>0</v>
      </c>
      <c r="S13" s="75">
        <f ca="1">(HLOOKUP(CONCATENATE($L$5,S$7),'[1]BECO_Datos 2006-2020'!$D$3:$LJ$86,'[1]BECO_Datos 2006-2020'!$A13,FALSE)+IFERROR(HLOOKUP(CONCATENATE($L$5,S$7),'[1]BECO_Datos 2006-2020'!$LL$3:$RN$86,'[1]BECO_Datos 2006-2020'!$A13,FALSE),0))*S$5</f>
        <v>0</v>
      </c>
      <c r="T13" s="75">
        <f ca="1">(HLOOKUP(CONCATENATE($L$5,T$7),'[1]BECO_Datos 2006-2020'!$D$3:$LJ$86,'[1]BECO_Datos 2006-2020'!$A13,FALSE)+IFERROR(HLOOKUP(CONCATENATE($L$5,T$7),'[1]BECO_Datos 2006-2020'!$LL$3:$RN$86,'[1]BECO_Datos 2006-2020'!$A13,FALSE),0))*T$5</f>
        <v>0</v>
      </c>
      <c r="U13" s="75">
        <f ca="1">(HLOOKUP(CONCATENATE($L$5,U$7),'[1]BECO_Datos 2006-2020'!$D$3:$LJ$86,'[1]BECO_Datos 2006-2020'!$A13,FALSE)+IFERROR(HLOOKUP(CONCATENATE($L$5,U$7),'[1]BECO_Datos 2006-2020'!$LL$3:$RN$86,'[1]BECO_Datos 2006-2020'!$A13,FALSE),0))*U$5</f>
        <v>0</v>
      </c>
      <c r="V13" s="75">
        <f ca="1">(HLOOKUP(CONCATENATE($L$5,V$7),'[1]BECO_Datos 2006-2020'!$D$3:$LJ$86,'[1]BECO_Datos 2006-2020'!$A13,FALSE)+IFERROR(HLOOKUP(CONCATENATE($L$5,V$7),'[1]BECO_Datos 2006-2020'!$LL$3:$RN$86,'[1]BECO_Datos 2006-2020'!$A13,FALSE),0))*V$5</f>
        <v>0</v>
      </c>
    </row>
    <row r="14" spans="1:22" x14ac:dyDescent="0.3">
      <c r="A14" s="76" t="s">
        <v>126</v>
      </c>
      <c r="B14" s="77" t="str">
        <f t="shared" ca="1" si="3"/>
        <v>No aplica</v>
      </c>
      <c r="C14" s="78">
        <f ca="1">(HLOOKUP(CONCATENATE($L$5,C$7),'[1]BECO_Datos 2006-2020'!$D$3:$LJ$86,'[1]BECO_Datos 2006-2020'!$A14,FALSE)+IFERROR(HLOOKUP(CONCATENATE($L$5,C$7),'[1]BECO_Datos 2006-2020'!$LL$3:$RN$86,'[1]BECO_Datos 2006-2020'!$A14,FALSE),0))*C$5</f>
        <v>0</v>
      </c>
      <c r="D14" s="78">
        <f ca="1">(HLOOKUP(CONCATENATE($L$5,D$7),'[1]BECO_Datos 2006-2020'!$D$3:$LJ$86,'[1]BECO_Datos 2006-2020'!$A14,FALSE)+IFERROR(HLOOKUP(CONCATENATE($L$5,D$7),'[1]BECO_Datos 2006-2020'!$LL$3:$RN$86,'[1]BECO_Datos 2006-2020'!$A14,FALSE),0))*D$5</f>
        <v>0</v>
      </c>
      <c r="E14" s="78">
        <f ca="1">(HLOOKUP(CONCATENATE($L$5,E$7),'[1]BECO_Datos 2006-2020'!$D$3:$LJ$86,'[1]BECO_Datos 2006-2020'!$A14,FALSE)+IFERROR(HLOOKUP(CONCATENATE($L$5,E$7),'[1]BECO_Datos 2006-2020'!$LL$3:$RN$86,'[1]BECO_Datos 2006-2020'!$A14,FALSE),0))*E$5</f>
        <v>0</v>
      </c>
      <c r="F14" s="78">
        <f ca="1">(HLOOKUP(CONCATENATE($L$5,F$7),'[1]BECO_Datos 2006-2020'!$D$3:$LJ$86,'[1]BECO_Datos 2006-2020'!$A14,FALSE)+IFERROR(HLOOKUP(CONCATENATE($L$5,F$7),'[1]BECO_Datos 2006-2020'!$LL$3:$RN$86,'[1]BECO_Datos 2006-2020'!$A14,FALSE),0))*F$5</f>
        <v>0</v>
      </c>
      <c r="G14" s="78">
        <f ca="1">(HLOOKUP(CONCATENATE($L$5,G$7),'[1]BECO_Datos 2006-2020'!$D$3:$LJ$86,'[1]BECO_Datos 2006-2020'!$A14,FALSE)+IFERROR(HLOOKUP(CONCATENATE($L$5,G$7),'[1]BECO_Datos 2006-2020'!$LL$3:$RN$86,'[1]BECO_Datos 2006-2020'!$A14,FALSE),0))*G$5</f>
        <v>0</v>
      </c>
      <c r="H14" s="78">
        <f ca="1">(HLOOKUP(CONCATENATE($L$5,H$7),'[1]BECO_Datos 2006-2020'!$D$3:$LJ$86,'[1]BECO_Datos 2006-2020'!$A14,FALSE)+IFERROR(HLOOKUP(CONCATENATE($L$5,H$7),'[1]BECO_Datos 2006-2020'!$LL$3:$RN$86,'[1]BECO_Datos 2006-2020'!$A14,FALSE),0))*H$5</f>
        <v>0</v>
      </c>
      <c r="I14" s="78">
        <f ca="1">(HLOOKUP(CONCATENATE($L$5,I$7),'[1]BECO_Datos 2006-2020'!$D$3:$LJ$86,'[1]BECO_Datos 2006-2020'!$A14,FALSE)+IFERROR(HLOOKUP(CONCATENATE($L$5,I$7),'[1]BECO_Datos 2006-2020'!$LL$3:$RN$86,'[1]BECO_Datos 2006-2020'!$A14,FALSE),0))*I$5</f>
        <v>0</v>
      </c>
      <c r="J14" s="78">
        <f ca="1">(HLOOKUP(CONCATENATE($L$5,J$7),'[1]BECO_Datos 2006-2020'!$D$3:$LJ$86,'[1]BECO_Datos 2006-2020'!$A14,FALSE)+IFERROR(HLOOKUP(CONCATENATE($L$5,J$7),'[1]BECO_Datos 2006-2020'!$LL$3:$RN$86,'[1]BECO_Datos 2006-2020'!$A14,FALSE),0))*J$5</f>
        <v>0</v>
      </c>
      <c r="K14" s="77" t="str">
        <f t="shared" ca="1" si="1"/>
        <v>No aplica</v>
      </c>
      <c r="L14" s="78">
        <f ca="1">(HLOOKUP(CONCATENATE($L$5,L$7),'[1]BECO_Datos 2006-2020'!$D$3:$LJ$86,'[1]BECO_Datos 2006-2020'!$A14,FALSE)+IFERROR(HLOOKUP(CONCATENATE($L$5,L$7),'[1]BECO_Datos 2006-2020'!$LL$3:$RN$86,'[1]BECO_Datos 2006-2020'!$A14,FALSE),0))*L$5</f>
        <v>0</v>
      </c>
      <c r="M14" s="78">
        <f ca="1">(HLOOKUP(CONCATENATE($L$5,M$7),'[1]BECO_Datos 2006-2020'!$D$3:$LJ$86,'[1]BECO_Datos 2006-2020'!$A14,FALSE)+IFERROR(HLOOKUP(CONCATENATE($L$5,M$7),'[1]BECO_Datos 2006-2020'!$LL$3:$RN$86,'[1]BECO_Datos 2006-2020'!$A14,FALSE),0))*M$5</f>
        <v>0</v>
      </c>
      <c r="N14" s="78">
        <f ca="1">(HLOOKUP(CONCATENATE($L$5,N$7),'[1]BECO_Datos 2006-2020'!$D$3:$LJ$86,'[1]BECO_Datos 2006-2020'!$A14,FALSE)+IFERROR(HLOOKUP(CONCATENATE($L$5,N$7),'[1]BECO_Datos 2006-2020'!$LL$3:$RN$86,'[1]BECO_Datos 2006-2020'!$A14,FALSE),0))*N$5</f>
        <v>0</v>
      </c>
      <c r="O14" s="78">
        <f ca="1">(HLOOKUP(CONCATENATE($L$5,O$7),'[1]BECO_Datos 2006-2020'!$D$3:$LJ$86,'[1]BECO_Datos 2006-2020'!$A14,FALSE)+IFERROR(HLOOKUP(CONCATENATE($L$5,O$7),'[1]BECO_Datos 2006-2020'!$LL$3:$RN$86,'[1]BECO_Datos 2006-2020'!$A14,FALSE),0))*O$5</f>
        <v>0</v>
      </c>
      <c r="P14" s="78">
        <f ca="1">(HLOOKUP(CONCATENATE($L$5,P$7),'[1]BECO_Datos 2006-2020'!$D$3:$LJ$86,'[1]BECO_Datos 2006-2020'!$A14,FALSE)+IFERROR(HLOOKUP(CONCATENATE($L$5,P$7),'[1]BECO_Datos 2006-2020'!$LL$3:$RN$86,'[1]BECO_Datos 2006-2020'!$A14,FALSE),0))*P$5</f>
        <v>0</v>
      </c>
      <c r="Q14" s="78">
        <f ca="1">(HLOOKUP(CONCATENATE($L$5,Q$7),'[1]BECO_Datos 2006-2020'!$D$3:$LJ$86,'[1]BECO_Datos 2006-2020'!$A14,FALSE)+IFERROR(HLOOKUP(CONCATENATE($L$5,Q$7),'[1]BECO_Datos 2006-2020'!$LL$3:$RN$86,'[1]BECO_Datos 2006-2020'!$A14,FALSE),0))*Q$5</f>
        <v>0</v>
      </c>
      <c r="R14" s="78">
        <f ca="1">(HLOOKUP(CONCATENATE($L$5,R$7),'[1]BECO_Datos 2006-2020'!$D$3:$LJ$86,'[1]BECO_Datos 2006-2020'!$A14,FALSE)+IFERROR(HLOOKUP(CONCATENATE($L$5,R$7),'[1]BECO_Datos 2006-2020'!$LL$3:$RN$86,'[1]BECO_Datos 2006-2020'!$A14,FALSE),0))*R$5</f>
        <v>0</v>
      </c>
      <c r="S14" s="78">
        <f ca="1">(HLOOKUP(CONCATENATE($L$5,S$7),'[1]BECO_Datos 2006-2020'!$D$3:$LJ$86,'[1]BECO_Datos 2006-2020'!$A14,FALSE)+IFERROR(HLOOKUP(CONCATENATE($L$5,S$7),'[1]BECO_Datos 2006-2020'!$LL$3:$RN$86,'[1]BECO_Datos 2006-2020'!$A14,FALSE),0))*S$5</f>
        <v>0</v>
      </c>
      <c r="T14" s="78">
        <f ca="1">(HLOOKUP(CONCATENATE($L$5,T$7),'[1]BECO_Datos 2006-2020'!$D$3:$LJ$86,'[1]BECO_Datos 2006-2020'!$A14,FALSE)+IFERROR(HLOOKUP(CONCATENATE($L$5,T$7),'[1]BECO_Datos 2006-2020'!$LL$3:$RN$86,'[1]BECO_Datos 2006-2020'!$A14,FALSE),0))*T$5</f>
        <v>0</v>
      </c>
      <c r="U14" s="78">
        <f ca="1">(HLOOKUP(CONCATENATE($L$5,U$7),'[1]BECO_Datos 2006-2020'!$D$3:$LJ$86,'[1]BECO_Datos 2006-2020'!$A14,FALSE)+IFERROR(HLOOKUP(CONCATENATE($L$5,U$7),'[1]BECO_Datos 2006-2020'!$LL$3:$RN$86,'[1]BECO_Datos 2006-2020'!$A14,FALSE),0))*U$5</f>
        <v>0</v>
      </c>
      <c r="V14" s="78">
        <f ca="1">(HLOOKUP(CONCATENATE($L$5,V$7),'[1]BECO_Datos 2006-2020'!$D$3:$LJ$86,'[1]BECO_Datos 2006-2020'!$A14,FALSE)+IFERROR(HLOOKUP(CONCATENATE($L$5,V$7),'[1]BECO_Datos 2006-2020'!$LL$3:$RN$86,'[1]BECO_Datos 2006-2020'!$A14,FALSE),0))*V$5</f>
        <v>0</v>
      </c>
    </row>
    <row r="15" spans="1:22" x14ac:dyDescent="0.3">
      <c r="A15" s="74" t="s">
        <v>127</v>
      </c>
      <c r="B15" s="75" t="str">
        <f t="shared" ca="1" si="3"/>
        <v>No aplica</v>
      </c>
      <c r="C15" s="75">
        <f ca="1">SUM(C16:C19)</f>
        <v>0</v>
      </c>
      <c r="D15" s="75">
        <f t="shared" ref="D15:J15" ca="1" si="4">SUM(D16:D19)</f>
        <v>0</v>
      </c>
      <c r="E15" s="75">
        <f t="shared" ca="1" si="4"/>
        <v>41362.187784037545</v>
      </c>
      <c r="F15" s="75">
        <f t="shared" ca="1" si="4"/>
        <v>0</v>
      </c>
      <c r="G15" s="75">
        <f t="shared" ca="1" si="4"/>
        <v>0</v>
      </c>
      <c r="H15" s="75">
        <f t="shared" ca="1" si="4"/>
        <v>-1.8189894035458565E-12</v>
      </c>
      <c r="I15" s="75">
        <f t="shared" ca="1" si="4"/>
        <v>0</v>
      </c>
      <c r="J15" s="75">
        <f t="shared" ca="1" si="4"/>
        <v>0</v>
      </c>
      <c r="K15" s="75" t="str">
        <f t="shared" ca="1" si="1"/>
        <v>No aplica</v>
      </c>
      <c r="L15" s="75">
        <f t="shared" ref="L15:V15" ca="1" si="5">SUM(L16:L19)</f>
        <v>0</v>
      </c>
      <c r="M15" s="75">
        <f t="shared" ca="1" si="5"/>
        <v>0</v>
      </c>
      <c r="N15" s="75">
        <f t="shared" ca="1" si="5"/>
        <v>0</v>
      </c>
      <c r="O15" s="75">
        <f t="shared" ca="1" si="5"/>
        <v>0</v>
      </c>
      <c r="P15" s="75">
        <f t="shared" ca="1" si="5"/>
        <v>0</v>
      </c>
      <c r="Q15" s="75">
        <f t="shared" ca="1" si="5"/>
        <v>2155.1483710907551</v>
      </c>
      <c r="R15" s="75">
        <f t="shared" ca="1" si="5"/>
        <v>5574.910234108339</v>
      </c>
      <c r="S15" s="75">
        <f t="shared" ca="1" si="5"/>
        <v>0</v>
      </c>
      <c r="T15" s="75">
        <f t="shared" ca="1" si="5"/>
        <v>0</v>
      </c>
      <c r="U15" s="75">
        <f t="shared" ca="1" si="5"/>
        <v>0</v>
      </c>
      <c r="V15" s="75">
        <f t="shared" ca="1" si="5"/>
        <v>0</v>
      </c>
    </row>
    <row r="16" spans="1:22" x14ac:dyDescent="0.3">
      <c r="A16" s="79" t="s">
        <v>128</v>
      </c>
      <c r="B16" s="77" t="str">
        <f t="shared" ca="1" si="3"/>
        <v>No aplica</v>
      </c>
      <c r="C16" s="80">
        <f ca="1">(HLOOKUP(CONCATENATE($L$5,C$7),'[1]BECO_Datos 2006-2020'!$D$3:$LJ$86,'[1]BECO_Datos 2006-2020'!$A16,FALSE)+IFERROR(HLOOKUP(CONCATENATE($L$5,C$7),'[1]BECO_Datos 2006-2020'!$LL$3:$RN$86,'[1]BECO_Datos 2006-2020'!$A16,FALSE),0))*C$5</f>
        <v>0</v>
      </c>
      <c r="D16" s="80">
        <f ca="1">(HLOOKUP(CONCATENATE($L$5,D$7),'[1]BECO_Datos 2006-2020'!$D$3:$LJ$86,'[1]BECO_Datos 2006-2020'!$A16,FALSE)+IFERROR(HLOOKUP(CONCATENATE($L$5,D$7),'[1]BECO_Datos 2006-2020'!$LL$3:$RN$86,'[1]BECO_Datos 2006-2020'!$A16,FALSE),0))*D$5</f>
        <v>0</v>
      </c>
      <c r="E16" s="80">
        <f ca="1">(HLOOKUP(CONCATENATE($L$5,E$7),'[1]BECO_Datos 2006-2020'!$D$3:$LJ$86,'[1]BECO_Datos 2006-2020'!$A16,FALSE)+IFERROR(HLOOKUP(CONCATENATE($L$5,E$7),'[1]BECO_Datos 2006-2020'!$LL$3:$RN$86,'[1]BECO_Datos 2006-2020'!$A16,FALSE),0))*E$5</f>
        <v>0</v>
      </c>
      <c r="F16" s="80">
        <f ca="1">(HLOOKUP(CONCATENATE($L$5,F$7),'[1]BECO_Datos 2006-2020'!$D$3:$LJ$86,'[1]BECO_Datos 2006-2020'!$A16,FALSE)+IFERROR(HLOOKUP(CONCATENATE($L$5,F$7),'[1]BECO_Datos 2006-2020'!$LL$3:$RN$86,'[1]BECO_Datos 2006-2020'!$A16,FALSE),0))*F$5</f>
        <v>0</v>
      </c>
      <c r="G16" s="80">
        <f ca="1">(HLOOKUP(CONCATENATE($L$5,G$7),'[1]BECO_Datos 2006-2020'!$D$3:$LJ$86,'[1]BECO_Datos 2006-2020'!$A16,FALSE)+IFERROR(HLOOKUP(CONCATENATE($L$5,G$7),'[1]BECO_Datos 2006-2020'!$LL$3:$RN$86,'[1]BECO_Datos 2006-2020'!$A16,FALSE),0))*G$5</f>
        <v>0</v>
      </c>
      <c r="H16" s="80">
        <f ca="1">(HLOOKUP(CONCATENATE($L$5,H$7),'[1]BECO_Datos 2006-2020'!$D$3:$LJ$86,'[1]BECO_Datos 2006-2020'!$A16,FALSE)+IFERROR(HLOOKUP(CONCATENATE($L$5,H$7),'[1]BECO_Datos 2006-2020'!$LL$3:$RN$86,'[1]BECO_Datos 2006-2020'!$A16,FALSE),0))*H$5</f>
        <v>0</v>
      </c>
      <c r="I16" s="80">
        <f ca="1">(HLOOKUP(CONCATENATE($L$5,I$7),'[1]BECO_Datos 2006-2020'!$D$3:$LJ$86,'[1]BECO_Datos 2006-2020'!$A16,FALSE)+IFERROR(HLOOKUP(CONCATENATE($L$5,I$7),'[1]BECO_Datos 2006-2020'!$LL$3:$RN$86,'[1]BECO_Datos 2006-2020'!$A16,FALSE),0))*I$5</f>
        <v>0</v>
      </c>
      <c r="J16" s="80">
        <f ca="1">(HLOOKUP(CONCATENATE($L$5,J$7),'[1]BECO_Datos 2006-2020'!$D$3:$LJ$86,'[1]BECO_Datos 2006-2020'!$A16,FALSE)+IFERROR(HLOOKUP(CONCATENATE($L$5,J$7),'[1]BECO_Datos 2006-2020'!$LL$3:$RN$86,'[1]BECO_Datos 2006-2020'!$A16,FALSE),0))*J$5</f>
        <v>0</v>
      </c>
      <c r="K16" s="77" t="str">
        <f t="shared" ca="1" si="1"/>
        <v>No aplica</v>
      </c>
      <c r="L16" s="80">
        <f ca="1">(HLOOKUP(CONCATENATE($L$5,L$7),'[1]BECO_Datos 2006-2020'!$D$3:$LJ$86,'[1]BECO_Datos 2006-2020'!$A16,FALSE)+IFERROR(HLOOKUP(CONCATENATE($L$5,L$7),'[1]BECO_Datos 2006-2020'!$LL$3:$RN$86,'[1]BECO_Datos 2006-2020'!$A16,FALSE),0))*L$5</f>
        <v>0</v>
      </c>
      <c r="M16" s="80">
        <f ca="1">(HLOOKUP(CONCATENATE($L$5,M$7),'[1]BECO_Datos 2006-2020'!$D$3:$LJ$86,'[1]BECO_Datos 2006-2020'!$A16,FALSE)+IFERROR(HLOOKUP(CONCATENATE($L$5,M$7),'[1]BECO_Datos 2006-2020'!$LL$3:$RN$86,'[1]BECO_Datos 2006-2020'!$A16,FALSE),0))*M$5</f>
        <v>0</v>
      </c>
      <c r="N16" s="80">
        <f ca="1">(HLOOKUP(CONCATENATE($L$5,N$7),'[1]BECO_Datos 2006-2020'!$D$3:$LJ$86,'[1]BECO_Datos 2006-2020'!$A16,FALSE)+IFERROR(HLOOKUP(CONCATENATE($L$5,N$7),'[1]BECO_Datos 2006-2020'!$LL$3:$RN$86,'[1]BECO_Datos 2006-2020'!$A16,FALSE),0))*N$5</f>
        <v>0</v>
      </c>
      <c r="O16" s="80">
        <f ca="1">(HLOOKUP(CONCATENATE($L$5,O$7),'[1]BECO_Datos 2006-2020'!$D$3:$LJ$86,'[1]BECO_Datos 2006-2020'!$A16,FALSE)+IFERROR(HLOOKUP(CONCATENATE($L$5,O$7),'[1]BECO_Datos 2006-2020'!$LL$3:$RN$86,'[1]BECO_Datos 2006-2020'!$A16,FALSE),0))*O$5</f>
        <v>0</v>
      </c>
      <c r="P16" s="80">
        <f ca="1">(HLOOKUP(CONCATENATE($L$5,P$7),'[1]BECO_Datos 2006-2020'!$D$3:$LJ$86,'[1]BECO_Datos 2006-2020'!$A16,FALSE)+IFERROR(HLOOKUP(CONCATENATE($L$5,P$7),'[1]BECO_Datos 2006-2020'!$LL$3:$RN$86,'[1]BECO_Datos 2006-2020'!$A16,FALSE),0))*P$5</f>
        <v>0</v>
      </c>
      <c r="Q16" s="80">
        <f ca="1">(HLOOKUP(CONCATENATE($L$5,Q$7),'[1]BECO_Datos 2006-2020'!$D$3:$LJ$86,'[1]BECO_Datos 2006-2020'!$A16,FALSE)+IFERROR(HLOOKUP(CONCATENATE($L$5,Q$7),'[1]BECO_Datos 2006-2020'!$LL$3:$RN$86,'[1]BECO_Datos 2006-2020'!$A16,FALSE),0))*Q$5</f>
        <v>2155.1483710907551</v>
      </c>
      <c r="R16" s="80">
        <f ca="1">(HLOOKUP(CONCATENATE($L$5,R$7),'[1]BECO_Datos 2006-2020'!$D$3:$LJ$86,'[1]BECO_Datos 2006-2020'!$A16,FALSE)+IFERROR(HLOOKUP(CONCATENATE($L$5,R$7),'[1]BECO_Datos 2006-2020'!$LL$3:$RN$86,'[1]BECO_Datos 2006-2020'!$A16,FALSE),0))*R$5</f>
        <v>0</v>
      </c>
      <c r="S16" s="80">
        <f ca="1">(HLOOKUP(CONCATENATE($L$5,S$7),'[1]BECO_Datos 2006-2020'!$D$3:$LJ$86,'[1]BECO_Datos 2006-2020'!$A16,FALSE)+IFERROR(HLOOKUP(CONCATENATE($L$5,S$7),'[1]BECO_Datos 2006-2020'!$LL$3:$RN$86,'[1]BECO_Datos 2006-2020'!$A16,FALSE),0))*S$5</f>
        <v>0</v>
      </c>
      <c r="T16" s="80">
        <f ca="1">(HLOOKUP(CONCATENATE($L$5,T$7),'[1]BECO_Datos 2006-2020'!$D$3:$LJ$86,'[1]BECO_Datos 2006-2020'!$A16,FALSE)+IFERROR(HLOOKUP(CONCATENATE($L$5,T$7),'[1]BECO_Datos 2006-2020'!$LL$3:$RN$86,'[1]BECO_Datos 2006-2020'!$A16,FALSE),0))*T$5</f>
        <v>0</v>
      </c>
      <c r="U16" s="80">
        <f ca="1">(HLOOKUP(CONCATENATE($L$5,U$7),'[1]BECO_Datos 2006-2020'!$D$3:$LJ$86,'[1]BECO_Datos 2006-2020'!$A16,FALSE)+IFERROR(HLOOKUP(CONCATENATE($L$5,U$7),'[1]BECO_Datos 2006-2020'!$LL$3:$RN$86,'[1]BECO_Datos 2006-2020'!$A16,FALSE),0))*U$5</f>
        <v>0</v>
      </c>
      <c r="V16" s="80">
        <f ca="1">(HLOOKUP(CONCATENATE($L$5,V$7),'[1]BECO_Datos 2006-2020'!$D$3:$LJ$86,'[1]BECO_Datos 2006-2020'!$A16,FALSE)+IFERROR(HLOOKUP(CONCATENATE($L$5,V$7),'[1]BECO_Datos 2006-2020'!$LL$3:$RN$86,'[1]BECO_Datos 2006-2020'!$A16,FALSE),0))*V$5</f>
        <v>0</v>
      </c>
    </row>
    <row r="17" spans="1:22" x14ac:dyDescent="0.3">
      <c r="A17" s="81" t="s">
        <v>129</v>
      </c>
      <c r="B17" s="75" t="str">
        <f t="shared" ca="1" si="3"/>
        <v>No aplica</v>
      </c>
      <c r="C17" s="75">
        <f ca="1">(HLOOKUP(CONCATENATE($L$5,C$7),'[1]BECO_Datos 2006-2020'!$D$3:$LJ$86,'[1]BECO_Datos 2006-2020'!$A17,FALSE)+IFERROR(HLOOKUP(CONCATENATE($L$5,C$7),'[1]BECO_Datos 2006-2020'!$LL$3:$RN$86,'[1]BECO_Datos 2006-2020'!$A17,FALSE),0))*C$5</f>
        <v>0</v>
      </c>
      <c r="D17" s="75">
        <f ca="1">(HLOOKUP(CONCATENATE($L$5,D$7),'[1]BECO_Datos 2006-2020'!$D$3:$LJ$86,'[1]BECO_Datos 2006-2020'!$A17,FALSE)+IFERROR(HLOOKUP(CONCATENATE($L$5,D$7),'[1]BECO_Datos 2006-2020'!$LL$3:$RN$86,'[1]BECO_Datos 2006-2020'!$A17,FALSE),0))*D$5</f>
        <v>0</v>
      </c>
      <c r="E17" s="75">
        <f ca="1">(HLOOKUP(CONCATENATE($L$5,E$7),'[1]BECO_Datos 2006-2020'!$D$3:$LJ$86,'[1]BECO_Datos 2006-2020'!$A17,FALSE)+IFERROR(HLOOKUP(CONCATENATE($L$5,E$7),'[1]BECO_Datos 2006-2020'!$LL$3:$RN$86,'[1]BECO_Datos 2006-2020'!$A17,FALSE),0))*E$5</f>
        <v>32618.035984994869</v>
      </c>
      <c r="F17" s="75">
        <f ca="1">(HLOOKUP(CONCATENATE($L$5,F$7),'[1]BECO_Datos 2006-2020'!$D$3:$LJ$86,'[1]BECO_Datos 2006-2020'!$A17,FALSE)+IFERROR(HLOOKUP(CONCATENATE($L$5,F$7),'[1]BECO_Datos 2006-2020'!$LL$3:$RN$86,'[1]BECO_Datos 2006-2020'!$A17,FALSE),0))*F$5</f>
        <v>0</v>
      </c>
      <c r="G17" s="75">
        <f ca="1">(HLOOKUP(CONCATENATE($L$5,G$7),'[1]BECO_Datos 2006-2020'!$D$3:$LJ$86,'[1]BECO_Datos 2006-2020'!$A17,FALSE)+IFERROR(HLOOKUP(CONCATENATE($L$5,G$7),'[1]BECO_Datos 2006-2020'!$LL$3:$RN$86,'[1]BECO_Datos 2006-2020'!$A17,FALSE),0))*G$5</f>
        <v>0</v>
      </c>
      <c r="H17" s="75">
        <f ca="1">(HLOOKUP(CONCATENATE($L$5,H$7),'[1]BECO_Datos 2006-2020'!$D$3:$LJ$86,'[1]BECO_Datos 2006-2020'!$A17,FALSE)+IFERROR(HLOOKUP(CONCATENATE($L$5,H$7),'[1]BECO_Datos 2006-2020'!$LL$3:$RN$86,'[1]BECO_Datos 2006-2020'!$A17,FALSE),0))*H$5</f>
        <v>-1.8189894035458565E-12</v>
      </c>
      <c r="I17" s="75">
        <f ca="1">(HLOOKUP(CONCATENATE($L$5,I$7),'[1]BECO_Datos 2006-2020'!$D$3:$LJ$86,'[1]BECO_Datos 2006-2020'!$A17,FALSE)+IFERROR(HLOOKUP(CONCATENATE($L$5,I$7),'[1]BECO_Datos 2006-2020'!$LL$3:$RN$86,'[1]BECO_Datos 2006-2020'!$A17,FALSE),0))*I$5</f>
        <v>0</v>
      </c>
      <c r="J17" s="75">
        <f ca="1">(HLOOKUP(CONCATENATE($L$5,J$7),'[1]BECO_Datos 2006-2020'!$D$3:$LJ$86,'[1]BECO_Datos 2006-2020'!$A17,FALSE)+IFERROR(HLOOKUP(CONCATENATE($L$5,J$7),'[1]BECO_Datos 2006-2020'!$LL$3:$RN$86,'[1]BECO_Datos 2006-2020'!$A17,FALSE),0))*J$5</f>
        <v>0</v>
      </c>
      <c r="K17" s="75" t="str">
        <f t="shared" ca="1" si="1"/>
        <v>No aplica</v>
      </c>
      <c r="L17" s="75">
        <f ca="1">(HLOOKUP(CONCATENATE($L$5,L$7),'[1]BECO_Datos 2006-2020'!$D$3:$LJ$86,'[1]BECO_Datos 2006-2020'!$A17,FALSE)+IFERROR(HLOOKUP(CONCATENATE($L$5,L$7),'[1]BECO_Datos 2006-2020'!$LL$3:$RN$86,'[1]BECO_Datos 2006-2020'!$A17,FALSE),0))*L$5</f>
        <v>0</v>
      </c>
      <c r="M17" s="75">
        <f ca="1">(HLOOKUP(CONCATENATE($L$5,M$7),'[1]BECO_Datos 2006-2020'!$D$3:$LJ$86,'[1]BECO_Datos 2006-2020'!$A17,FALSE)+IFERROR(HLOOKUP(CONCATENATE($L$5,M$7),'[1]BECO_Datos 2006-2020'!$LL$3:$RN$86,'[1]BECO_Datos 2006-2020'!$A17,FALSE),0))*M$5</f>
        <v>0</v>
      </c>
      <c r="N17" s="75">
        <f ca="1">(HLOOKUP(CONCATENATE($L$5,N$7),'[1]BECO_Datos 2006-2020'!$D$3:$LJ$86,'[1]BECO_Datos 2006-2020'!$A17,FALSE)+IFERROR(HLOOKUP(CONCATENATE($L$5,N$7),'[1]BECO_Datos 2006-2020'!$LL$3:$RN$86,'[1]BECO_Datos 2006-2020'!$A17,FALSE),0))*N$5</f>
        <v>0</v>
      </c>
      <c r="O17" s="75">
        <f ca="1">(HLOOKUP(CONCATENATE($L$5,O$7),'[1]BECO_Datos 2006-2020'!$D$3:$LJ$86,'[1]BECO_Datos 2006-2020'!$A17,FALSE)+IFERROR(HLOOKUP(CONCATENATE($L$5,O$7),'[1]BECO_Datos 2006-2020'!$LL$3:$RN$86,'[1]BECO_Datos 2006-2020'!$A17,FALSE),0))*O$5</f>
        <v>0</v>
      </c>
      <c r="P17" s="75">
        <f ca="1">(HLOOKUP(CONCATENATE($L$5,P$7),'[1]BECO_Datos 2006-2020'!$D$3:$LJ$86,'[1]BECO_Datos 2006-2020'!$A17,FALSE)+IFERROR(HLOOKUP(CONCATENATE($L$5,P$7),'[1]BECO_Datos 2006-2020'!$LL$3:$RN$86,'[1]BECO_Datos 2006-2020'!$A17,FALSE),0))*P$5</f>
        <v>0</v>
      </c>
      <c r="Q17" s="75">
        <f ca="1">(HLOOKUP(CONCATENATE($L$5,Q$7),'[1]BECO_Datos 2006-2020'!$D$3:$LJ$86,'[1]BECO_Datos 2006-2020'!$A17,FALSE)+IFERROR(HLOOKUP(CONCATENATE($L$5,Q$7),'[1]BECO_Datos 2006-2020'!$LL$3:$RN$86,'[1]BECO_Datos 2006-2020'!$A17,FALSE),0))*Q$5</f>
        <v>0</v>
      </c>
      <c r="R17" s="75">
        <f ca="1">(HLOOKUP(CONCATENATE($L$5,R$7),'[1]BECO_Datos 2006-2020'!$D$3:$LJ$86,'[1]BECO_Datos 2006-2020'!$A17,FALSE)+IFERROR(HLOOKUP(CONCATENATE($L$5,R$7),'[1]BECO_Datos 2006-2020'!$LL$3:$RN$86,'[1]BECO_Datos 2006-2020'!$A17,FALSE),0))*R$5</f>
        <v>5574.910234108339</v>
      </c>
      <c r="S17" s="75">
        <f ca="1">(HLOOKUP(CONCATENATE($L$5,S$7),'[1]BECO_Datos 2006-2020'!$D$3:$LJ$86,'[1]BECO_Datos 2006-2020'!$A17,FALSE)+IFERROR(HLOOKUP(CONCATENATE($L$5,S$7),'[1]BECO_Datos 2006-2020'!$LL$3:$RN$86,'[1]BECO_Datos 2006-2020'!$A17,FALSE),0))*S$5</f>
        <v>0</v>
      </c>
      <c r="T17" s="75">
        <f ca="1">(HLOOKUP(CONCATENATE($L$5,T$7),'[1]BECO_Datos 2006-2020'!$D$3:$LJ$86,'[1]BECO_Datos 2006-2020'!$A17,FALSE)+IFERROR(HLOOKUP(CONCATENATE($L$5,T$7),'[1]BECO_Datos 2006-2020'!$LL$3:$RN$86,'[1]BECO_Datos 2006-2020'!$A17,FALSE),0))*T$5</f>
        <v>0</v>
      </c>
      <c r="U17" s="75">
        <f ca="1">(HLOOKUP(CONCATENATE($L$5,U$7),'[1]BECO_Datos 2006-2020'!$D$3:$LJ$86,'[1]BECO_Datos 2006-2020'!$A17,FALSE)+IFERROR(HLOOKUP(CONCATENATE($L$5,U$7),'[1]BECO_Datos 2006-2020'!$LL$3:$RN$86,'[1]BECO_Datos 2006-2020'!$A17,FALSE),0))*U$5</f>
        <v>0</v>
      </c>
      <c r="V17" s="75">
        <f ca="1">(HLOOKUP(CONCATENATE($L$5,V$7),'[1]BECO_Datos 2006-2020'!$D$3:$LJ$86,'[1]BECO_Datos 2006-2020'!$A17,FALSE)+IFERROR(HLOOKUP(CONCATENATE($L$5,V$7),'[1]BECO_Datos 2006-2020'!$LL$3:$RN$86,'[1]BECO_Datos 2006-2020'!$A17,FALSE),0))*V$5</f>
        <v>0</v>
      </c>
    </row>
    <row r="18" spans="1:22" x14ac:dyDescent="0.3">
      <c r="A18" s="79" t="s">
        <v>130</v>
      </c>
      <c r="B18" s="77" t="str">
        <f t="shared" ca="1" si="3"/>
        <v>No aplica</v>
      </c>
      <c r="C18" s="80">
        <f ca="1">(HLOOKUP(CONCATENATE($L$5,C$7),'[1]BECO_Datos 2006-2020'!$D$3:$LJ$86,'[1]BECO_Datos 2006-2020'!$A18,FALSE)+IFERROR(HLOOKUP(CONCATENATE($L$5,C$7),'[1]BECO_Datos 2006-2020'!$LL$3:$RN$86,'[1]BECO_Datos 2006-2020'!$A18,FALSE),0))*C$5</f>
        <v>0</v>
      </c>
      <c r="D18" s="80">
        <f ca="1">(HLOOKUP(CONCATENATE($L$5,D$7),'[1]BECO_Datos 2006-2020'!$D$3:$LJ$86,'[1]BECO_Datos 2006-2020'!$A18,FALSE)+IFERROR(HLOOKUP(CONCATENATE($L$5,D$7),'[1]BECO_Datos 2006-2020'!$LL$3:$RN$86,'[1]BECO_Datos 2006-2020'!$A18,FALSE),0))*D$5</f>
        <v>0</v>
      </c>
      <c r="E18" s="80">
        <f ca="1">(HLOOKUP(CONCATENATE($L$5,E$7),'[1]BECO_Datos 2006-2020'!$D$3:$LJ$86,'[1]BECO_Datos 2006-2020'!$A18,FALSE)+IFERROR(HLOOKUP(CONCATENATE($L$5,E$7),'[1]BECO_Datos 2006-2020'!$LL$3:$RN$86,'[1]BECO_Datos 2006-2020'!$A18,FALSE),0))*E$5</f>
        <v>8744.1517990426764</v>
      </c>
      <c r="F18" s="80">
        <f ca="1">(HLOOKUP(CONCATENATE($L$5,F$7),'[1]BECO_Datos 2006-2020'!$D$3:$LJ$86,'[1]BECO_Datos 2006-2020'!$A18,FALSE)+IFERROR(HLOOKUP(CONCATENATE($L$5,F$7),'[1]BECO_Datos 2006-2020'!$LL$3:$RN$86,'[1]BECO_Datos 2006-2020'!$A18,FALSE),0))*F$5</f>
        <v>0</v>
      </c>
      <c r="G18" s="80">
        <f ca="1">(HLOOKUP(CONCATENATE($L$5,G$7),'[1]BECO_Datos 2006-2020'!$D$3:$LJ$86,'[1]BECO_Datos 2006-2020'!$A18,FALSE)+IFERROR(HLOOKUP(CONCATENATE($L$5,G$7),'[1]BECO_Datos 2006-2020'!$LL$3:$RN$86,'[1]BECO_Datos 2006-2020'!$A18,FALSE),0))*G$5</f>
        <v>0</v>
      </c>
      <c r="H18" s="80">
        <f ca="1">(HLOOKUP(CONCATENATE($L$5,H$7),'[1]BECO_Datos 2006-2020'!$D$3:$LJ$86,'[1]BECO_Datos 2006-2020'!$A18,FALSE)+IFERROR(HLOOKUP(CONCATENATE($L$5,H$7),'[1]BECO_Datos 2006-2020'!$LL$3:$RN$86,'[1]BECO_Datos 2006-2020'!$A18,FALSE),0))*H$5</f>
        <v>0</v>
      </c>
      <c r="I18" s="80">
        <f ca="1">(HLOOKUP(CONCATENATE($L$5,I$7),'[1]BECO_Datos 2006-2020'!$D$3:$LJ$86,'[1]BECO_Datos 2006-2020'!$A18,FALSE)+IFERROR(HLOOKUP(CONCATENATE($L$5,I$7),'[1]BECO_Datos 2006-2020'!$LL$3:$RN$86,'[1]BECO_Datos 2006-2020'!$A18,FALSE),0))*I$5</f>
        <v>0</v>
      </c>
      <c r="J18" s="80">
        <f ca="1">(HLOOKUP(CONCATENATE($L$5,J$7),'[1]BECO_Datos 2006-2020'!$D$3:$LJ$86,'[1]BECO_Datos 2006-2020'!$A18,FALSE)+IFERROR(HLOOKUP(CONCATENATE($L$5,J$7),'[1]BECO_Datos 2006-2020'!$LL$3:$RN$86,'[1]BECO_Datos 2006-2020'!$A18,FALSE),0))*J$5</f>
        <v>0</v>
      </c>
      <c r="K18" s="77" t="str">
        <f t="shared" ca="1" si="1"/>
        <v>No aplica</v>
      </c>
      <c r="L18" s="80">
        <f ca="1">(HLOOKUP(CONCATENATE($L$5,L$7),'[1]BECO_Datos 2006-2020'!$D$3:$LJ$86,'[1]BECO_Datos 2006-2020'!$A18,FALSE)+IFERROR(HLOOKUP(CONCATENATE($L$5,L$7),'[1]BECO_Datos 2006-2020'!$LL$3:$RN$86,'[1]BECO_Datos 2006-2020'!$A18,FALSE),0))*L$5</f>
        <v>0</v>
      </c>
      <c r="M18" s="80">
        <f ca="1">(HLOOKUP(CONCATENATE($L$5,M$7),'[1]BECO_Datos 2006-2020'!$D$3:$LJ$86,'[1]BECO_Datos 2006-2020'!$A18,FALSE)+IFERROR(HLOOKUP(CONCATENATE($L$5,M$7),'[1]BECO_Datos 2006-2020'!$LL$3:$RN$86,'[1]BECO_Datos 2006-2020'!$A18,FALSE),0))*M$5</f>
        <v>0</v>
      </c>
      <c r="N18" s="80">
        <f ca="1">(HLOOKUP(CONCATENATE($L$5,N$7),'[1]BECO_Datos 2006-2020'!$D$3:$LJ$86,'[1]BECO_Datos 2006-2020'!$A18,FALSE)+IFERROR(HLOOKUP(CONCATENATE($L$5,N$7),'[1]BECO_Datos 2006-2020'!$LL$3:$RN$86,'[1]BECO_Datos 2006-2020'!$A18,FALSE),0))*N$5</f>
        <v>0</v>
      </c>
      <c r="O18" s="80">
        <f ca="1">(HLOOKUP(CONCATENATE($L$5,O$7),'[1]BECO_Datos 2006-2020'!$D$3:$LJ$86,'[1]BECO_Datos 2006-2020'!$A18,FALSE)+IFERROR(HLOOKUP(CONCATENATE($L$5,O$7),'[1]BECO_Datos 2006-2020'!$LL$3:$RN$86,'[1]BECO_Datos 2006-2020'!$A18,FALSE),0))*O$5</f>
        <v>0</v>
      </c>
      <c r="P18" s="80">
        <f ca="1">(HLOOKUP(CONCATENATE($L$5,P$7),'[1]BECO_Datos 2006-2020'!$D$3:$LJ$86,'[1]BECO_Datos 2006-2020'!$A18,FALSE)+IFERROR(HLOOKUP(CONCATENATE($L$5,P$7),'[1]BECO_Datos 2006-2020'!$LL$3:$RN$86,'[1]BECO_Datos 2006-2020'!$A18,FALSE),0))*P$5</f>
        <v>0</v>
      </c>
      <c r="Q18" s="80">
        <f ca="1">(HLOOKUP(CONCATENATE($L$5,Q$7),'[1]BECO_Datos 2006-2020'!$D$3:$LJ$86,'[1]BECO_Datos 2006-2020'!$A18,FALSE)+IFERROR(HLOOKUP(CONCATENATE($L$5,Q$7),'[1]BECO_Datos 2006-2020'!$LL$3:$RN$86,'[1]BECO_Datos 2006-2020'!$A18,FALSE),0))*Q$5</f>
        <v>0</v>
      </c>
      <c r="R18" s="80">
        <f ca="1">(HLOOKUP(CONCATENATE($L$5,R$7),'[1]BECO_Datos 2006-2020'!$D$3:$LJ$86,'[1]BECO_Datos 2006-2020'!$A18,FALSE)+IFERROR(HLOOKUP(CONCATENATE($L$5,R$7),'[1]BECO_Datos 2006-2020'!$LL$3:$RN$86,'[1]BECO_Datos 2006-2020'!$A18,FALSE),0))*R$5</f>
        <v>0</v>
      </c>
      <c r="S18" s="80">
        <f ca="1">(HLOOKUP(CONCATENATE($L$5,S$7),'[1]BECO_Datos 2006-2020'!$D$3:$LJ$86,'[1]BECO_Datos 2006-2020'!$A18,FALSE)+IFERROR(HLOOKUP(CONCATENATE($L$5,S$7),'[1]BECO_Datos 2006-2020'!$LL$3:$RN$86,'[1]BECO_Datos 2006-2020'!$A18,FALSE),0))*S$5</f>
        <v>0</v>
      </c>
      <c r="T18" s="80">
        <f ca="1">(HLOOKUP(CONCATENATE($L$5,T$7),'[1]BECO_Datos 2006-2020'!$D$3:$LJ$86,'[1]BECO_Datos 2006-2020'!$A18,FALSE)+IFERROR(HLOOKUP(CONCATENATE($L$5,T$7),'[1]BECO_Datos 2006-2020'!$LL$3:$RN$86,'[1]BECO_Datos 2006-2020'!$A18,FALSE),0))*T$5</f>
        <v>0</v>
      </c>
      <c r="U18" s="80">
        <f ca="1">(HLOOKUP(CONCATENATE($L$5,U$7),'[1]BECO_Datos 2006-2020'!$D$3:$LJ$86,'[1]BECO_Datos 2006-2020'!$A18,FALSE)+IFERROR(HLOOKUP(CONCATENATE($L$5,U$7),'[1]BECO_Datos 2006-2020'!$LL$3:$RN$86,'[1]BECO_Datos 2006-2020'!$A18,FALSE),0))*U$5</f>
        <v>0</v>
      </c>
      <c r="V18" s="80">
        <f ca="1">(HLOOKUP(CONCATENATE($L$5,V$7),'[1]BECO_Datos 2006-2020'!$D$3:$LJ$86,'[1]BECO_Datos 2006-2020'!$A18,FALSE)+IFERROR(HLOOKUP(CONCATENATE($L$5,V$7),'[1]BECO_Datos 2006-2020'!$LL$3:$RN$86,'[1]BECO_Datos 2006-2020'!$A18,FALSE),0))*V$5</f>
        <v>0</v>
      </c>
    </row>
    <row r="19" spans="1:22" x14ac:dyDescent="0.3">
      <c r="A19" s="81" t="s">
        <v>131</v>
      </c>
      <c r="B19" s="75" t="str">
        <f t="shared" ca="1" si="3"/>
        <v>No aplica</v>
      </c>
      <c r="C19" s="75">
        <f ca="1">(HLOOKUP(CONCATENATE($L$5,C$7),'[1]BECO_Datos 2006-2020'!$D$3:$LJ$86,'[1]BECO_Datos 2006-2020'!$A19,FALSE)+IFERROR(HLOOKUP(CONCATENATE($L$5,C$7),'[1]BECO_Datos 2006-2020'!$LL$3:$RN$86,'[1]BECO_Datos 2006-2020'!$A19,FALSE),0))*C$5</f>
        <v>0</v>
      </c>
      <c r="D19" s="75">
        <f ca="1">(HLOOKUP(CONCATENATE($L$5,D$7),'[1]BECO_Datos 2006-2020'!$D$3:$LJ$86,'[1]BECO_Datos 2006-2020'!$A19,FALSE)+IFERROR(HLOOKUP(CONCATENATE($L$5,D$7),'[1]BECO_Datos 2006-2020'!$LL$3:$RN$86,'[1]BECO_Datos 2006-2020'!$A19,FALSE),0))*D$5</f>
        <v>0</v>
      </c>
      <c r="E19" s="75">
        <f ca="1">(HLOOKUP(CONCATENATE($L$5,E$7),'[1]BECO_Datos 2006-2020'!$D$3:$LJ$86,'[1]BECO_Datos 2006-2020'!$A19,FALSE)+IFERROR(HLOOKUP(CONCATENATE($L$5,E$7),'[1]BECO_Datos 2006-2020'!$LL$3:$RN$86,'[1]BECO_Datos 2006-2020'!$A19,FALSE),0))*E$5</f>
        <v>0</v>
      </c>
      <c r="F19" s="75">
        <f ca="1">(HLOOKUP(CONCATENATE($L$5,F$7),'[1]BECO_Datos 2006-2020'!$D$3:$LJ$86,'[1]BECO_Datos 2006-2020'!$A19,FALSE)+IFERROR(HLOOKUP(CONCATENATE($L$5,F$7),'[1]BECO_Datos 2006-2020'!$LL$3:$RN$86,'[1]BECO_Datos 2006-2020'!$A19,FALSE),0))*F$5</f>
        <v>0</v>
      </c>
      <c r="G19" s="75">
        <f ca="1">(HLOOKUP(CONCATENATE($L$5,G$7),'[1]BECO_Datos 2006-2020'!$D$3:$LJ$86,'[1]BECO_Datos 2006-2020'!$A19,FALSE)+IFERROR(HLOOKUP(CONCATENATE($L$5,G$7),'[1]BECO_Datos 2006-2020'!$LL$3:$RN$86,'[1]BECO_Datos 2006-2020'!$A19,FALSE),0))*G$5</f>
        <v>0</v>
      </c>
      <c r="H19" s="75">
        <f ca="1">(HLOOKUP(CONCATENATE($L$5,H$7),'[1]BECO_Datos 2006-2020'!$D$3:$LJ$86,'[1]BECO_Datos 2006-2020'!$A19,FALSE)+IFERROR(HLOOKUP(CONCATENATE($L$5,H$7),'[1]BECO_Datos 2006-2020'!$LL$3:$RN$86,'[1]BECO_Datos 2006-2020'!$A19,FALSE),0))*H$5</f>
        <v>0</v>
      </c>
      <c r="I19" s="75">
        <f ca="1">(HLOOKUP(CONCATENATE($L$5,I$7),'[1]BECO_Datos 2006-2020'!$D$3:$LJ$86,'[1]BECO_Datos 2006-2020'!$A19,FALSE)+IFERROR(HLOOKUP(CONCATENATE($L$5,I$7),'[1]BECO_Datos 2006-2020'!$LL$3:$RN$86,'[1]BECO_Datos 2006-2020'!$A19,FALSE),0))*I$5</f>
        <v>0</v>
      </c>
      <c r="J19" s="75">
        <f ca="1">(HLOOKUP(CONCATENATE($L$5,J$7),'[1]BECO_Datos 2006-2020'!$D$3:$LJ$86,'[1]BECO_Datos 2006-2020'!$A19,FALSE)+IFERROR(HLOOKUP(CONCATENATE($L$5,J$7),'[1]BECO_Datos 2006-2020'!$LL$3:$RN$86,'[1]BECO_Datos 2006-2020'!$A19,FALSE),0))*J$5</f>
        <v>0</v>
      </c>
      <c r="K19" s="75" t="str">
        <f t="shared" ca="1" si="1"/>
        <v>No aplica</v>
      </c>
      <c r="L19" s="75">
        <f ca="1">(HLOOKUP(CONCATENATE($L$5,L$7),'[1]BECO_Datos 2006-2020'!$D$3:$LJ$86,'[1]BECO_Datos 2006-2020'!$A19,FALSE)+IFERROR(HLOOKUP(CONCATENATE($L$5,L$7),'[1]BECO_Datos 2006-2020'!$LL$3:$RN$86,'[1]BECO_Datos 2006-2020'!$A19,FALSE),0))*L$5</f>
        <v>0</v>
      </c>
      <c r="M19" s="75">
        <f ca="1">(HLOOKUP(CONCATENATE($L$5,M$7),'[1]BECO_Datos 2006-2020'!$D$3:$LJ$86,'[1]BECO_Datos 2006-2020'!$A19,FALSE)+IFERROR(HLOOKUP(CONCATENATE($L$5,M$7),'[1]BECO_Datos 2006-2020'!$LL$3:$RN$86,'[1]BECO_Datos 2006-2020'!$A19,FALSE),0))*M$5</f>
        <v>0</v>
      </c>
      <c r="N19" s="75">
        <f ca="1">(HLOOKUP(CONCATENATE($L$5,N$7),'[1]BECO_Datos 2006-2020'!$D$3:$LJ$86,'[1]BECO_Datos 2006-2020'!$A19,FALSE)+IFERROR(HLOOKUP(CONCATENATE($L$5,N$7),'[1]BECO_Datos 2006-2020'!$LL$3:$RN$86,'[1]BECO_Datos 2006-2020'!$A19,FALSE),0))*N$5</f>
        <v>0</v>
      </c>
      <c r="O19" s="75">
        <f ca="1">(HLOOKUP(CONCATENATE($L$5,O$7),'[1]BECO_Datos 2006-2020'!$D$3:$LJ$86,'[1]BECO_Datos 2006-2020'!$A19,FALSE)+IFERROR(HLOOKUP(CONCATENATE($L$5,O$7),'[1]BECO_Datos 2006-2020'!$LL$3:$RN$86,'[1]BECO_Datos 2006-2020'!$A19,FALSE),0))*O$5</f>
        <v>0</v>
      </c>
      <c r="P19" s="75">
        <f ca="1">(HLOOKUP(CONCATENATE($L$5,P$7),'[1]BECO_Datos 2006-2020'!$D$3:$LJ$86,'[1]BECO_Datos 2006-2020'!$A19,FALSE)+IFERROR(HLOOKUP(CONCATENATE($L$5,P$7),'[1]BECO_Datos 2006-2020'!$LL$3:$RN$86,'[1]BECO_Datos 2006-2020'!$A19,FALSE),0))*P$5</f>
        <v>0</v>
      </c>
      <c r="Q19" s="75">
        <f ca="1">(HLOOKUP(CONCATENATE($L$5,Q$7),'[1]BECO_Datos 2006-2020'!$D$3:$LJ$86,'[1]BECO_Datos 2006-2020'!$A19,FALSE)+IFERROR(HLOOKUP(CONCATENATE($L$5,Q$7),'[1]BECO_Datos 2006-2020'!$LL$3:$RN$86,'[1]BECO_Datos 2006-2020'!$A19,FALSE),0))*Q$5</f>
        <v>0</v>
      </c>
      <c r="R19" s="75">
        <f ca="1">(HLOOKUP(CONCATENATE($L$5,R$7),'[1]BECO_Datos 2006-2020'!$D$3:$LJ$86,'[1]BECO_Datos 2006-2020'!$A19,FALSE)+IFERROR(HLOOKUP(CONCATENATE($L$5,R$7),'[1]BECO_Datos 2006-2020'!$LL$3:$RN$86,'[1]BECO_Datos 2006-2020'!$A19,FALSE),0))*R$5</f>
        <v>0</v>
      </c>
      <c r="S19" s="75">
        <f ca="1">(HLOOKUP(CONCATENATE($L$5,S$7),'[1]BECO_Datos 2006-2020'!$D$3:$LJ$86,'[1]BECO_Datos 2006-2020'!$A19,FALSE)+IFERROR(HLOOKUP(CONCATENATE($L$5,S$7),'[1]BECO_Datos 2006-2020'!$LL$3:$RN$86,'[1]BECO_Datos 2006-2020'!$A19,FALSE),0))*S$5</f>
        <v>0</v>
      </c>
      <c r="T19" s="75">
        <f ca="1">(HLOOKUP(CONCATENATE($L$5,T$7),'[1]BECO_Datos 2006-2020'!$D$3:$LJ$86,'[1]BECO_Datos 2006-2020'!$A19,FALSE)+IFERROR(HLOOKUP(CONCATENATE($L$5,T$7),'[1]BECO_Datos 2006-2020'!$LL$3:$RN$86,'[1]BECO_Datos 2006-2020'!$A19,FALSE),0))*T$5</f>
        <v>0</v>
      </c>
      <c r="U19" s="75">
        <f ca="1">(HLOOKUP(CONCATENATE($L$5,U$7),'[1]BECO_Datos 2006-2020'!$D$3:$LJ$86,'[1]BECO_Datos 2006-2020'!$A19,FALSE)+IFERROR(HLOOKUP(CONCATENATE($L$5,U$7),'[1]BECO_Datos 2006-2020'!$LL$3:$RN$86,'[1]BECO_Datos 2006-2020'!$A19,FALSE),0))*U$5</f>
        <v>0</v>
      </c>
      <c r="V19" s="75">
        <f ca="1">(HLOOKUP(CONCATENATE($L$5,V$7),'[1]BECO_Datos 2006-2020'!$D$3:$LJ$86,'[1]BECO_Datos 2006-2020'!$A19,FALSE)+IFERROR(HLOOKUP(CONCATENATE($L$5,V$7),'[1]BECO_Datos 2006-2020'!$LL$3:$RN$86,'[1]BECO_Datos 2006-2020'!$A19,FALSE),0))*V$5</f>
        <v>0</v>
      </c>
    </row>
    <row r="20" spans="1:22" x14ac:dyDescent="0.3">
      <c r="A20" s="82" t="s">
        <v>132</v>
      </c>
      <c r="B20" s="72" t="str">
        <f t="shared" ca="1" si="3"/>
        <v>No aplica</v>
      </c>
      <c r="C20" s="83">
        <f ca="1">SUMIF(C21:C31,"&gt;0")</f>
        <v>0</v>
      </c>
      <c r="D20" s="83">
        <f t="shared" ref="D20:J20" ca="1" si="6">SUMIF(D21:D31,"&gt;0")</f>
        <v>0</v>
      </c>
      <c r="E20" s="83">
        <f t="shared" ca="1" si="6"/>
        <v>0</v>
      </c>
      <c r="F20" s="83">
        <f t="shared" ca="1" si="6"/>
        <v>0</v>
      </c>
      <c r="G20" s="83">
        <f t="shared" ca="1" si="6"/>
        <v>0</v>
      </c>
      <c r="H20" s="83">
        <f t="shared" ca="1" si="6"/>
        <v>0</v>
      </c>
      <c r="I20" s="83">
        <f t="shared" ca="1" si="6"/>
        <v>0</v>
      </c>
      <c r="J20" s="83">
        <f t="shared" ca="1" si="6"/>
        <v>0</v>
      </c>
      <c r="K20" s="72" t="str">
        <f t="shared" ca="1" si="1"/>
        <v>No aplica</v>
      </c>
      <c r="L20" s="83">
        <f t="shared" ref="L20:V20" ca="1" si="7">SUMIF(L21:L31,"&gt;0")</f>
        <v>2768.6961864285718</v>
      </c>
      <c r="M20" s="83">
        <f t="shared" ca="1" si="7"/>
        <v>3696.7832640476186</v>
      </c>
      <c r="N20" s="83">
        <f t="shared" ca="1" si="7"/>
        <v>11.868760040787869</v>
      </c>
      <c r="O20" s="83">
        <f t="shared" ca="1" si="7"/>
        <v>3187.50028455861</v>
      </c>
      <c r="P20" s="83">
        <f t="shared" ca="1" si="7"/>
        <v>49311.085931000001</v>
      </c>
      <c r="Q20" s="83">
        <f t="shared" ca="1" si="7"/>
        <v>70114.598423599949</v>
      </c>
      <c r="R20" s="83">
        <f t="shared" ca="1" si="7"/>
        <v>10276.558634636913</v>
      </c>
      <c r="S20" s="83">
        <f t="shared" ca="1" si="7"/>
        <v>22349.508293000006</v>
      </c>
      <c r="T20" s="83">
        <f t="shared" ca="1" si="7"/>
        <v>7040.187101243604</v>
      </c>
      <c r="U20" s="83">
        <f t="shared" ca="1" si="7"/>
        <v>36841.250632857147</v>
      </c>
      <c r="V20" s="83">
        <f t="shared" ca="1" si="7"/>
        <v>10761.057623357141</v>
      </c>
    </row>
    <row r="21" spans="1:22" x14ac:dyDescent="0.3">
      <c r="A21" s="74" t="s">
        <v>133</v>
      </c>
      <c r="B21" s="75" t="str">
        <f t="shared" ca="1" si="3"/>
        <v>No aplica</v>
      </c>
      <c r="C21" s="75">
        <f ca="1">(HLOOKUP(CONCATENATE($L$5,C$7),'[1]BECO_Datos 2006-2020'!$D$3:$LJ$86,'[1]BECO_Datos 2006-2020'!$A21,FALSE)+IFERROR(HLOOKUP(CONCATENATE($L$5,C$7),'[1]BECO_Datos 2006-2020'!$LL$3:$RN$86,'[1]BECO_Datos 2006-2020'!$A21,FALSE),0))*C$5</f>
        <v>0</v>
      </c>
      <c r="D21" s="75">
        <f ca="1">(HLOOKUP(CONCATENATE($L$5,D$7),'[1]BECO_Datos 2006-2020'!$D$3:$LJ$86,'[1]BECO_Datos 2006-2020'!$A21,FALSE)+IFERROR(HLOOKUP(CONCATENATE($L$5,D$7),'[1]BECO_Datos 2006-2020'!$LL$3:$RN$86,'[1]BECO_Datos 2006-2020'!$A21,FALSE),0))*D$5</f>
        <v>0</v>
      </c>
      <c r="E21" s="75">
        <f ca="1">(HLOOKUP(CONCATENATE($L$5,E$7),'[1]BECO_Datos 2006-2020'!$D$3:$LJ$86,'[1]BECO_Datos 2006-2020'!$A21,FALSE)+IFERROR(HLOOKUP(CONCATENATE($L$5,E$7),'[1]BECO_Datos 2006-2020'!$LL$3:$RN$86,'[1]BECO_Datos 2006-2020'!$A21,FALSE),0))*E$5</f>
        <v>0</v>
      </c>
      <c r="F21" s="75">
        <f ca="1">(HLOOKUP(CONCATENATE($L$5,F$7),'[1]BECO_Datos 2006-2020'!$D$3:$LJ$86,'[1]BECO_Datos 2006-2020'!$A21,FALSE)+IFERROR(HLOOKUP(CONCATENATE($L$5,F$7),'[1]BECO_Datos 2006-2020'!$LL$3:$RN$86,'[1]BECO_Datos 2006-2020'!$A21,FALSE),0))*F$5</f>
        <v>-68079.965147604802</v>
      </c>
      <c r="G21" s="75">
        <f ca="1">(HLOOKUP(CONCATENATE($L$5,G$7),'[1]BECO_Datos 2006-2020'!$D$3:$LJ$86,'[1]BECO_Datos 2006-2020'!$A21,FALSE)+IFERROR(HLOOKUP(CONCATENATE($L$5,G$7),'[1]BECO_Datos 2006-2020'!$LL$3:$RN$86,'[1]BECO_Datos 2006-2020'!$A21,FALSE),0))*G$5</f>
        <v>0</v>
      </c>
      <c r="H21" s="75">
        <f ca="1">(HLOOKUP(CONCATENATE($L$5,H$7),'[1]BECO_Datos 2006-2020'!$D$3:$LJ$86,'[1]BECO_Datos 2006-2020'!$A21,FALSE)+IFERROR(HLOOKUP(CONCATENATE($L$5,H$7),'[1]BECO_Datos 2006-2020'!$LL$3:$RN$86,'[1]BECO_Datos 2006-2020'!$A21,FALSE),0))*H$5</f>
        <v>0</v>
      </c>
      <c r="I21" s="75">
        <f ca="1">(HLOOKUP(CONCATENATE($L$5,I$7),'[1]BECO_Datos 2006-2020'!$D$3:$LJ$86,'[1]BECO_Datos 2006-2020'!$A21,FALSE)+IFERROR(HLOOKUP(CONCATENATE($L$5,I$7),'[1]BECO_Datos 2006-2020'!$LL$3:$RN$86,'[1]BECO_Datos 2006-2020'!$A21,FALSE),0))*I$5</f>
        <v>0</v>
      </c>
      <c r="J21" s="75">
        <f ca="1">(HLOOKUP(CONCATENATE($L$5,J$7),'[1]BECO_Datos 2006-2020'!$D$3:$LJ$86,'[1]BECO_Datos 2006-2020'!$A21,FALSE)+IFERROR(HLOOKUP(CONCATENATE($L$5,J$7),'[1]BECO_Datos 2006-2020'!$LL$3:$RN$86,'[1]BECO_Datos 2006-2020'!$A21,FALSE),0))*J$5</f>
        <v>0</v>
      </c>
      <c r="K21" s="75" t="str">
        <f t="shared" ca="1" si="1"/>
        <v>No aplica</v>
      </c>
      <c r="L21" s="75">
        <f ca="1">(HLOOKUP(CONCATENATE($L$5,L$7),'[1]BECO_Datos 2006-2020'!$D$3:$LJ$86,'[1]BECO_Datos 2006-2020'!$A21,FALSE)+IFERROR(HLOOKUP(CONCATENATE($L$5,L$7),'[1]BECO_Datos 2006-2020'!$LL$3:$RN$86,'[1]BECO_Datos 2006-2020'!$A21,FALSE),0))*L$5</f>
        <v>0</v>
      </c>
      <c r="M21" s="75">
        <f ca="1">(HLOOKUP(CONCATENATE($L$5,M$7),'[1]BECO_Datos 2006-2020'!$D$3:$LJ$86,'[1]BECO_Datos 2006-2020'!$A21,FALSE)+IFERROR(HLOOKUP(CONCATENATE($L$5,M$7),'[1]BECO_Datos 2006-2020'!$LL$3:$RN$86,'[1]BECO_Datos 2006-2020'!$A21,FALSE),0))*M$5</f>
        <v>0</v>
      </c>
      <c r="N21" s="75">
        <f ca="1">(HLOOKUP(CONCATENATE($L$5,N$7),'[1]BECO_Datos 2006-2020'!$D$3:$LJ$86,'[1]BECO_Datos 2006-2020'!$A21,FALSE)+IFERROR(HLOOKUP(CONCATENATE($L$5,N$7),'[1]BECO_Datos 2006-2020'!$LL$3:$RN$86,'[1]BECO_Datos 2006-2020'!$A21,FALSE),0))*N$5</f>
        <v>0</v>
      </c>
      <c r="O21" s="75">
        <f ca="1">(HLOOKUP(CONCATENATE($L$5,O$7),'[1]BECO_Datos 2006-2020'!$D$3:$LJ$86,'[1]BECO_Datos 2006-2020'!$A21,FALSE)+IFERROR(HLOOKUP(CONCATENATE($L$5,O$7),'[1]BECO_Datos 2006-2020'!$LL$3:$RN$86,'[1]BECO_Datos 2006-2020'!$A21,FALSE),0))*O$5</f>
        <v>0</v>
      </c>
      <c r="P21" s="75">
        <f ca="1">(HLOOKUP(CONCATENATE($L$5,P$7),'[1]BECO_Datos 2006-2020'!$D$3:$LJ$86,'[1]BECO_Datos 2006-2020'!$A21,FALSE)+IFERROR(HLOOKUP(CONCATENATE($L$5,P$7),'[1]BECO_Datos 2006-2020'!$LL$3:$RN$86,'[1]BECO_Datos 2006-2020'!$A21,FALSE),0))*P$5</f>
        <v>0</v>
      </c>
      <c r="Q21" s="75">
        <f ca="1">(HLOOKUP(CONCATENATE($L$5,Q$7),'[1]BECO_Datos 2006-2020'!$D$3:$LJ$86,'[1]BECO_Datos 2006-2020'!$A21,FALSE)+IFERROR(HLOOKUP(CONCATENATE($L$5,Q$7),'[1]BECO_Datos 2006-2020'!$LL$3:$RN$86,'[1]BECO_Datos 2006-2020'!$A21,FALSE),0))*Q$5</f>
        <v>54436.996477239947</v>
      </c>
      <c r="R21" s="75">
        <f ca="1">(HLOOKUP(CONCATENATE($L$5,R$7),'[1]BECO_Datos 2006-2020'!$D$3:$LJ$86,'[1]BECO_Datos 2006-2020'!$A21,FALSE)+IFERROR(HLOOKUP(CONCATENATE($L$5,R$7),'[1]BECO_Datos 2006-2020'!$LL$3:$RN$86,'[1]BECO_Datos 2006-2020'!$A21,FALSE),0))*R$5</f>
        <v>0</v>
      </c>
      <c r="S21" s="75">
        <f ca="1">(HLOOKUP(CONCATENATE($L$5,S$7),'[1]BECO_Datos 2006-2020'!$D$3:$LJ$86,'[1]BECO_Datos 2006-2020'!$A21,FALSE)+IFERROR(HLOOKUP(CONCATENATE($L$5,S$7),'[1]BECO_Datos 2006-2020'!$LL$3:$RN$86,'[1]BECO_Datos 2006-2020'!$A21,FALSE),0))*S$5</f>
        <v>0</v>
      </c>
      <c r="T21" s="75">
        <f ca="1">(HLOOKUP(CONCATENATE($L$5,T$7),'[1]BECO_Datos 2006-2020'!$D$3:$LJ$86,'[1]BECO_Datos 2006-2020'!$A21,FALSE)+IFERROR(HLOOKUP(CONCATENATE($L$5,T$7),'[1]BECO_Datos 2006-2020'!$LL$3:$RN$86,'[1]BECO_Datos 2006-2020'!$A21,FALSE),0))*T$5</f>
        <v>0</v>
      </c>
      <c r="U21" s="75">
        <f ca="1">(HLOOKUP(CONCATENATE($L$5,U$7),'[1]BECO_Datos 2006-2020'!$D$3:$LJ$86,'[1]BECO_Datos 2006-2020'!$A21,FALSE)+IFERROR(HLOOKUP(CONCATENATE($L$5,U$7),'[1]BECO_Datos 2006-2020'!$LL$3:$RN$86,'[1]BECO_Datos 2006-2020'!$A21,FALSE),0))*U$5</f>
        <v>0</v>
      </c>
      <c r="V21" s="75">
        <f ca="1">(HLOOKUP(CONCATENATE($L$5,V$7),'[1]BECO_Datos 2006-2020'!$D$3:$LJ$86,'[1]BECO_Datos 2006-2020'!$A21,FALSE)+IFERROR(HLOOKUP(CONCATENATE($L$5,V$7),'[1]BECO_Datos 2006-2020'!$LL$3:$RN$86,'[1]BECO_Datos 2006-2020'!$A21,FALSE),0))*V$5</f>
        <v>0</v>
      </c>
    </row>
    <row r="22" spans="1:22" x14ac:dyDescent="0.3">
      <c r="A22" s="84" t="s">
        <v>134</v>
      </c>
      <c r="B22" s="77" t="str">
        <f t="shared" ca="1" si="3"/>
        <v>No aplica</v>
      </c>
      <c r="C22" s="85">
        <f ca="1">(HLOOKUP(CONCATENATE($L$5,C$7),'[1]BECO_Datos 2006-2020'!$D$3:$LJ$86,'[1]BECO_Datos 2006-2020'!$A22,FALSE)+IFERROR(HLOOKUP(CONCATENATE($L$5,C$7),'[1]BECO_Datos 2006-2020'!$LL$3:$RN$86,'[1]BECO_Datos 2006-2020'!$A22,FALSE),0))*C$5</f>
        <v>0</v>
      </c>
      <c r="D22" s="85">
        <f ca="1">(HLOOKUP(CONCATENATE($L$5,D$7),'[1]BECO_Datos 2006-2020'!$D$3:$LJ$86,'[1]BECO_Datos 2006-2020'!$A22,FALSE)+IFERROR(HLOOKUP(CONCATENATE($L$5,D$7),'[1]BECO_Datos 2006-2020'!$LL$3:$RN$86,'[1]BECO_Datos 2006-2020'!$A22,FALSE),0))*D$5</f>
        <v>-2715.0049832674708</v>
      </c>
      <c r="E22" s="85">
        <f ca="1">(HLOOKUP(CONCATENATE($L$5,E$7),'[1]BECO_Datos 2006-2020'!$D$3:$LJ$86,'[1]BECO_Datos 2006-2020'!$A22,FALSE)+IFERROR(HLOOKUP(CONCATENATE($L$5,E$7),'[1]BECO_Datos 2006-2020'!$LL$3:$RN$86,'[1]BECO_Datos 2006-2020'!$A22,FALSE),0))*E$5</f>
        <v>-74022.931826880711</v>
      </c>
      <c r="F22" s="85">
        <f ca="1">(HLOOKUP(CONCATENATE($L$5,F$7),'[1]BECO_Datos 2006-2020'!$D$3:$LJ$86,'[1]BECO_Datos 2006-2020'!$A22,FALSE)+IFERROR(HLOOKUP(CONCATENATE($L$5,F$7),'[1]BECO_Datos 2006-2020'!$LL$3:$RN$86,'[1]BECO_Datos 2006-2020'!$A22,FALSE),0))*F$5</f>
        <v>0</v>
      </c>
      <c r="G22" s="85">
        <f ca="1">(HLOOKUP(CONCATENATE($L$5,G$7),'[1]BECO_Datos 2006-2020'!$D$3:$LJ$86,'[1]BECO_Datos 2006-2020'!$A22,FALSE)+IFERROR(HLOOKUP(CONCATENATE($L$5,G$7),'[1]BECO_Datos 2006-2020'!$LL$3:$RN$86,'[1]BECO_Datos 2006-2020'!$A22,FALSE),0))*G$5</f>
        <v>0</v>
      </c>
      <c r="H22" s="85">
        <f ca="1">(HLOOKUP(CONCATENATE($L$5,H$7),'[1]BECO_Datos 2006-2020'!$D$3:$LJ$86,'[1]BECO_Datos 2006-2020'!$A22,FALSE)+IFERROR(HLOOKUP(CONCATENATE($L$5,H$7),'[1]BECO_Datos 2006-2020'!$LL$3:$RN$86,'[1]BECO_Datos 2006-2020'!$A22,FALSE),0))*H$5</f>
        <v>0</v>
      </c>
      <c r="I22" s="85">
        <f ca="1">(HLOOKUP(CONCATENATE($L$5,I$7),'[1]BECO_Datos 2006-2020'!$D$3:$LJ$86,'[1]BECO_Datos 2006-2020'!$A22,FALSE)+IFERROR(HLOOKUP(CONCATENATE($L$5,I$7),'[1]BECO_Datos 2006-2020'!$LL$3:$RN$86,'[1]BECO_Datos 2006-2020'!$A22,FALSE),0))*I$5</f>
        <v>0</v>
      </c>
      <c r="J22" s="85">
        <f ca="1">(HLOOKUP(CONCATENATE($L$5,J$7),'[1]BECO_Datos 2006-2020'!$D$3:$LJ$86,'[1]BECO_Datos 2006-2020'!$A22,FALSE)+IFERROR(HLOOKUP(CONCATENATE($L$5,J$7),'[1]BECO_Datos 2006-2020'!$LL$3:$RN$86,'[1]BECO_Datos 2006-2020'!$A22,FALSE),0))*J$5</f>
        <v>0</v>
      </c>
      <c r="K22" s="77" t="str">
        <f t="shared" ca="1" si="1"/>
        <v>No aplica</v>
      </c>
      <c r="L22" s="85">
        <f ca="1">(HLOOKUP(CONCATENATE($L$5,L$7),'[1]BECO_Datos 2006-2020'!$D$3:$LJ$86,'[1]BECO_Datos 2006-2020'!$A22,FALSE)+IFERROR(HLOOKUP(CONCATENATE($L$5,L$7),'[1]BECO_Datos 2006-2020'!$LL$3:$RN$86,'[1]BECO_Datos 2006-2020'!$A22,FALSE),0))*L$5</f>
        <v>0</v>
      </c>
      <c r="M22" s="85">
        <f ca="1">(HLOOKUP(CONCATENATE($L$5,M$7),'[1]BECO_Datos 2006-2020'!$D$3:$LJ$86,'[1]BECO_Datos 2006-2020'!$A22,FALSE)+IFERROR(HLOOKUP(CONCATENATE($L$5,M$7),'[1]BECO_Datos 2006-2020'!$LL$3:$RN$86,'[1]BECO_Datos 2006-2020'!$A22,FALSE),0))*M$5</f>
        <v>0</v>
      </c>
      <c r="N22" s="85">
        <f ca="1">(HLOOKUP(CONCATENATE($L$5,N$7),'[1]BECO_Datos 2006-2020'!$D$3:$LJ$86,'[1]BECO_Datos 2006-2020'!$A22,FALSE)+IFERROR(HLOOKUP(CONCATENATE($L$5,N$7),'[1]BECO_Datos 2006-2020'!$LL$3:$RN$86,'[1]BECO_Datos 2006-2020'!$A22,FALSE),0))*N$5</f>
        <v>0</v>
      </c>
      <c r="O22" s="85">
        <f ca="1">(HLOOKUP(CONCATENATE($L$5,O$7),'[1]BECO_Datos 2006-2020'!$D$3:$LJ$86,'[1]BECO_Datos 2006-2020'!$A22,FALSE)+IFERROR(HLOOKUP(CONCATENATE($L$5,O$7),'[1]BECO_Datos 2006-2020'!$LL$3:$RN$86,'[1]BECO_Datos 2006-2020'!$A22,FALSE),0))*O$5</f>
        <v>0</v>
      </c>
      <c r="P22" s="85">
        <f ca="1">(HLOOKUP(CONCATENATE($L$5,P$7),'[1]BECO_Datos 2006-2020'!$D$3:$LJ$86,'[1]BECO_Datos 2006-2020'!$A22,FALSE)+IFERROR(HLOOKUP(CONCATENATE($L$5,P$7),'[1]BECO_Datos 2006-2020'!$LL$3:$RN$86,'[1]BECO_Datos 2006-2020'!$A22,FALSE),0))*P$5</f>
        <v>-41.517972763729887</v>
      </c>
      <c r="Q22" s="85">
        <f ca="1">(HLOOKUP(CONCATENATE($L$5,Q$7),'[1]BECO_Datos 2006-2020'!$D$3:$LJ$86,'[1]BECO_Datos 2006-2020'!$A22,FALSE)+IFERROR(HLOOKUP(CONCATENATE($L$5,Q$7),'[1]BECO_Datos 2006-2020'!$LL$3:$RN$86,'[1]BECO_Datos 2006-2020'!$A22,FALSE),0))*Q$5</f>
        <v>14750.233215769997</v>
      </c>
      <c r="R22" s="85">
        <f ca="1">(HLOOKUP(CONCATENATE($L$5,R$7),'[1]BECO_Datos 2006-2020'!$D$3:$LJ$86,'[1]BECO_Datos 2006-2020'!$A22,FALSE)+IFERROR(HLOOKUP(CONCATENATE($L$5,R$7),'[1]BECO_Datos 2006-2020'!$LL$3:$RN$86,'[1]BECO_Datos 2006-2020'!$A22,FALSE),0))*R$5</f>
        <v>0</v>
      </c>
      <c r="S22" s="85">
        <f ca="1">(HLOOKUP(CONCATENATE($L$5,S$7),'[1]BECO_Datos 2006-2020'!$D$3:$LJ$86,'[1]BECO_Datos 2006-2020'!$A22,FALSE)+IFERROR(HLOOKUP(CONCATENATE($L$5,S$7),'[1]BECO_Datos 2006-2020'!$LL$3:$RN$86,'[1]BECO_Datos 2006-2020'!$A22,FALSE),0))*S$5</f>
        <v>-94.800524331539179</v>
      </c>
      <c r="T22" s="85">
        <f ca="1">(HLOOKUP(CONCATENATE($L$5,T$7),'[1]BECO_Datos 2006-2020'!$D$3:$LJ$86,'[1]BECO_Datos 2006-2020'!$A22,FALSE)+IFERROR(HLOOKUP(CONCATENATE($L$5,T$7),'[1]BECO_Datos 2006-2020'!$LL$3:$RN$86,'[1]BECO_Datos 2006-2020'!$A22,FALSE),0))*T$5</f>
        <v>0</v>
      </c>
      <c r="U22" s="85">
        <f ca="1">(HLOOKUP(CONCATENATE($L$5,U$7),'[1]BECO_Datos 2006-2020'!$D$3:$LJ$86,'[1]BECO_Datos 2006-2020'!$A22,FALSE)+IFERROR(HLOOKUP(CONCATENATE($L$5,U$7),'[1]BECO_Datos 2006-2020'!$LL$3:$RN$86,'[1]BECO_Datos 2006-2020'!$A22,FALSE),0))*U$5</f>
        <v>0</v>
      </c>
      <c r="V22" s="85">
        <f ca="1">(HLOOKUP(CONCATENATE($L$5,V$7),'[1]BECO_Datos 2006-2020'!$D$3:$LJ$86,'[1]BECO_Datos 2006-2020'!$A22,FALSE)+IFERROR(HLOOKUP(CONCATENATE($L$5,V$7),'[1]BECO_Datos 2006-2020'!$LL$3:$RN$86,'[1]BECO_Datos 2006-2020'!$A22,FALSE),0))*V$5</f>
        <v>0</v>
      </c>
    </row>
    <row r="23" spans="1:22" x14ac:dyDescent="0.3">
      <c r="A23" s="74" t="s">
        <v>135</v>
      </c>
      <c r="B23" s="75" t="str">
        <f t="shared" ca="1" si="3"/>
        <v>No aplica</v>
      </c>
      <c r="C23" s="75">
        <f ca="1">(HLOOKUP(CONCATENATE($L$5,C$7),'[1]BECO_Datos 2006-2020'!$D$3:$LJ$86,'[1]BECO_Datos 2006-2020'!$A23,FALSE)+IFERROR(HLOOKUP(CONCATENATE($L$5,C$7),'[1]BECO_Datos 2006-2020'!$LL$3:$RN$86,'[1]BECO_Datos 2006-2020'!$A23,FALSE),0))*C$5</f>
        <v>0</v>
      </c>
      <c r="D23" s="75">
        <f ca="1">(HLOOKUP(CONCATENATE($L$5,D$7),'[1]BECO_Datos 2006-2020'!$D$3:$LJ$86,'[1]BECO_Datos 2006-2020'!$A23,FALSE)+IFERROR(HLOOKUP(CONCATENATE($L$5,D$7),'[1]BECO_Datos 2006-2020'!$LL$3:$RN$86,'[1]BECO_Datos 2006-2020'!$A23,FALSE),0))*D$5</f>
        <v>0</v>
      </c>
      <c r="E23" s="75">
        <f ca="1">(HLOOKUP(CONCATENATE($L$5,E$7),'[1]BECO_Datos 2006-2020'!$D$3:$LJ$86,'[1]BECO_Datos 2006-2020'!$A23,FALSE)+IFERROR(HLOOKUP(CONCATENATE($L$5,E$7),'[1]BECO_Datos 2006-2020'!$LL$3:$RN$86,'[1]BECO_Datos 2006-2020'!$A23,FALSE),0))*E$5</f>
        <v>0</v>
      </c>
      <c r="F23" s="75">
        <f ca="1">(HLOOKUP(CONCATENATE($L$5,F$7),'[1]BECO_Datos 2006-2020'!$D$3:$LJ$86,'[1]BECO_Datos 2006-2020'!$A23,FALSE)+IFERROR(HLOOKUP(CONCATENATE($L$5,F$7),'[1]BECO_Datos 2006-2020'!$LL$3:$RN$86,'[1]BECO_Datos 2006-2020'!$A23,FALSE),0))*F$5</f>
        <v>0</v>
      </c>
      <c r="G23" s="75">
        <f ca="1">(HLOOKUP(CONCATENATE($L$5,G$7),'[1]BECO_Datos 2006-2020'!$D$3:$LJ$86,'[1]BECO_Datos 2006-2020'!$A23,FALSE)+IFERROR(HLOOKUP(CONCATENATE($L$5,G$7),'[1]BECO_Datos 2006-2020'!$LL$3:$RN$86,'[1]BECO_Datos 2006-2020'!$A23,FALSE),0))*G$5</f>
        <v>0</v>
      </c>
      <c r="H23" s="75">
        <f ca="1">(HLOOKUP(CONCATENATE($L$5,H$7),'[1]BECO_Datos 2006-2020'!$D$3:$LJ$86,'[1]BECO_Datos 2006-2020'!$A23,FALSE)+IFERROR(HLOOKUP(CONCATENATE($L$5,H$7),'[1]BECO_Datos 2006-2020'!$LL$3:$RN$86,'[1]BECO_Datos 2006-2020'!$A23,FALSE),0))*H$5</f>
        <v>0</v>
      </c>
      <c r="I23" s="75">
        <f ca="1">(HLOOKUP(CONCATENATE($L$5,I$7),'[1]BECO_Datos 2006-2020'!$D$3:$LJ$86,'[1]BECO_Datos 2006-2020'!$A23,FALSE)+IFERROR(HLOOKUP(CONCATENATE($L$5,I$7),'[1]BECO_Datos 2006-2020'!$LL$3:$RN$86,'[1]BECO_Datos 2006-2020'!$A23,FALSE),0))*I$5</f>
        <v>0</v>
      </c>
      <c r="J23" s="75">
        <f ca="1">(HLOOKUP(CONCATENATE($L$5,J$7),'[1]BECO_Datos 2006-2020'!$D$3:$LJ$86,'[1]BECO_Datos 2006-2020'!$A23,FALSE)+IFERROR(HLOOKUP(CONCATENATE($L$5,J$7),'[1]BECO_Datos 2006-2020'!$LL$3:$RN$86,'[1]BECO_Datos 2006-2020'!$A23,FALSE),0))*J$5</f>
        <v>-63.324062779999998</v>
      </c>
      <c r="K23" s="75" t="str">
        <f t="shared" ca="1" si="1"/>
        <v>No aplica</v>
      </c>
      <c r="L23" s="75">
        <f ca="1">(HLOOKUP(CONCATENATE($L$5,L$7),'[1]BECO_Datos 2006-2020'!$D$3:$LJ$86,'[1]BECO_Datos 2006-2020'!$A23,FALSE)+IFERROR(HLOOKUP(CONCATENATE($L$5,L$7),'[1]BECO_Datos 2006-2020'!$LL$3:$RN$86,'[1]BECO_Datos 2006-2020'!$A23,FALSE),0))*L$5</f>
        <v>0</v>
      </c>
      <c r="M23" s="75">
        <f ca="1">(HLOOKUP(CONCATENATE($L$5,M$7),'[1]BECO_Datos 2006-2020'!$D$3:$LJ$86,'[1]BECO_Datos 2006-2020'!$A23,FALSE)+IFERROR(HLOOKUP(CONCATENATE($L$5,M$7),'[1]BECO_Datos 2006-2020'!$LL$3:$RN$86,'[1]BECO_Datos 2006-2020'!$A23,FALSE),0))*M$5</f>
        <v>0</v>
      </c>
      <c r="N23" s="75">
        <f ca="1">(HLOOKUP(CONCATENATE($L$5,N$7),'[1]BECO_Datos 2006-2020'!$D$3:$LJ$86,'[1]BECO_Datos 2006-2020'!$A23,FALSE)+IFERROR(HLOOKUP(CONCATENATE($L$5,N$7),'[1]BECO_Datos 2006-2020'!$LL$3:$RN$86,'[1]BECO_Datos 2006-2020'!$A23,FALSE),0))*N$5</f>
        <v>0</v>
      </c>
      <c r="O23" s="75">
        <f ca="1">(HLOOKUP(CONCATENATE($L$5,O$7),'[1]BECO_Datos 2006-2020'!$D$3:$LJ$86,'[1]BECO_Datos 2006-2020'!$A23,FALSE)+IFERROR(HLOOKUP(CONCATENATE($L$5,O$7),'[1]BECO_Datos 2006-2020'!$LL$3:$RN$86,'[1]BECO_Datos 2006-2020'!$A23,FALSE),0))*O$5</f>
        <v>0</v>
      </c>
      <c r="P23" s="75">
        <f ca="1">(HLOOKUP(CONCATENATE($L$5,P$7),'[1]BECO_Datos 2006-2020'!$D$3:$LJ$86,'[1]BECO_Datos 2006-2020'!$A23,FALSE)+IFERROR(HLOOKUP(CONCATENATE($L$5,P$7),'[1]BECO_Datos 2006-2020'!$LL$3:$RN$86,'[1]BECO_Datos 2006-2020'!$A23,FALSE),0))*P$5</f>
        <v>0</v>
      </c>
      <c r="Q23" s="75">
        <f ca="1">(HLOOKUP(CONCATENATE($L$5,Q$7),'[1]BECO_Datos 2006-2020'!$D$3:$LJ$86,'[1]BECO_Datos 2006-2020'!$A23,FALSE)+IFERROR(HLOOKUP(CONCATENATE($L$5,Q$7),'[1]BECO_Datos 2006-2020'!$LL$3:$RN$86,'[1]BECO_Datos 2006-2020'!$A23,FALSE),0))*Q$5</f>
        <v>63.324062779999998</v>
      </c>
      <c r="R23" s="75">
        <f ca="1">(HLOOKUP(CONCATENATE($L$5,R$7),'[1]BECO_Datos 2006-2020'!$D$3:$LJ$86,'[1]BECO_Datos 2006-2020'!$A23,FALSE)+IFERROR(HLOOKUP(CONCATENATE($L$5,R$7),'[1]BECO_Datos 2006-2020'!$LL$3:$RN$86,'[1]BECO_Datos 2006-2020'!$A23,FALSE),0))*R$5</f>
        <v>0</v>
      </c>
      <c r="S23" s="75">
        <f ca="1">(HLOOKUP(CONCATENATE($L$5,S$7),'[1]BECO_Datos 2006-2020'!$D$3:$LJ$86,'[1]BECO_Datos 2006-2020'!$A23,FALSE)+IFERROR(HLOOKUP(CONCATENATE($L$5,S$7),'[1]BECO_Datos 2006-2020'!$LL$3:$RN$86,'[1]BECO_Datos 2006-2020'!$A23,FALSE),0))*S$5</f>
        <v>0</v>
      </c>
      <c r="T23" s="75">
        <f ca="1">(HLOOKUP(CONCATENATE($L$5,T$7),'[1]BECO_Datos 2006-2020'!$D$3:$LJ$86,'[1]BECO_Datos 2006-2020'!$A23,FALSE)+IFERROR(HLOOKUP(CONCATENATE($L$5,T$7),'[1]BECO_Datos 2006-2020'!$LL$3:$RN$86,'[1]BECO_Datos 2006-2020'!$A23,FALSE),0))*T$5</f>
        <v>0</v>
      </c>
      <c r="U23" s="75">
        <f ca="1">(HLOOKUP(CONCATENATE($L$5,U$7),'[1]BECO_Datos 2006-2020'!$D$3:$LJ$86,'[1]BECO_Datos 2006-2020'!$A23,FALSE)+IFERROR(HLOOKUP(CONCATENATE($L$5,U$7),'[1]BECO_Datos 2006-2020'!$LL$3:$RN$86,'[1]BECO_Datos 2006-2020'!$A23,FALSE),0))*U$5</f>
        <v>0</v>
      </c>
      <c r="V23" s="75">
        <f ca="1">(HLOOKUP(CONCATENATE($L$5,V$7),'[1]BECO_Datos 2006-2020'!$D$3:$LJ$86,'[1]BECO_Datos 2006-2020'!$A23,FALSE)+IFERROR(HLOOKUP(CONCATENATE($L$5,V$7),'[1]BECO_Datos 2006-2020'!$LL$3:$RN$86,'[1]BECO_Datos 2006-2020'!$A23,FALSE),0))*V$5</f>
        <v>0</v>
      </c>
    </row>
    <row r="24" spans="1:22" x14ac:dyDescent="0.3">
      <c r="A24" s="84" t="s">
        <v>136</v>
      </c>
      <c r="B24" s="77" t="str">
        <f t="shared" ca="1" si="3"/>
        <v>No aplica</v>
      </c>
      <c r="C24" s="85">
        <f ca="1">(HLOOKUP(CONCATENATE($L$5,C$7),'[1]BECO_Datos 2006-2020'!$D$3:$LJ$86,'[1]BECO_Datos 2006-2020'!$A24,FALSE)+IFERROR(HLOOKUP(CONCATENATE($L$5,C$7),'[1]BECO_Datos 2006-2020'!$LL$3:$RN$86,'[1]BECO_Datos 2006-2020'!$A24,FALSE),0))*C$5</f>
        <v>0</v>
      </c>
      <c r="D24" s="85">
        <f ca="1">(HLOOKUP(CONCATENATE($L$5,D$7),'[1]BECO_Datos 2006-2020'!$D$3:$LJ$86,'[1]BECO_Datos 2006-2020'!$A24,FALSE)+IFERROR(HLOOKUP(CONCATENATE($L$5,D$7),'[1]BECO_Datos 2006-2020'!$LL$3:$RN$86,'[1]BECO_Datos 2006-2020'!$A24,FALSE),0))*D$5</f>
        <v>0</v>
      </c>
      <c r="E24" s="85">
        <f ca="1">(HLOOKUP(CONCATENATE($L$5,E$7),'[1]BECO_Datos 2006-2020'!$D$3:$LJ$86,'[1]BECO_Datos 2006-2020'!$A24,FALSE)+IFERROR(HLOOKUP(CONCATENATE($L$5,E$7),'[1]BECO_Datos 2006-2020'!$LL$3:$RN$86,'[1]BECO_Datos 2006-2020'!$A24,FALSE),0))*E$5</f>
        <v>0</v>
      </c>
      <c r="F24" s="85">
        <f ca="1">(HLOOKUP(CONCATENATE($L$5,F$7),'[1]BECO_Datos 2006-2020'!$D$3:$LJ$86,'[1]BECO_Datos 2006-2020'!$A24,FALSE)+IFERROR(HLOOKUP(CONCATENATE($L$5,F$7),'[1]BECO_Datos 2006-2020'!$LL$3:$RN$86,'[1]BECO_Datos 2006-2020'!$A24,FALSE),0))*F$5</f>
        <v>0</v>
      </c>
      <c r="G24" s="85">
        <f ca="1">(HLOOKUP(CONCATENATE($L$5,G$7),'[1]BECO_Datos 2006-2020'!$D$3:$LJ$86,'[1]BECO_Datos 2006-2020'!$A24,FALSE)+IFERROR(HLOOKUP(CONCATENATE($L$5,G$7),'[1]BECO_Datos 2006-2020'!$LL$3:$RN$86,'[1]BECO_Datos 2006-2020'!$A24,FALSE),0))*G$5</f>
        <v>0</v>
      </c>
      <c r="H24" s="85">
        <f ca="1">(HLOOKUP(CONCATENATE($L$5,H$7),'[1]BECO_Datos 2006-2020'!$D$3:$LJ$86,'[1]BECO_Datos 2006-2020'!$A24,FALSE)+IFERROR(HLOOKUP(CONCATENATE($L$5,H$7),'[1]BECO_Datos 2006-2020'!$LL$3:$RN$86,'[1]BECO_Datos 2006-2020'!$A24,FALSE),0))*H$5</f>
        <v>0</v>
      </c>
      <c r="I24" s="85">
        <f ca="1">(HLOOKUP(CONCATENATE($L$5,I$7),'[1]BECO_Datos 2006-2020'!$D$3:$LJ$86,'[1]BECO_Datos 2006-2020'!$A24,FALSE)+IFERROR(HLOOKUP(CONCATENATE($L$5,I$7),'[1]BECO_Datos 2006-2020'!$LL$3:$RN$86,'[1]BECO_Datos 2006-2020'!$A24,FALSE),0))*I$5</f>
        <v>0</v>
      </c>
      <c r="J24" s="85">
        <f ca="1">(HLOOKUP(CONCATENATE($L$5,J$7),'[1]BECO_Datos 2006-2020'!$D$3:$LJ$86,'[1]BECO_Datos 2006-2020'!$A24,FALSE)+IFERROR(HLOOKUP(CONCATENATE($L$5,J$7),'[1]BECO_Datos 2006-2020'!$LL$3:$RN$86,'[1]BECO_Datos 2006-2020'!$A24,FALSE),0))*J$5</f>
        <v>-132.06129309999997</v>
      </c>
      <c r="K24" s="77" t="str">
        <f t="shared" ca="1" si="1"/>
        <v>No aplica</v>
      </c>
      <c r="L24" s="85">
        <f ca="1">(HLOOKUP(CONCATENATE($L$5,L$7),'[1]BECO_Datos 2006-2020'!$D$3:$LJ$86,'[1]BECO_Datos 2006-2020'!$A24,FALSE)+IFERROR(HLOOKUP(CONCATENATE($L$5,L$7),'[1]BECO_Datos 2006-2020'!$LL$3:$RN$86,'[1]BECO_Datos 2006-2020'!$A24,FALSE),0))*L$5</f>
        <v>0</v>
      </c>
      <c r="M24" s="85">
        <f ca="1">(HLOOKUP(CONCATENATE($L$5,M$7),'[1]BECO_Datos 2006-2020'!$D$3:$LJ$86,'[1]BECO_Datos 2006-2020'!$A24,FALSE)+IFERROR(HLOOKUP(CONCATENATE($L$5,M$7),'[1]BECO_Datos 2006-2020'!$LL$3:$RN$86,'[1]BECO_Datos 2006-2020'!$A24,FALSE),0))*M$5</f>
        <v>0</v>
      </c>
      <c r="N24" s="85">
        <f ca="1">(HLOOKUP(CONCATENATE($L$5,N$7),'[1]BECO_Datos 2006-2020'!$D$3:$LJ$86,'[1]BECO_Datos 2006-2020'!$A24,FALSE)+IFERROR(HLOOKUP(CONCATENATE($L$5,N$7),'[1]BECO_Datos 2006-2020'!$LL$3:$RN$86,'[1]BECO_Datos 2006-2020'!$A24,FALSE),0))*N$5</f>
        <v>0</v>
      </c>
      <c r="O24" s="85">
        <f ca="1">(HLOOKUP(CONCATENATE($L$5,O$7),'[1]BECO_Datos 2006-2020'!$D$3:$LJ$86,'[1]BECO_Datos 2006-2020'!$A24,FALSE)+IFERROR(HLOOKUP(CONCATENATE($L$5,O$7),'[1]BECO_Datos 2006-2020'!$LL$3:$RN$86,'[1]BECO_Datos 2006-2020'!$A24,FALSE),0))*O$5</f>
        <v>0</v>
      </c>
      <c r="P24" s="85">
        <f ca="1">(HLOOKUP(CONCATENATE($L$5,P$7),'[1]BECO_Datos 2006-2020'!$D$3:$LJ$86,'[1]BECO_Datos 2006-2020'!$A24,FALSE)+IFERROR(HLOOKUP(CONCATENATE($L$5,P$7),'[1]BECO_Datos 2006-2020'!$LL$3:$RN$86,'[1]BECO_Datos 2006-2020'!$A24,FALSE),0))*P$5</f>
        <v>0</v>
      </c>
      <c r="Q24" s="85">
        <f ca="1">(HLOOKUP(CONCATENATE($L$5,Q$7),'[1]BECO_Datos 2006-2020'!$D$3:$LJ$86,'[1]BECO_Datos 2006-2020'!$A24,FALSE)+IFERROR(HLOOKUP(CONCATENATE($L$5,Q$7),'[1]BECO_Datos 2006-2020'!$LL$3:$RN$86,'[1]BECO_Datos 2006-2020'!$A24,FALSE),0))*Q$5</f>
        <v>132.06129309999997</v>
      </c>
      <c r="R24" s="85">
        <f ca="1">(HLOOKUP(CONCATENATE($L$5,R$7),'[1]BECO_Datos 2006-2020'!$D$3:$LJ$86,'[1]BECO_Datos 2006-2020'!$A24,FALSE)+IFERROR(HLOOKUP(CONCATENATE($L$5,R$7),'[1]BECO_Datos 2006-2020'!$LL$3:$RN$86,'[1]BECO_Datos 2006-2020'!$A24,FALSE),0))*R$5</f>
        <v>0</v>
      </c>
      <c r="S24" s="85">
        <f ca="1">(HLOOKUP(CONCATENATE($L$5,S$7),'[1]BECO_Datos 2006-2020'!$D$3:$LJ$86,'[1]BECO_Datos 2006-2020'!$A24,FALSE)+IFERROR(HLOOKUP(CONCATENATE($L$5,S$7),'[1]BECO_Datos 2006-2020'!$LL$3:$RN$86,'[1]BECO_Datos 2006-2020'!$A24,FALSE),0))*S$5</f>
        <v>0</v>
      </c>
      <c r="T24" s="85">
        <f ca="1">(HLOOKUP(CONCATENATE($L$5,T$7),'[1]BECO_Datos 2006-2020'!$D$3:$LJ$86,'[1]BECO_Datos 2006-2020'!$A24,FALSE)+IFERROR(HLOOKUP(CONCATENATE($L$5,T$7),'[1]BECO_Datos 2006-2020'!$LL$3:$RN$86,'[1]BECO_Datos 2006-2020'!$A24,FALSE),0))*T$5</f>
        <v>0</v>
      </c>
      <c r="U24" s="85">
        <f ca="1">(HLOOKUP(CONCATENATE($L$5,U$7),'[1]BECO_Datos 2006-2020'!$D$3:$LJ$86,'[1]BECO_Datos 2006-2020'!$A24,FALSE)+IFERROR(HLOOKUP(CONCATENATE($L$5,U$7),'[1]BECO_Datos 2006-2020'!$LL$3:$RN$86,'[1]BECO_Datos 2006-2020'!$A24,FALSE),0))*U$5</f>
        <v>0</v>
      </c>
      <c r="V24" s="85">
        <f ca="1">(HLOOKUP(CONCATENATE($L$5,V$7),'[1]BECO_Datos 2006-2020'!$D$3:$LJ$86,'[1]BECO_Datos 2006-2020'!$A24,FALSE)+IFERROR(HLOOKUP(CONCATENATE($L$5,V$7),'[1]BECO_Datos 2006-2020'!$LL$3:$RN$86,'[1]BECO_Datos 2006-2020'!$A24,FALSE),0))*V$5</f>
        <v>0</v>
      </c>
    </row>
    <row r="25" spans="1:22" x14ac:dyDescent="0.3">
      <c r="A25" s="74" t="s">
        <v>137</v>
      </c>
      <c r="B25" s="75" t="str">
        <f t="shared" ca="1" si="3"/>
        <v>No aplica</v>
      </c>
      <c r="C25" s="75">
        <f ca="1">(HLOOKUP(CONCATENATE($L$5,C$7),'[1]BECO_Datos 2006-2020'!$D$3:$LJ$86,'[1]BECO_Datos 2006-2020'!$A25,FALSE)+IFERROR(HLOOKUP(CONCATENATE($L$5,C$7),'[1]BECO_Datos 2006-2020'!$LL$3:$RN$86,'[1]BECO_Datos 2006-2020'!$A25,FALSE),0))*C$5</f>
        <v>-1251.358152652864</v>
      </c>
      <c r="D25" s="75">
        <f ca="1">(HLOOKUP(CONCATENATE($L$5,D$7),'[1]BECO_Datos 2006-2020'!$D$3:$LJ$86,'[1]BECO_Datos 2006-2020'!$A25,FALSE)+IFERROR(HLOOKUP(CONCATENATE($L$5,D$7),'[1]BECO_Datos 2006-2020'!$LL$3:$RN$86,'[1]BECO_Datos 2006-2020'!$A25,FALSE),0))*D$5</f>
        <v>-351.99183931785598</v>
      </c>
      <c r="E25" s="75">
        <f ca="1">(HLOOKUP(CONCATENATE($L$5,E$7),'[1]BECO_Datos 2006-2020'!$D$3:$LJ$86,'[1]BECO_Datos 2006-2020'!$A25,FALSE)+IFERROR(HLOOKUP(CONCATENATE($L$5,E$7),'[1]BECO_Datos 2006-2020'!$LL$3:$RN$86,'[1]BECO_Datos 2006-2020'!$A25,FALSE),0))*E$5</f>
        <v>-54678.894941502564</v>
      </c>
      <c r="F25" s="75">
        <f ca="1">(HLOOKUP(CONCATENATE($L$5,F$7),'[1]BECO_Datos 2006-2020'!$D$3:$LJ$86,'[1]BECO_Datos 2006-2020'!$A25,FALSE)+IFERROR(HLOOKUP(CONCATENATE($L$5,F$7),'[1]BECO_Datos 2006-2020'!$LL$3:$RN$86,'[1]BECO_Datos 2006-2020'!$A25,FALSE),0))*F$5</f>
        <v>-198.99558939222638</v>
      </c>
      <c r="G25" s="75">
        <f ca="1">(HLOOKUP(CONCATENATE($L$5,G$7),'[1]BECO_Datos 2006-2020'!$D$3:$LJ$86,'[1]BECO_Datos 2006-2020'!$A25,FALSE)+IFERROR(HLOOKUP(CONCATENATE($L$5,G$7),'[1]BECO_Datos 2006-2020'!$LL$3:$RN$86,'[1]BECO_Datos 2006-2020'!$A25,FALSE),0))*G$5</f>
        <v>0</v>
      </c>
      <c r="H25" s="75">
        <f ca="1">(HLOOKUP(CONCATENATE($L$5,H$7),'[1]BECO_Datos 2006-2020'!$D$3:$LJ$86,'[1]BECO_Datos 2006-2020'!$A25,FALSE)+IFERROR(HLOOKUP(CONCATENATE($L$5,H$7),'[1]BECO_Datos 2006-2020'!$LL$3:$RN$86,'[1]BECO_Datos 2006-2020'!$A25,FALSE),0))*H$5</f>
        <v>-2065.8970261697818</v>
      </c>
      <c r="I25" s="75">
        <f ca="1">(HLOOKUP(CONCATENATE($L$5,I$7),'[1]BECO_Datos 2006-2020'!$D$3:$LJ$86,'[1]BECO_Datos 2006-2020'!$A25,FALSE)+IFERROR(HLOOKUP(CONCATENATE($L$5,I$7),'[1]BECO_Datos 2006-2020'!$LL$3:$RN$86,'[1]BECO_Datos 2006-2020'!$A25,FALSE),0))*I$5</f>
        <v>0</v>
      </c>
      <c r="J25" s="75">
        <f ca="1">(HLOOKUP(CONCATENATE($L$5,J$7),'[1]BECO_Datos 2006-2020'!$D$3:$LJ$86,'[1]BECO_Datos 2006-2020'!$A25,FALSE)+IFERROR(HLOOKUP(CONCATENATE($L$5,J$7),'[1]BECO_Datos 2006-2020'!$LL$3:$RN$86,'[1]BECO_Datos 2006-2020'!$A25,FALSE),0))*J$5</f>
        <v>-1.2684096264886859</v>
      </c>
      <c r="K25" s="75" t="str">
        <f t="shared" ca="1" si="1"/>
        <v>No aplica</v>
      </c>
      <c r="L25" s="75">
        <f ca="1">(HLOOKUP(CONCATENATE($L$5,L$7),'[1]BECO_Datos 2006-2020'!$D$3:$LJ$86,'[1]BECO_Datos 2006-2020'!$A25,FALSE)+IFERROR(HLOOKUP(CONCATENATE($L$5,L$7),'[1]BECO_Datos 2006-2020'!$LL$3:$RN$86,'[1]BECO_Datos 2006-2020'!$A25,FALSE),0))*L$5</f>
        <v>0</v>
      </c>
      <c r="M25" s="75">
        <f ca="1">(HLOOKUP(CONCATENATE($L$5,M$7),'[1]BECO_Datos 2006-2020'!$D$3:$LJ$86,'[1]BECO_Datos 2006-2020'!$A25,FALSE)+IFERROR(HLOOKUP(CONCATENATE($L$5,M$7),'[1]BECO_Datos 2006-2020'!$LL$3:$RN$86,'[1]BECO_Datos 2006-2020'!$A25,FALSE),0))*M$5</f>
        <v>0</v>
      </c>
      <c r="N25" s="75">
        <f ca="1">(HLOOKUP(CONCATENATE($L$5,N$7),'[1]BECO_Datos 2006-2020'!$D$3:$LJ$86,'[1]BECO_Datos 2006-2020'!$A25,FALSE)+IFERROR(HLOOKUP(CONCATENATE($L$5,N$7),'[1]BECO_Datos 2006-2020'!$LL$3:$RN$86,'[1]BECO_Datos 2006-2020'!$A25,FALSE),0))*N$5</f>
        <v>0</v>
      </c>
      <c r="O25" s="75">
        <f ca="1">(HLOOKUP(CONCATENATE($L$5,O$7),'[1]BECO_Datos 2006-2020'!$D$3:$LJ$86,'[1]BECO_Datos 2006-2020'!$A25,FALSE)+IFERROR(HLOOKUP(CONCATENATE($L$5,O$7),'[1]BECO_Datos 2006-2020'!$LL$3:$RN$86,'[1]BECO_Datos 2006-2020'!$A25,FALSE),0))*O$5</f>
        <v>0</v>
      </c>
      <c r="P25" s="75">
        <f ca="1">(HLOOKUP(CONCATENATE($L$5,P$7),'[1]BECO_Datos 2006-2020'!$D$3:$LJ$86,'[1]BECO_Datos 2006-2020'!$A25,FALSE)+IFERROR(HLOOKUP(CONCATENATE($L$5,P$7),'[1]BECO_Datos 2006-2020'!$LL$3:$RN$86,'[1]BECO_Datos 2006-2020'!$A25,FALSE),0))*P$5</f>
        <v>-2502.2721443602204</v>
      </c>
      <c r="Q25" s="75">
        <f ca="1">(HLOOKUP(CONCATENATE($L$5,Q$7),'[1]BECO_Datos 2006-2020'!$D$3:$LJ$86,'[1]BECO_Datos 2006-2020'!$A25,FALSE)+IFERROR(HLOOKUP(CONCATENATE($L$5,Q$7),'[1]BECO_Datos 2006-2020'!$LL$3:$RN$86,'[1]BECO_Datos 2006-2020'!$A25,FALSE),0))*Q$5</f>
        <v>731.9833747100007</v>
      </c>
      <c r="R25" s="75">
        <f ca="1">(HLOOKUP(CONCATENATE($L$5,R$7),'[1]BECO_Datos 2006-2020'!$D$3:$LJ$86,'[1]BECO_Datos 2006-2020'!$A25,FALSE)+IFERROR(HLOOKUP(CONCATENATE($L$5,R$7),'[1]BECO_Datos 2006-2020'!$LL$3:$RN$86,'[1]BECO_Datos 2006-2020'!$A25,FALSE),0))*R$5</f>
        <v>10276.558634636913</v>
      </c>
      <c r="S25" s="75">
        <f ca="1">(HLOOKUP(CONCATENATE($L$5,S$7),'[1]BECO_Datos 2006-2020'!$D$3:$LJ$86,'[1]BECO_Datos 2006-2020'!$A25,FALSE)+IFERROR(HLOOKUP(CONCATENATE($L$5,S$7),'[1]BECO_Datos 2006-2020'!$LL$3:$RN$86,'[1]BECO_Datos 2006-2020'!$A25,FALSE),0))*S$5</f>
        <v>0</v>
      </c>
      <c r="T25" s="75">
        <f ca="1">(HLOOKUP(CONCATENATE($L$5,T$7),'[1]BECO_Datos 2006-2020'!$D$3:$LJ$86,'[1]BECO_Datos 2006-2020'!$A25,FALSE)+IFERROR(HLOOKUP(CONCATENATE($L$5,T$7),'[1]BECO_Datos 2006-2020'!$LL$3:$RN$86,'[1]BECO_Datos 2006-2020'!$A25,FALSE),0))*T$5</f>
        <v>-307.1997492189044</v>
      </c>
      <c r="U25" s="75">
        <f ca="1">(HLOOKUP(CONCATENATE($L$5,U$7),'[1]BECO_Datos 2006-2020'!$D$3:$LJ$86,'[1]BECO_Datos 2006-2020'!$A25,FALSE)+IFERROR(HLOOKUP(CONCATENATE($L$5,U$7),'[1]BECO_Datos 2006-2020'!$LL$3:$RN$86,'[1]BECO_Datos 2006-2020'!$A25,FALSE),0))*U$5</f>
        <v>0</v>
      </c>
      <c r="V25" s="75">
        <f ca="1">(HLOOKUP(CONCATENATE($L$5,V$7),'[1]BECO_Datos 2006-2020'!$D$3:$LJ$86,'[1]BECO_Datos 2006-2020'!$A25,FALSE)+IFERROR(HLOOKUP(CONCATENATE($L$5,V$7),'[1]BECO_Datos 2006-2020'!$LL$3:$RN$86,'[1]BECO_Datos 2006-2020'!$A25,FALSE),0))*V$5</f>
        <v>0</v>
      </c>
    </row>
    <row r="26" spans="1:22" x14ac:dyDescent="0.3">
      <c r="A26" s="84" t="s">
        <v>138</v>
      </c>
      <c r="B26" s="77" t="str">
        <f t="shared" ca="1" si="3"/>
        <v>No aplica</v>
      </c>
      <c r="C26" s="85">
        <f ca="1">(HLOOKUP(CONCATENATE($L$5,C$7),'[1]BECO_Datos 2006-2020'!$D$3:$LJ$86,'[1]BECO_Datos 2006-2020'!$A26,FALSE)+IFERROR(HLOOKUP(CONCATENATE($L$5,C$7),'[1]BECO_Datos 2006-2020'!$LL$3:$RN$86,'[1]BECO_Datos 2006-2020'!$A26,FALSE),0))*C$5</f>
        <v>0</v>
      </c>
      <c r="D26" s="85">
        <f ca="1">(HLOOKUP(CONCATENATE($L$5,D$7),'[1]BECO_Datos 2006-2020'!$D$3:$LJ$86,'[1]BECO_Datos 2006-2020'!$A26,FALSE)+IFERROR(HLOOKUP(CONCATENATE($L$5,D$7),'[1]BECO_Datos 2006-2020'!$LL$3:$RN$86,'[1]BECO_Datos 2006-2020'!$A26,FALSE),0))*D$5</f>
        <v>0</v>
      </c>
      <c r="E26" s="85">
        <f ca="1">(HLOOKUP(CONCATENATE($L$5,E$7),'[1]BECO_Datos 2006-2020'!$D$3:$LJ$86,'[1]BECO_Datos 2006-2020'!$A26,FALSE)+IFERROR(HLOOKUP(CONCATENATE($L$5,E$7),'[1]BECO_Datos 2006-2020'!$LL$3:$RN$86,'[1]BECO_Datos 2006-2020'!$A26,FALSE),0))*E$5</f>
        <v>-21121.65</v>
      </c>
      <c r="F26" s="85">
        <f ca="1">(HLOOKUP(CONCATENATE($L$5,F$7),'[1]BECO_Datos 2006-2020'!$D$3:$LJ$86,'[1]BECO_Datos 2006-2020'!$A26,FALSE)+IFERROR(HLOOKUP(CONCATENATE($L$5,F$7),'[1]BECO_Datos 2006-2020'!$LL$3:$RN$86,'[1]BECO_Datos 2006-2020'!$A26,FALSE),0))*F$5</f>
        <v>0</v>
      </c>
      <c r="G26" s="85">
        <f ca="1">(HLOOKUP(CONCATENATE($L$5,G$7),'[1]BECO_Datos 2006-2020'!$D$3:$LJ$86,'[1]BECO_Datos 2006-2020'!$A26,FALSE)+IFERROR(HLOOKUP(CONCATENATE($L$5,G$7),'[1]BECO_Datos 2006-2020'!$LL$3:$RN$86,'[1]BECO_Datos 2006-2020'!$A26,FALSE),0))*G$5</f>
        <v>0</v>
      </c>
      <c r="H26" s="85">
        <f ca="1">(HLOOKUP(CONCATENATE($L$5,H$7),'[1]BECO_Datos 2006-2020'!$D$3:$LJ$86,'[1]BECO_Datos 2006-2020'!$A26,FALSE)+IFERROR(HLOOKUP(CONCATENATE($L$5,H$7),'[1]BECO_Datos 2006-2020'!$LL$3:$RN$86,'[1]BECO_Datos 2006-2020'!$A26,FALSE),0))*H$5</f>
        <v>0</v>
      </c>
      <c r="I26" s="85">
        <f ca="1">(HLOOKUP(CONCATENATE($L$5,I$7),'[1]BECO_Datos 2006-2020'!$D$3:$LJ$86,'[1]BECO_Datos 2006-2020'!$A26,FALSE)+IFERROR(HLOOKUP(CONCATENATE($L$5,I$7),'[1]BECO_Datos 2006-2020'!$LL$3:$RN$86,'[1]BECO_Datos 2006-2020'!$A26,FALSE),0))*I$5</f>
        <v>0</v>
      </c>
      <c r="J26" s="85">
        <f ca="1">(HLOOKUP(CONCATENATE($L$5,J$7),'[1]BECO_Datos 2006-2020'!$D$3:$LJ$86,'[1]BECO_Datos 2006-2020'!$A26,FALSE)+IFERROR(HLOOKUP(CONCATENATE($L$5,J$7),'[1]BECO_Datos 2006-2020'!$LL$3:$RN$86,'[1]BECO_Datos 2006-2020'!$A26,FALSE),0))*J$5</f>
        <v>0</v>
      </c>
      <c r="K26" s="77" t="str">
        <f t="shared" ca="1" si="1"/>
        <v>No aplica</v>
      </c>
      <c r="L26" s="85">
        <f ca="1">(HLOOKUP(CONCATENATE($L$5,L$7),'[1]BECO_Datos 2006-2020'!$D$3:$LJ$86,'[1]BECO_Datos 2006-2020'!$A26,FALSE)+IFERROR(HLOOKUP(CONCATENATE($L$5,L$7),'[1]BECO_Datos 2006-2020'!$LL$3:$RN$86,'[1]BECO_Datos 2006-2020'!$A26,FALSE),0))*L$5</f>
        <v>0</v>
      </c>
      <c r="M26" s="85">
        <f ca="1">(HLOOKUP(CONCATENATE($L$5,M$7),'[1]BECO_Datos 2006-2020'!$D$3:$LJ$86,'[1]BECO_Datos 2006-2020'!$A26,FALSE)+IFERROR(HLOOKUP(CONCATENATE($L$5,M$7),'[1]BECO_Datos 2006-2020'!$LL$3:$RN$86,'[1]BECO_Datos 2006-2020'!$A26,FALSE),0))*M$5</f>
        <v>0</v>
      </c>
      <c r="N26" s="85">
        <f ca="1">(HLOOKUP(CONCATENATE($L$5,N$7),'[1]BECO_Datos 2006-2020'!$D$3:$LJ$86,'[1]BECO_Datos 2006-2020'!$A26,FALSE)+IFERROR(HLOOKUP(CONCATENATE($L$5,N$7),'[1]BECO_Datos 2006-2020'!$LL$3:$RN$86,'[1]BECO_Datos 2006-2020'!$A26,FALSE),0))*N$5</f>
        <v>0</v>
      </c>
      <c r="O26" s="85">
        <f ca="1">(HLOOKUP(CONCATENATE($L$5,O$7),'[1]BECO_Datos 2006-2020'!$D$3:$LJ$86,'[1]BECO_Datos 2006-2020'!$A26,FALSE)+IFERROR(HLOOKUP(CONCATENATE($L$5,O$7),'[1]BECO_Datos 2006-2020'!$LL$3:$RN$86,'[1]BECO_Datos 2006-2020'!$A26,FALSE),0))*O$5</f>
        <v>0</v>
      </c>
      <c r="P26" s="85">
        <f ca="1">(HLOOKUP(CONCATENATE($L$5,P$7),'[1]BECO_Datos 2006-2020'!$D$3:$LJ$86,'[1]BECO_Datos 2006-2020'!$A26,FALSE)+IFERROR(HLOOKUP(CONCATENATE($L$5,P$7),'[1]BECO_Datos 2006-2020'!$LL$3:$RN$86,'[1]BECO_Datos 2006-2020'!$A26,FALSE),0))*P$5</f>
        <v>0</v>
      </c>
      <c r="Q26" s="85">
        <f ca="1">(HLOOKUP(CONCATENATE($L$5,Q$7),'[1]BECO_Datos 2006-2020'!$D$3:$LJ$86,'[1]BECO_Datos 2006-2020'!$A26,FALSE)+IFERROR(HLOOKUP(CONCATENATE($L$5,Q$7),'[1]BECO_Datos 2006-2020'!$LL$3:$RN$86,'[1]BECO_Datos 2006-2020'!$A26,FALSE),0))*Q$5</f>
        <v>0</v>
      </c>
      <c r="R26" s="85">
        <f ca="1">(HLOOKUP(CONCATENATE($L$5,R$7),'[1]BECO_Datos 2006-2020'!$D$3:$LJ$86,'[1]BECO_Datos 2006-2020'!$A26,FALSE)+IFERROR(HLOOKUP(CONCATENATE($L$5,R$7),'[1]BECO_Datos 2006-2020'!$LL$3:$RN$86,'[1]BECO_Datos 2006-2020'!$A26,FALSE),0))*R$5</f>
        <v>0</v>
      </c>
      <c r="S26" s="85">
        <f ca="1">(HLOOKUP(CONCATENATE($L$5,S$7),'[1]BECO_Datos 2006-2020'!$D$3:$LJ$86,'[1]BECO_Datos 2006-2020'!$A26,FALSE)+IFERROR(HLOOKUP(CONCATENATE($L$5,S$7),'[1]BECO_Datos 2006-2020'!$LL$3:$RN$86,'[1]BECO_Datos 2006-2020'!$A26,FALSE),0))*S$5</f>
        <v>0</v>
      </c>
      <c r="T26" s="85">
        <f ca="1">(HLOOKUP(CONCATENATE($L$5,T$7),'[1]BECO_Datos 2006-2020'!$D$3:$LJ$86,'[1]BECO_Datos 2006-2020'!$A26,FALSE)+IFERROR(HLOOKUP(CONCATENATE($L$5,T$7),'[1]BECO_Datos 2006-2020'!$LL$3:$RN$86,'[1]BECO_Datos 2006-2020'!$A26,FALSE),0))*T$5</f>
        <v>3841.9910770975098</v>
      </c>
      <c r="U26" s="85">
        <f ca="1">(HLOOKUP(CONCATENATE($L$5,U$7),'[1]BECO_Datos 2006-2020'!$D$3:$LJ$86,'[1]BECO_Datos 2006-2020'!$A26,FALSE)+IFERROR(HLOOKUP(CONCATENATE($L$5,U$7),'[1]BECO_Datos 2006-2020'!$LL$3:$RN$86,'[1]BECO_Datos 2006-2020'!$A26,FALSE),0))*U$5</f>
        <v>0</v>
      </c>
      <c r="V26" s="85">
        <f ca="1">(HLOOKUP(CONCATENATE($L$5,V$7),'[1]BECO_Datos 2006-2020'!$D$3:$LJ$86,'[1]BECO_Datos 2006-2020'!$A26,FALSE)+IFERROR(HLOOKUP(CONCATENATE($L$5,V$7),'[1]BECO_Datos 2006-2020'!$LL$3:$RN$86,'[1]BECO_Datos 2006-2020'!$A26,FALSE),0))*V$5</f>
        <v>0</v>
      </c>
    </row>
    <row r="27" spans="1:22" x14ac:dyDescent="0.3">
      <c r="A27" s="74" t="s">
        <v>139</v>
      </c>
      <c r="B27" s="75" t="str">
        <f t="shared" ca="1" si="3"/>
        <v>No aplica</v>
      </c>
      <c r="C27" s="75">
        <f ca="1">(HLOOKUP(CONCATENATE($L$5,C$7),'[1]BECO_Datos 2006-2020'!$D$3:$LJ$86,'[1]BECO_Datos 2006-2020'!$A27,FALSE)+IFERROR(HLOOKUP(CONCATENATE($L$5,C$7),'[1]BECO_Datos 2006-2020'!$LL$3:$RN$86,'[1]BECO_Datos 2006-2020'!$A27,FALSE),0))*C$5</f>
        <v>0</v>
      </c>
      <c r="D27" s="75">
        <f ca="1">(HLOOKUP(CONCATENATE($L$5,D$7),'[1]BECO_Datos 2006-2020'!$D$3:$LJ$86,'[1]BECO_Datos 2006-2020'!$A27,FALSE)+IFERROR(HLOOKUP(CONCATENATE($L$5,D$7),'[1]BECO_Datos 2006-2020'!$LL$3:$RN$86,'[1]BECO_Datos 2006-2020'!$A27,FALSE),0))*D$5</f>
        <v>0</v>
      </c>
      <c r="E27" s="75">
        <f ca="1">(HLOOKUP(CONCATENATE($L$5,E$7),'[1]BECO_Datos 2006-2020'!$D$3:$LJ$86,'[1]BECO_Datos 2006-2020'!$A27,FALSE)+IFERROR(HLOOKUP(CONCATENATE($L$5,E$7),'[1]BECO_Datos 2006-2020'!$LL$3:$RN$86,'[1]BECO_Datos 2006-2020'!$A27,FALSE),0))*E$5</f>
        <v>0</v>
      </c>
      <c r="F27" s="75">
        <f ca="1">(HLOOKUP(CONCATENATE($L$5,F$7),'[1]BECO_Datos 2006-2020'!$D$3:$LJ$86,'[1]BECO_Datos 2006-2020'!$A27,FALSE)+IFERROR(HLOOKUP(CONCATENATE($L$5,F$7),'[1]BECO_Datos 2006-2020'!$LL$3:$RN$86,'[1]BECO_Datos 2006-2020'!$A27,FALSE),0))*F$5</f>
        <v>0</v>
      </c>
      <c r="G27" s="75">
        <f ca="1">(HLOOKUP(CONCATENATE($L$5,G$7),'[1]BECO_Datos 2006-2020'!$D$3:$LJ$86,'[1]BECO_Datos 2006-2020'!$A27,FALSE)+IFERROR(HLOOKUP(CONCATENATE($L$5,G$7),'[1]BECO_Datos 2006-2020'!$LL$3:$RN$86,'[1]BECO_Datos 2006-2020'!$A27,FALSE),0))*G$5</f>
        <v>0</v>
      </c>
      <c r="H27" s="75">
        <f ca="1">(HLOOKUP(CONCATENATE($L$5,H$7),'[1]BECO_Datos 2006-2020'!$D$3:$LJ$86,'[1]BECO_Datos 2006-2020'!$A27,FALSE)+IFERROR(HLOOKUP(CONCATENATE($L$5,H$7),'[1]BECO_Datos 2006-2020'!$LL$3:$RN$86,'[1]BECO_Datos 2006-2020'!$A27,FALSE),0))*H$5</f>
        <v>-137872.15840477499</v>
      </c>
      <c r="I27" s="75">
        <f ca="1">(HLOOKUP(CONCATENATE($L$5,I$7),'[1]BECO_Datos 2006-2020'!$D$3:$LJ$86,'[1]BECO_Datos 2006-2020'!$A27,FALSE)+IFERROR(HLOOKUP(CONCATENATE($L$5,I$7),'[1]BECO_Datos 2006-2020'!$LL$3:$RN$86,'[1]BECO_Datos 2006-2020'!$A27,FALSE),0))*I$5</f>
        <v>0</v>
      </c>
      <c r="J27" s="75">
        <f ca="1">(HLOOKUP(CONCATENATE($L$5,J$7),'[1]BECO_Datos 2006-2020'!$D$3:$LJ$86,'[1]BECO_Datos 2006-2020'!$A27,FALSE)+IFERROR(HLOOKUP(CONCATENATE($L$5,J$7),'[1]BECO_Datos 2006-2020'!$LL$3:$RN$86,'[1]BECO_Datos 2006-2020'!$A27,FALSE),0))*J$5</f>
        <v>0</v>
      </c>
      <c r="K27" s="75" t="str">
        <f t="shared" ca="1" si="1"/>
        <v>No aplica</v>
      </c>
      <c r="L27" s="75">
        <f ca="1">(HLOOKUP(CONCATENATE($L$5,L$7),'[1]BECO_Datos 2006-2020'!$D$3:$LJ$86,'[1]BECO_Datos 2006-2020'!$A27,FALSE)+IFERROR(HLOOKUP(CONCATENATE($L$5,L$7),'[1]BECO_Datos 2006-2020'!$LL$3:$RN$86,'[1]BECO_Datos 2006-2020'!$A27,FALSE),0))*L$5</f>
        <v>0</v>
      </c>
      <c r="M27" s="75">
        <f ca="1">(HLOOKUP(CONCATENATE($L$5,M$7),'[1]BECO_Datos 2006-2020'!$D$3:$LJ$86,'[1]BECO_Datos 2006-2020'!$A27,FALSE)+IFERROR(HLOOKUP(CONCATENATE($L$5,M$7),'[1]BECO_Datos 2006-2020'!$LL$3:$RN$86,'[1]BECO_Datos 2006-2020'!$A27,FALSE),0))*M$5</f>
        <v>0</v>
      </c>
      <c r="N27" s="75">
        <f ca="1">(HLOOKUP(CONCATENATE($L$5,N$7),'[1]BECO_Datos 2006-2020'!$D$3:$LJ$86,'[1]BECO_Datos 2006-2020'!$A27,FALSE)+IFERROR(HLOOKUP(CONCATENATE($L$5,N$7),'[1]BECO_Datos 2006-2020'!$LL$3:$RN$86,'[1]BECO_Datos 2006-2020'!$A27,FALSE),0))*N$5</f>
        <v>0</v>
      </c>
      <c r="O27" s="75">
        <f ca="1">(HLOOKUP(CONCATENATE($L$5,O$7),'[1]BECO_Datos 2006-2020'!$D$3:$LJ$86,'[1]BECO_Datos 2006-2020'!$A27,FALSE)+IFERROR(HLOOKUP(CONCATENATE($L$5,O$7),'[1]BECO_Datos 2006-2020'!$LL$3:$RN$86,'[1]BECO_Datos 2006-2020'!$A27,FALSE),0))*O$5</f>
        <v>0</v>
      </c>
      <c r="P27" s="75">
        <f ca="1">(HLOOKUP(CONCATENATE($L$5,P$7),'[1]BECO_Datos 2006-2020'!$D$3:$LJ$86,'[1]BECO_Datos 2006-2020'!$A27,FALSE)+IFERROR(HLOOKUP(CONCATENATE($L$5,P$7),'[1]BECO_Datos 2006-2020'!$LL$3:$RN$86,'[1]BECO_Datos 2006-2020'!$A27,FALSE),0))*P$5</f>
        <v>49311.085931000001</v>
      </c>
      <c r="Q27" s="75">
        <f ca="1">(HLOOKUP(CONCATENATE($L$5,Q$7),'[1]BECO_Datos 2006-2020'!$D$3:$LJ$86,'[1]BECO_Datos 2006-2020'!$A27,FALSE)+IFERROR(HLOOKUP(CONCATENATE($L$5,Q$7),'[1]BECO_Datos 2006-2020'!$LL$3:$RN$86,'[1]BECO_Datos 2006-2020'!$A27,FALSE),0))*Q$5</f>
        <v>0</v>
      </c>
      <c r="R27" s="75">
        <f ca="1">(HLOOKUP(CONCATENATE($L$5,R$7),'[1]BECO_Datos 2006-2020'!$D$3:$LJ$86,'[1]BECO_Datos 2006-2020'!$A27,FALSE)+IFERROR(HLOOKUP(CONCATENATE($L$5,R$7),'[1]BECO_Datos 2006-2020'!$LL$3:$RN$86,'[1]BECO_Datos 2006-2020'!$A27,FALSE),0))*R$5</f>
        <v>0</v>
      </c>
      <c r="S27" s="75">
        <f ca="1">(HLOOKUP(CONCATENATE($L$5,S$7),'[1]BECO_Datos 2006-2020'!$D$3:$LJ$86,'[1]BECO_Datos 2006-2020'!$A27,FALSE)+IFERROR(HLOOKUP(CONCATENATE($L$5,S$7),'[1]BECO_Datos 2006-2020'!$LL$3:$RN$86,'[1]BECO_Datos 2006-2020'!$A27,FALSE),0))*S$5</f>
        <v>22349.508293000006</v>
      </c>
      <c r="T27" s="75">
        <f ca="1">(HLOOKUP(CONCATENATE($L$5,T$7),'[1]BECO_Datos 2006-2020'!$D$3:$LJ$86,'[1]BECO_Datos 2006-2020'!$A27,FALSE)+IFERROR(HLOOKUP(CONCATENATE($L$5,T$7),'[1]BECO_Datos 2006-2020'!$LL$3:$RN$86,'[1]BECO_Datos 2006-2020'!$A27,FALSE),0))*T$5</f>
        <v>3198.1960241460943</v>
      </c>
      <c r="U27" s="75">
        <f ca="1">(HLOOKUP(CONCATENATE($L$5,U$7),'[1]BECO_Datos 2006-2020'!$D$3:$LJ$86,'[1]BECO_Datos 2006-2020'!$A27,FALSE)+IFERROR(HLOOKUP(CONCATENATE($L$5,U$7),'[1]BECO_Datos 2006-2020'!$LL$3:$RN$86,'[1]BECO_Datos 2006-2020'!$A27,FALSE),0))*U$5</f>
        <v>36841.250632857147</v>
      </c>
      <c r="V27" s="75">
        <f ca="1">(HLOOKUP(CONCATENATE($L$5,V$7),'[1]BECO_Datos 2006-2020'!$D$3:$LJ$86,'[1]BECO_Datos 2006-2020'!$A27,FALSE)+IFERROR(HLOOKUP(CONCATENATE($L$5,V$7),'[1]BECO_Datos 2006-2020'!$LL$3:$RN$86,'[1]BECO_Datos 2006-2020'!$A27,FALSE),0))*V$5</f>
        <v>10761.057623357141</v>
      </c>
    </row>
    <row r="28" spans="1:22" x14ac:dyDescent="0.3">
      <c r="A28" s="84" t="s">
        <v>140</v>
      </c>
      <c r="B28" s="77" t="str">
        <f t="shared" ca="1" si="3"/>
        <v>No aplica</v>
      </c>
      <c r="C28" s="85">
        <f ca="1">(HLOOKUP(CONCATENATE($L$5,C$7),'[1]BECO_Datos 2006-2020'!$D$3:$LJ$86,'[1]BECO_Datos 2006-2020'!$A28,FALSE)+IFERROR(HLOOKUP(CONCATENATE($L$5,C$7),'[1]BECO_Datos 2006-2020'!$LL$3:$RN$86,'[1]BECO_Datos 2006-2020'!$A28,FALSE),0))*C$5</f>
        <v>0</v>
      </c>
      <c r="D28" s="85">
        <f ca="1">(HLOOKUP(CONCATENATE($L$5,D$7),'[1]BECO_Datos 2006-2020'!$D$3:$LJ$86,'[1]BECO_Datos 2006-2020'!$A28,FALSE)+IFERROR(HLOOKUP(CONCATENATE($L$5,D$7),'[1]BECO_Datos 2006-2020'!$LL$3:$RN$86,'[1]BECO_Datos 2006-2020'!$A28,FALSE),0))*D$5</f>
        <v>-2970.3140913639768</v>
      </c>
      <c r="E28" s="85">
        <f ca="1">(HLOOKUP(CONCATENATE($L$5,E$7),'[1]BECO_Datos 2006-2020'!$D$3:$LJ$86,'[1]BECO_Datos 2006-2020'!$A28,FALSE)+IFERROR(HLOOKUP(CONCATENATE($L$5,E$7),'[1]BECO_Datos 2006-2020'!$LL$3:$RN$86,'[1]BECO_Datos 2006-2020'!$A28,FALSE),0))*E$5</f>
        <v>0</v>
      </c>
      <c r="F28" s="85">
        <f ca="1">(HLOOKUP(CONCATENATE($L$5,F$7),'[1]BECO_Datos 2006-2020'!$D$3:$LJ$86,'[1]BECO_Datos 2006-2020'!$A28,FALSE)+IFERROR(HLOOKUP(CONCATENATE($L$5,F$7),'[1]BECO_Datos 2006-2020'!$LL$3:$RN$86,'[1]BECO_Datos 2006-2020'!$A28,FALSE),0))*F$5</f>
        <v>0</v>
      </c>
      <c r="G28" s="85">
        <f ca="1">(HLOOKUP(CONCATENATE($L$5,G$7),'[1]BECO_Datos 2006-2020'!$D$3:$LJ$86,'[1]BECO_Datos 2006-2020'!$A28,FALSE)+IFERROR(HLOOKUP(CONCATENATE($L$5,G$7),'[1]BECO_Datos 2006-2020'!$LL$3:$RN$86,'[1]BECO_Datos 2006-2020'!$A28,FALSE),0))*G$5</f>
        <v>0</v>
      </c>
      <c r="H28" s="85">
        <f ca="1">(HLOOKUP(CONCATENATE($L$5,H$7),'[1]BECO_Datos 2006-2020'!$D$3:$LJ$86,'[1]BECO_Datos 2006-2020'!$A28,FALSE)+IFERROR(HLOOKUP(CONCATENATE($L$5,H$7),'[1]BECO_Datos 2006-2020'!$LL$3:$RN$86,'[1]BECO_Datos 2006-2020'!$A28,FALSE),0))*H$5</f>
        <v>0</v>
      </c>
      <c r="I28" s="85">
        <f ca="1">(HLOOKUP(CONCATENATE($L$5,I$7),'[1]BECO_Datos 2006-2020'!$D$3:$LJ$86,'[1]BECO_Datos 2006-2020'!$A28,FALSE)+IFERROR(HLOOKUP(CONCATENATE($L$5,I$7),'[1]BECO_Datos 2006-2020'!$LL$3:$RN$86,'[1]BECO_Datos 2006-2020'!$A28,FALSE),0))*I$5</f>
        <v>0</v>
      </c>
      <c r="J28" s="85">
        <f ca="1">(HLOOKUP(CONCATENATE($L$5,J$7),'[1]BECO_Datos 2006-2020'!$D$3:$LJ$86,'[1]BECO_Datos 2006-2020'!$A28,FALSE)+IFERROR(HLOOKUP(CONCATENATE($L$5,J$7),'[1]BECO_Datos 2006-2020'!$LL$3:$RN$86,'[1]BECO_Datos 2006-2020'!$A28,FALSE),0))*J$5</f>
        <v>0</v>
      </c>
      <c r="K28" s="77" t="str">
        <f t="shared" ca="1" si="1"/>
        <v>No aplica</v>
      </c>
      <c r="L28" s="85">
        <f ca="1">(HLOOKUP(CONCATENATE($L$5,L$7),'[1]BECO_Datos 2006-2020'!$D$3:$LJ$86,'[1]BECO_Datos 2006-2020'!$A28,FALSE)+IFERROR(HLOOKUP(CONCATENATE($L$5,L$7),'[1]BECO_Datos 2006-2020'!$LL$3:$RN$86,'[1]BECO_Datos 2006-2020'!$A28,FALSE),0))*L$5</f>
        <v>0</v>
      </c>
      <c r="M28" s="85">
        <f ca="1">(HLOOKUP(CONCATENATE($L$5,M$7),'[1]BECO_Datos 2006-2020'!$D$3:$LJ$86,'[1]BECO_Datos 2006-2020'!$A28,FALSE)+IFERROR(HLOOKUP(CONCATENATE($L$5,M$7),'[1]BECO_Datos 2006-2020'!$LL$3:$RN$86,'[1]BECO_Datos 2006-2020'!$A28,FALSE),0))*M$5</f>
        <v>0</v>
      </c>
      <c r="N28" s="85">
        <f ca="1">(HLOOKUP(CONCATENATE($L$5,N$7),'[1]BECO_Datos 2006-2020'!$D$3:$LJ$86,'[1]BECO_Datos 2006-2020'!$A28,FALSE)+IFERROR(HLOOKUP(CONCATENATE($L$5,N$7),'[1]BECO_Datos 2006-2020'!$LL$3:$RN$86,'[1]BECO_Datos 2006-2020'!$A28,FALSE),0))*N$5</f>
        <v>0</v>
      </c>
      <c r="O28" s="85">
        <f ca="1">(HLOOKUP(CONCATENATE($L$5,O$7),'[1]BECO_Datos 2006-2020'!$D$3:$LJ$86,'[1]BECO_Datos 2006-2020'!$A28,FALSE)+IFERROR(HLOOKUP(CONCATENATE($L$5,O$7),'[1]BECO_Datos 2006-2020'!$LL$3:$RN$86,'[1]BECO_Datos 2006-2020'!$A28,FALSE),0))*O$5</f>
        <v>3187.50028455861</v>
      </c>
      <c r="P28" s="85">
        <f ca="1">(HLOOKUP(CONCATENATE($L$5,P$7),'[1]BECO_Datos 2006-2020'!$D$3:$LJ$86,'[1]BECO_Datos 2006-2020'!$A28,FALSE)+IFERROR(HLOOKUP(CONCATENATE($L$5,P$7),'[1]BECO_Datos 2006-2020'!$LL$3:$RN$86,'[1]BECO_Datos 2006-2020'!$A28,FALSE),0))*P$5</f>
        <v>0</v>
      </c>
      <c r="Q28" s="85">
        <f ca="1">(HLOOKUP(CONCATENATE($L$5,Q$7),'[1]BECO_Datos 2006-2020'!$D$3:$LJ$86,'[1]BECO_Datos 2006-2020'!$A28,FALSE)+IFERROR(HLOOKUP(CONCATENATE($L$5,Q$7),'[1]BECO_Datos 2006-2020'!$LL$3:$RN$86,'[1]BECO_Datos 2006-2020'!$A28,FALSE),0))*Q$5</f>
        <v>0</v>
      </c>
      <c r="R28" s="85">
        <f ca="1">(HLOOKUP(CONCATENATE($L$5,R$7),'[1]BECO_Datos 2006-2020'!$D$3:$LJ$86,'[1]BECO_Datos 2006-2020'!$A28,FALSE)+IFERROR(HLOOKUP(CONCATENATE($L$5,R$7),'[1]BECO_Datos 2006-2020'!$LL$3:$RN$86,'[1]BECO_Datos 2006-2020'!$A28,FALSE),0))*R$5</f>
        <v>0</v>
      </c>
      <c r="S28" s="85">
        <f ca="1">(HLOOKUP(CONCATENATE($L$5,S$7),'[1]BECO_Datos 2006-2020'!$D$3:$LJ$86,'[1]BECO_Datos 2006-2020'!$A28,FALSE)+IFERROR(HLOOKUP(CONCATENATE($L$5,S$7),'[1]BECO_Datos 2006-2020'!$LL$3:$RN$86,'[1]BECO_Datos 2006-2020'!$A28,FALSE),0))*S$5</f>
        <v>0</v>
      </c>
      <c r="T28" s="85">
        <f ca="1">(HLOOKUP(CONCATENATE($L$5,T$7),'[1]BECO_Datos 2006-2020'!$D$3:$LJ$86,'[1]BECO_Datos 2006-2020'!$A28,FALSE)+IFERROR(HLOOKUP(CONCATENATE($L$5,T$7),'[1]BECO_Datos 2006-2020'!$LL$3:$RN$86,'[1]BECO_Datos 2006-2020'!$A28,FALSE),0))*T$5</f>
        <v>0</v>
      </c>
      <c r="U28" s="85">
        <f ca="1">(HLOOKUP(CONCATENATE($L$5,U$7),'[1]BECO_Datos 2006-2020'!$D$3:$LJ$86,'[1]BECO_Datos 2006-2020'!$A28,FALSE)+IFERROR(HLOOKUP(CONCATENATE($L$5,U$7),'[1]BECO_Datos 2006-2020'!$LL$3:$RN$86,'[1]BECO_Datos 2006-2020'!$A28,FALSE),0))*U$5</f>
        <v>0</v>
      </c>
      <c r="V28" s="85">
        <f ca="1">(HLOOKUP(CONCATENATE($L$5,V$7),'[1]BECO_Datos 2006-2020'!$D$3:$LJ$86,'[1]BECO_Datos 2006-2020'!$A28,FALSE)+IFERROR(HLOOKUP(CONCATENATE($L$5,V$7),'[1]BECO_Datos 2006-2020'!$LL$3:$RN$86,'[1]BECO_Datos 2006-2020'!$A28,FALSE),0))*V$5</f>
        <v>0</v>
      </c>
    </row>
    <row r="29" spans="1:22" x14ac:dyDescent="0.3">
      <c r="A29" s="74" t="s">
        <v>141</v>
      </c>
      <c r="B29" s="75" t="str">
        <f t="shared" ca="1" si="3"/>
        <v>No aplica</v>
      </c>
      <c r="C29" s="75">
        <f ca="1">(HLOOKUP(CONCATENATE($L$5,C$7),'[1]BECO_Datos 2006-2020'!$D$3:$LJ$86,'[1]BECO_Datos 2006-2020'!$A29,FALSE)+IFERROR(HLOOKUP(CONCATENATE($L$5,C$7),'[1]BECO_Datos 2006-2020'!$LL$3:$RN$86,'[1]BECO_Datos 2006-2020'!$A29,FALSE),0))*C$5</f>
        <v>0</v>
      </c>
      <c r="D29" s="75">
        <f ca="1">(HLOOKUP(CONCATENATE($L$5,D$7),'[1]BECO_Datos 2006-2020'!$D$3:$LJ$86,'[1]BECO_Datos 2006-2020'!$A29,FALSE)+IFERROR(HLOOKUP(CONCATENATE($L$5,D$7),'[1]BECO_Datos 2006-2020'!$LL$3:$RN$86,'[1]BECO_Datos 2006-2020'!$A29,FALSE),0))*D$5</f>
        <v>0</v>
      </c>
      <c r="E29" s="75">
        <f ca="1">(HLOOKUP(CONCATENATE($L$5,E$7),'[1]BECO_Datos 2006-2020'!$D$3:$LJ$86,'[1]BECO_Datos 2006-2020'!$A29,FALSE)+IFERROR(HLOOKUP(CONCATENATE($L$5,E$7),'[1]BECO_Datos 2006-2020'!$LL$3:$RN$86,'[1]BECO_Datos 2006-2020'!$A29,FALSE),0))*E$5</f>
        <v>0</v>
      </c>
      <c r="F29" s="75">
        <f ca="1">(HLOOKUP(CONCATENATE($L$5,F$7),'[1]BECO_Datos 2006-2020'!$D$3:$LJ$86,'[1]BECO_Datos 2006-2020'!$A29,FALSE)+IFERROR(HLOOKUP(CONCATENATE($L$5,F$7),'[1]BECO_Datos 2006-2020'!$LL$3:$RN$86,'[1]BECO_Datos 2006-2020'!$A29,FALSE),0))*F$5</f>
        <v>0</v>
      </c>
      <c r="G29" s="75">
        <f ca="1">(HLOOKUP(CONCATENATE($L$5,G$7),'[1]BECO_Datos 2006-2020'!$D$3:$LJ$86,'[1]BECO_Datos 2006-2020'!$A29,FALSE)+IFERROR(HLOOKUP(CONCATENATE($L$5,G$7),'[1]BECO_Datos 2006-2020'!$LL$3:$RN$86,'[1]BECO_Datos 2006-2020'!$A29,FALSE),0))*G$5</f>
        <v>-59.343800203939345</v>
      </c>
      <c r="H29" s="75">
        <f ca="1">(HLOOKUP(CONCATENATE($L$5,H$7),'[1]BECO_Datos 2006-2020'!$D$3:$LJ$86,'[1]BECO_Datos 2006-2020'!$A29,FALSE)+IFERROR(HLOOKUP(CONCATENATE($L$5,H$7),'[1]BECO_Datos 2006-2020'!$LL$3:$RN$86,'[1]BECO_Datos 2006-2020'!$A29,FALSE),0))*H$5</f>
        <v>0</v>
      </c>
      <c r="I29" s="75">
        <f ca="1">(HLOOKUP(CONCATENATE($L$5,I$7),'[1]BECO_Datos 2006-2020'!$D$3:$LJ$86,'[1]BECO_Datos 2006-2020'!$A29,FALSE)+IFERROR(HLOOKUP(CONCATENATE($L$5,I$7),'[1]BECO_Datos 2006-2020'!$LL$3:$RN$86,'[1]BECO_Datos 2006-2020'!$A29,FALSE),0))*I$5</f>
        <v>0</v>
      </c>
      <c r="J29" s="75">
        <f ca="1">(HLOOKUP(CONCATENATE($L$5,J$7),'[1]BECO_Datos 2006-2020'!$D$3:$LJ$86,'[1]BECO_Datos 2006-2020'!$A29,FALSE)+IFERROR(HLOOKUP(CONCATENATE($L$5,J$7),'[1]BECO_Datos 2006-2020'!$LL$3:$RN$86,'[1]BECO_Datos 2006-2020'!$A29,FALSE),0))*J$5</f>
        <v>0</v>
      </c>
      <c r="K29" s="75" t="str">
        <f t="shared" ca="1" si="1"/>
        <v>No aplica</v>
      </c>
      <c r="L29" s="75">
        <f ca="1">(HLOOKUP(CONCATENATE($L$5,L$7),'[1]BECO_Datos 2006-2020'!$D$3:$LJ$86,'[1]BECO_Datos 2006-2020'!$A29,FALSE)+IFERROR(HLOOKUP(CONCATENATE($L$5,L$7),'[1]BECO_Datos 2006-2020'!$LL$3:$RN$86,'[1]BECO_Datos 2006-2020'!$A29,FALSE),0))*L$5</f>
        <v>0</v>
      </c>
      <c r="M29" s="75">
        <f ca="1">(HLOOKUP(CONCATENATE($L$5,M$7),'[1]BECO_Datos 2006-2020'!$D$3:$LJ$86,'[1]BECO_Datos 2006-2020'!$A29,FALSE)+IFERROR(HLOOKUP(CONCATENATE($L$5,M$7),'[1]BECO_Datos 2006-2020'!$LL$3:$RN$86,'[1]BECO_Datos 2006-2020'!$A29,FALSE),0))*M$5</f>
        <v>0</v>
      </c>
      <c r="N29" s="75">
        <f ca="1">(HLOOKUP(CONCATENATE($L$5,N$7),'[1]BECO_Datos 2006-2020'!$D$3:$LJ$86,'[1]BECO_Datos 2006-2020'!$A29,FALSE)+IFERROR(HLOOKUP(CONCATENATE($L$5,N$7),'[1]BECO_Datos 2006-2020'!$LL$3:$RN$86,'[1]BECO_Datos 2006-2020'!$A29,FALSE),0))*N$5</f>
        <v>11.868760040787869</v>
      </c>
      <c r="O29" s="75">
        <f ca="1">(HLOOKUP(CONCATENATE($L$5,O$7),'[1]BECO_Datos 2006-2020'!$D$3:$LJ$86,'[1]BECO_Datos 2006-2020'!$A29,FALSE)+IFERROR(HLOOKUP(CONCATENATE($L$5,O$7),'[1]BECO_Datos 2006-2020'!$LL$3:$RN$86,'[1]BECO_Datos 2006-2020'!$A29,FALSE),0))*O$5</f>
        <v>0</v>
      </c>
      <c r="P29" s="75">
        <f ca="1">(HLOOKUP(CONCATENATE($L$5,P$7),'[1]BECO_Datos 2006-2020'!$D$3:$LJ$86,'[1]BECO_Datos 2006-2020'!$A29,FALSE)+IFERROR(HLOOKUP(CONCATENATE($L$5,P$7),'[1]BECO_Datos 2006-2020'!$LL$3:$RN$86,'[1]BECO_Datos 2006-2020'!$A29,FALSE),0))*P$5</f>
        <v>0</v>
      </c>
      <c r="Q29" s="75">
        <f ca="1">(HLOOKUP(CONCATENATE($L$5,Q$7),'[1]BECO_Datos 2006-2020'!$D$3:$LJ$86,'[1]BECO_Datos 2006-2020'!$A29,FALSE)+IFERROR(HLOOKUP(CONCATENATE($L$5,Q$7),'[1]BECO_Datos 2006-2020'!$LL$3:$RN$86,'[1]BECO_Datos 2006-2020'!$A29,FALSE),0))*Q$5</f>
        <v>0</v>
      </c>
      <c r="R29" s="75">
        <f ca="1">(HLOOKUP(CONCATENATE($L$5,R$7),'[1]BECO_Datos 2006-2020'!$D$3:$LJ$86,'[1]BECO_Datos 2006-2020'!$A29,FALSE)+IFERROR(HLOOKUP(CONCATENATE($L$5,R$7),'[1]BECO_Datos 2006-2020'!$LL$3:$RN$86,'[1]BECO_Datos 2006-2020'!$A29,FALSE),0))*R$5</f>
        <v>0</v>
      </c>
      <c r="S29" s="75">
        <f ca="1">(HLOOKUP(CONCATENATE($L$5,S$7),'[1]BECO_Datos 2006-2020'!$D$3:$LJ$86,'[1]BECO_Datos 2006-2020'!$A29,FALSE)+IFERROR(HLOOKUP(CONCATENATE($L$5,S$7),'[1]BECO_Datos 2006-2020'!$LL$3:$RN$86,'[1]BECO_Datos 2006-2020'!$A29,FALSE),0))*S$5</f>
        <v>0</v>
      </c>
      <c r="T29" s="75">
        <f ca="1">(HLOOKUP(CONCATENATE($L$5,T$7),'[1]BECO_Datos 2006-2020'!$D$3:$LJ$86,'[1]BECO_Datos 2006-2020'!$A29,FALSE)+IFERROR(HLOOKUP(CONCATENATE($L$5,T$7),'[1]BECO_Datos 2006-2020'!$LL$3:$RN$86,'[1]BECO_Datos 2006-2020'!$A29,FALSE),0))*T$5</f>
        <v>0</v>
      </c>
      <c r="U29" s="75">
        <f ca="1">(HLOOKUP(CONCATENATE($L$5,U$7),'[1]BECO_Datos 2006-2020'!$D$3:$LJ$86,'[1]BECO_Datos 2006-2020'!$A29,FALSE)+IFERROR(HLOOKUP(CONCATENATE($L$5,U$7),'[1]BECO_Datos 2006-2020'!$LL$3:$RN$86,'[1]BECO_Datos 2006-2020'!$A29,FALSE),0))*U$5</f>
        <v>0</v>
      </c>
      <c r="V29" s="75">
        <f ca="1">(HLOOKUP(CONCATENATE($L$5,V$7),'[1]BECO_Datos 2006-2020'!$D$3:$LJ$86,'[1]BECO_Datos 2006-2020'!$A29,FALSE)+IFERROR(HLOOKUP(CONCATENATE($L$5,V$7),'[1]BECO_Datos 2006-2020'!$LL$3:$RN$86,'[1]BECO_Datos 2006-2020'!$A29,FALSE),0))*V$5</f>
        <v>0</v>
      </c>
    </row>
    <row r="30" spans="1:22" x14ac:dyDescent="0.3">
      <c r="A30" s="84" t="s">
        <v>142</v>
      </c>
      <c r="B30" s="77" t="str">
        <f t="shared" ca="1" si="3"/>
        <v>No aplica</v>
      </c>
      <c r="C30" s="85">
        <f ca="1">(HLOOKUP(CONCATENATE($L$5,C$7),'[1]BECO_Datos 2006-2020'!$D$3:$LJ$86,'[1]BECO_Datos 2006-2020'!$A30,FALSE)+IFERROR(HLOOKUP(CONCATENATE($L$5,C$7),'[1]BECO_Datos 2006-2020'!$LL$3:$RN$86,'[1]BECO_Datos 2006-2020'!$A30,FALSE),0))*C$5</f>
        <v>0</v>
      </c>
      <c r="D30" s="85">
        <f ca="1">(HLOOKUP(CONCATENATE($L$5,D$7),'[1]BECO_Datos 2006-2020'!$D$3:$LJ$86,'[1]BECO_Datos 2006-2020'!$A30,FALSE)+IFERROR(HLOOKUP(CONCATENATE($L$5,D$7),'[1]BECO_Datos 2006-2020'!$LL$3:$RN$86,'[1]BECO_Datos 2006-2020'!$A30,FALSE),0))*D$5</f>
        <v>0</v>
      </c>
      <c r="E30" s="85">
        <f ca="1">(HLOOKUP(CONCATENATE($L$5,E$7),'[1]BECO_Datos 2006-2020'!$D$3:$LJ$86,'[1]BECO_Datos 2006-2020'!$A30,FALSE)+IFERROR(HLOOKUP(CONCATENATE($L$5,E$7),'[1]BECO_Datos 2006-2020'!$LL$3:$RN$86,'[1]BECO_Datos 2006-2020'!$A30,FALSE),0))*E$5</f>
        <v>0</v>
      </c>
      <c r="F30" s="85">
        <f ca="1">(HLOOKUP(CONCATENATE($L$5,F$7),'[1]BECO_Datos 2006-2020'!$D$3:$LJ$86,'[1]BECO_Datos 2006-2020'!$A30,FALSE)+IFERROR(HLOOKUP(CONCATENATE($L$5,F$7),'[1]BECO_Datos 2006-2020'!$LL$3:$RN$86,'[1]BECO_Datos 2006-2020'!$A30,FALSE),0))*F$5</f>
        <v>0</v>
      </c>
      <c r="G30" s="85">
        <f ca="1">(HLOOKUP(CONCATENATE($L$5,G$7),'[1]BECO_Datos 2006-2020'!$D$3:$LJ$86,'[1]BECO_Datos 2006-2020'!$A30,FALSE)+IFERROR(HLOOKUP(CONCATENATE($L$5,G$7),'[1]BECO_Datos 2006-2020'!$LL$3:$RN$86,'[1]BECO_Datos 2006-2020'!$A30,FALSE),0))*G$5</f>
        <v>0</v>
      </c>
      <c r="H30" s="85">
        <f ca="1">(HLOOKUP(CONCATENATE($L$5,H$7),'[1]BECO_Datos 2006-2020'!$D$3:$LJ$86,'[1]BECO_Datos 2006-2020'!$A30,FALSE)+IFERROR(HLOOKUP(CONCATENATE($L$5,H$7),'[1]BECO_Datos 2006-2020'!$LL$3:$RN$86,'[1]BECO_Datos 2006-2020'!$A30,FALSE),0))*H$5</f>
        <v>0</v>
      </c>
      <c r="I30" s="85">
        <f ca="1">(HLOOKUP(CONCATENATE($L$5,I$7),'[1]BECO_Datos 2006-2020'!$D$3:$LJ$86,'[1]BECO_Datos 2006-2020'!$A30,FALSE)+IFERROR(HLOOKUP(CONCATENATE($L$5,I$7),'[1]BECO_Datos 2006-2020'!$LL$3:$RN$86,'[1]BECO_Datos 2006-2020'!$A30,FALSE),0))*I$5</f>
        <v>0</v>
      </c>
      <c r="J30" s="85">
        <f ca="1">(HLOOKUP(CONCATENATE($L$5,J$7),'[1]BECO_Datos 2006-2020'!$D$3:$LJ$86,'[1]BECO_Datos 2006-2020'!$A30,FALSE)+IFERROR(HLOOKUP(CONCATENATE($L$5,J$7),'[1]BECO_Datos 2006-2020'!$LL$3:$RN$86,'[1]BECO_Datos 2006-2020'!$A30,FALSE),0))*J$5</f>
        <v>-2256.1747521888328</v>
      </c>
      <c r="K30" s="77" t="str">
        <f t="shared" ca="1" si="1"/>
        <v>No aplica</v>
      </c>
      <c r="L30" s="85">
        <f ca="1">(HLOOKUP(CONCATENATE($L$5,L$7),'[1]BECO_Datos 2006-2020'!$D$3:$LJ$86,'[1]BECO_Datos 2006-2020'!$A30,FALSE)+IFERROR(HLOOKUP(CONCATENATE($L$5,L$7),'[1]BECO_Datos 2006-2020'!$LL$3:$RN$86,'[1]BECO_Datos 2006-2020'!$A30,FALSE),0))*L$5</f>
        <v>2768.6961864285718</v>
      </c>
      <c r="M30" s="85">
        <f ca="1">(HLOOKUP(CONCATENATE($L$5,M$7),'[1]BECO_Datos 2006-2020'!$D$3:$LJ$86,'[1]BECO_Datos 2006-2020'!$A30,FALSE)+IFERROR(HLOOKUP(CONCATENATE($L$5,M$7),'[1]BECO_Datos 2006-2020'!$LL$3:$RN$86,'[1]BECO_Datos 2006-2020'!$A30,FALSE),0))*M$5</f>
        <v>0</v>
      </c>
      <c r="N30" s="85">
        <f ca="1">(HLOOKUP(CONCATENATE($L$5,N$7),'[1]BECO_Datos 2006-2020'!$D$3:$LJ$86,'[1]BECO_Datos 2006-2020'!$A30,FALSE)+IFERROR(HLOOKUP(CONCATENATE($L$5,N$7),'[1]BECO_Datos 2006-2020'!$LL$3:$RN$86,'[1]BECO_Datos 2006-2020'!$A30,FALSE),0))*N$5</f>
        <v>0</v>
      </c>
      <c r="O30" s="85">
        <f ca="1">(HLOOKUP(CONCATENATE($L$5,O$7),'[1]BECO_Datos 2006-2020'!$D$3:$LJ$86,'[1]BECO_Datos 2006-2020'!$A30,FALSE)+IFERROR(HLOOKUP(CONCATENATE($L$5,O$7),'[1]BECO_Datos 2006-2020'!$LL$3:$RN$86,'[1]BECO_Datos 2006-2020'!$A30,FALSE),0))*O$5</f>
        <v>0</v>
      </c>
      <c r="P30" s="85">
        <f ca="1">(HLOOKUP(CONCATENATE($L$5,P$7),'[1]BECO_Datos 2006-2020'!$D$3:$LJ$86,'[1]BECO_Datos 2006-2020'!$A30,FALSE)+IFERROR(HLOOKUP(CONCATENATE($L$5,P$7),'[1]BECO_Datos 2006-2020'!$LL$3:$RN$86,'[1]BECO_Datos 2006-2020'!$A30,FALSE),0))*P$5</f>
        <v>0</v>
      </c>
      <c r="Q30" s="85">
        <f ca="1">(HLOOKUP(CONCATENATE($L$5,Q$7),'[1]BECO_Datos 2006-2020'!$D$3:$LJ$86,'[1]BECO_Datos 2006-2020'!$A30,FALSE)+IFERROR(HLOOKUP(CONCATENATE($L$5,Q$7),'[1]BECO_Datos 2006-2020'!$LL$3:$RN$86,'[1]BECO_Datos 2006-2020'!$A30,FALSE),0))*Q$5</f>
        <v>0</v>
      </c>
      <c r="R30" s="85">
        <f ca="1">(HLOOKUP(CONCATENATE($L$5,R$7),'[1]BECO_Datos 2006-2020'!$D$3:$LJ$86,'[1]BECO_Datos 2006-2020'!$A30,FALSE)+IFERROR(HLOOKUP(CONCATENATE($L$5,R$7),'[1]BECO_Datos 2006-2020'!$LL$3:$RN$86,'[1]BECO_Datos 2006-2020'!$A30,FALSE),0))*R$5</f>
        <v>0</v>
      </c>
      <c r="S30" s="85">
        <f ca="1">(HLOOKUP(CONCATENATE($L$5,S$7),'[1]BECO_Datos 2006-2020'!$D$3:$LJ$86,'[1]BECO_Datos 2006-2020'!$A30,FALSE)+IFERROR(HLOOKUP(CONCATENATE($L$5,S$7),'[1]BECO_Datos 2006-2020'!$LL$3:$RN$86,'[1]BECO_Datos 2006-2020'!$A30,FALSE),0))*S$5</f>
        <v>0</v>
      </c>
      <c r="T30" s="85">
        <f ca="1">(HLOOKUP(CONCATENATE($L$5,T$7),'[1]BECO_Datos 2006-2020'!$D$3:$LJ$86,'[1]BECO_Datos 2006-2020'!$A30,FALSE)+IFERROR(HLOOKUP(CONCATENATE($L$5,T$7),'[1]BECO_Datos 2006-2020'!$LL$3:$RN$86,'[1]BECO_Datos 2006-2020'!$A30,FALSE),0))*T$5</f>
        <v>0</v>
      </c>
      <c r="U30" s="85">
        <f ca="1">(HLOOKUP(CONCATENATE($L$5,U$7),'[1]BECO_Datos 2006-2020'!$D$3:$LJ$86,'[1]BECO_Datos 2006-2020'!$A30,FALSE)+IFERROR(HLOOKUP(CONCATENATE($L$5,U$7),'[1]BECO_Datos 2006-2020'!$LL$3:$RN$86,'[1]BECO_Datos 2006-2020'!$A30,FALSE),0))*U$5</f>
        <v>0</v>
      </c>
      <c r="V30" s="85">
        <f ca="1">(HLOOKUP(CONCATENATE($L$5,V$7),'[1]BECO_Datos 2006-2020'!$D$3:$LJ$86,'[1]BECO_Datos 2006-2020'!$A30,FALSE)+IFERROR(HLOOKUP(CONCATENATE($L$5,V$7),'[1]BECO_Datos 2006-2020'!$LL$3:$RN$86,'[1]BECO_Datos 2006-2020'!$A30,FALSE),0))*V$5</f>
        <v>0</v>
      </c>
    </row>
    <row r="31" spans="1:22" x14ac:dyDescent="0.3">
      <c r="A31" s="74" t="s">
        <v>143</v>
      </c>
      <c r="B31" s="75" t="str">
        <f t="shared" ca="1" si="3"/>
        <v>No aplica</v>
      </c>
      <c r="C31" s="75">
        <f ca="1">(HLOOKUP(CONCATENATE($L$5,C$7),'[1]BECO_Datos 2006-2020'!$D$3:$LJ$86,'[1]BECO_Datos 2006-2020'!$A31,FALSE)+IFERROR(HLOOKUP(CONCATENATE($L$5,C$7),'[1]BECO_Datos 2006-2020'!$LL$3:$RN$86,'[1]BECO_Datos 2006-2020'!$A31,FALSE),0))*C$5</f>
        <v>0</v>
      </c>
      <c r="D31" s="75">
        <f ca="1">(HLOOKUP(CONCATENATE($L$5,D$7),'[1]BECO_Datos 2006-2020'!$D$3:$LJ$86,'[1]BECO_Datos 2006-2020'!$A31,FALSE)+IFERROR(HLOOKUP(CONCATENATE($L$5,D$7),'[1]BECO_Datos 2006-2020'!$LL$3:$RN$86,'[1]BECO_Datos 2006-2020'!$A31,FALSE),0))*D$5</f>
        <v>0</v>
      </c>
      <c r="E31" s="75">
        <f ca="1">(HLOOKUP(CONCATENATE($L$5,E$7),'[1]BECO_Datos 2006-2020'!$D$3:$LJ$86,'[1]BECO_Datos 2006-2020'!$A31,FALSE)+IFERROR(HLOOKUP(CONCATENATE($L$5,E$7),'[1]BECO_Datos 2006-2020'!$LL$3:$RN$86,'[1]BECO_Datos 2006-2020'!$A31,FALSE),0))*E$5</f>
        <v>0</v>
      </c>
      <c r="F31" s="75">
        <f ca="1">(HLOOKUP(CONCATENATE($L$5,F$7),'[1]BECO_Datos 2006-2020'!$D$3:$LJ$86,'[1]BECO_Datos 2006-2020'!$A31,FALSE)+IFERROR(HLOOKUP(CONCATENATE($L$5,F$7),'[1]BECO_Datos 2006-2020'!$LL$3:$RN$86,'[1]BECO_Datos 2006-2020'!$A31,FALSE),0))*F$5</f>
        <v>0</v>
      </c>
      <c r="G31" s="75">
        <f ca="1">(HLOOKUP(CONCATENATE($L$5,G$7),'[1]BECO_Datos 2006-2020'!$D$3:$LJ$86,'[1]BECO_Datos 2006-2020'!$A31,FALSE)+IFERROR(HLOOKUP(CONCATENATE($L$5,G$7),'[1]BECO_Datos 2006-2020'!$LL$3:$RN$86,'[1]BECO_Datos 2006-2020'!$A31,FALSE),0))*G$5</f>
        <v>0</v>
      </c>
      <c r="H31" s="75">
        <f ca="1">(HLOOKUP(CONCATENATE($L$5,H$7),'[1]BECO_Datos 2006-2020'!$D$3:$LJ$86,'[1]BECO_Datos 2006-2020'!$A31,FALSE)+IFERROR(HLOOKUP(CONCATENATE($L$5,H$7),'[1]BECO_Datos 2006-2020'!$LL$3:$RN$86,'[1]BECO_Datos 2006-2020'!$A31,FALSE),0))*H$5</f>
        <v>0</v>
      </c>
      <c r="I31" s="75">
        <f ca="1">(HLOOKUP(CONCATENATE($L$5,I$7),'[1]BECO_Datos 2006-2020'!$D$3:$LJ$86,'[1]BECO_Datos 2006-2020'!$A31,FALSE)+IFERROR(HLOOKUP(CONCATENATE($L$5,I$7),'[1]BECO_Datos 2006-2020'!$LL$3:$RN$86,'[1]BECO_Datos 2006-2020'!$A31,FALSE),0))*I$5</f>
        <v>0</v>
      </c>
      <c r="J31" s="75">
        <f ca="1">(HLOOKUP(CONCATENATE($L$5,J$7),'[1]BECO_Datos 2006-2020'!$D$3:$LJ$86,'[1]BECO_Datos 2006-2020'!$A31,FALSE)+IFERROR(HLOOKUP(CONCATENATE($L$5,J$7),'[1]BECO_Datos 2006-2020'!$LL$3:$RN$86,'[1]BECO_Datos 2006-2020'!$A31,FALSE),0))*J$5</f>
        <v>-5415.9020691111073</v>
      </c>
      <c r="K31" s="75" t="str">
        <f t="shared" ca="1" si="1"/>
        <v>No aplica</v>
      </c>
      <c r="L31" s="75">
        <f ca="1">(HLOOKUP(CONCATENATE($L$5,L$7),'[1]BECO_Datos 2006-2020'!$D$3:$LJ$86,'[1]BECO_Datos 2006-2020'!$A31,FALSE)+IFERROR(HLOOKUP(CONCATENATE($L$5,L$7),'[1]BECO_Datos 2006-2020'!$LL$3:$RN$86,'[1]BECO_Datos 2006-2020'!$A31,FALSE),0))*L$5</f>
        <v>0</v>
      </c>
      <c r="M31" s="75">
        <f ca="1">(HLOOKUP(CONCATENATE($L$5,M$7),'[1]BECO_Datos 2006-2020'!$D$3:$LJ$86,'[1]BECO_Datos 2006-2020'!$A31,FALSE)+IFERROR(HLOOKUP(CONCATENATE($L$5,M$7),'[1]BECO_Datos 2006-2020'!$LL$3:$RN$86,'[1]BECO_Datos 2006-2020'!$A31,FALSE),0))*M$5</f>
        <v>3696.7832640476186</v>
      </c>
      <c r="N31" s="75">
        <f ca="1">(HLOOKUP(CONCATENATE($L$5,N$7),'[1]BECO_Datos 2006-2020'!$D$3:$LJ$86,'[1]BECO_Datos 2006-2020'!$A31,FALSE)+IFERROR(HLOOKUP(CONCATENATE($L$5,N$7),'[1]BECO_Datos 2006-2020'!$LL$3:$RN$86,'[1]BECO_Datos 2006-2020'!$A31,FALSE),0))*N$5</f>
        <v>0</v>
      </c>
      <c r="O31" s="75">
        <f ca="1">(HLOOKUP(CONCATENATE($L$5,O$7),'[1]BECO_Datos 2006-2020'!$D$3:$LJ$86,'[1]BECO_Datos 2006-2020'!$A31,FALSE)+IFERROR(HLOOKUP(CONCATENATE($L$5,O$7),'[1]BECO_Datos 2006-2020'!$LL$3:$RN$86,'[1]BECO_Datos 2006-2020'!$A31,FALSE),0))*O$5</f>
        <v>0</v>
      </c>
      <c r="P31" s="75">
        <f ca="1">(HLOOKUP(CONCATENATE($L$5,P$7),'[1]BECO_Datos 2006-2020'!$D$3:$LJ$86,'[1]BECO_Datos 2006-2020'!$A31,FALSE)+IFERROR(HLOOKUP(CONCATENATE($L$5,P$7),'[1]BECO_Datos 2006-2020'!$LL$3:$RN$86,'[1]BECO_Datos 2006-2020'!$A31,FALSE),0))*P$5</f>
        <v>0</v>
      </c>
      <c r="Q31" s="75">
        <f ca="1">(HLOOKUP(CONCATENATE($L$5,Q$7),'[1]BECO_Datos 2006-2020'!$D$3:$LJ$86,'[1]BECO_Datos 2006-2020'!$A31,FALSE)+IFERROR(HLOOKUP(CONCATENATE($L$5,Q$7),'[1]BECO_Datos 2006-2020'!$LL$3:$RN$86,'[1]BECO_Datos 2006-2020'!$A31,FALSE),0))*Q$5</f>
        <v>0</v>
      </c>
      <c r="R31" s="75">
        <f ca="1">(HLOOKUP(CONCATENATE($L$5,R$7),'[1]BECO_Datos 2006-2020'!$D$3:$LJ$86,'[1]BECO_Datos 2006-2020'!$A31,FALSE)+IFERROR(HLOOKUP(CONCATENATE($L$5,R$7),'[1]BECO_Datos 2006-2020'!$LL$3:$RN$86,'[1]BECO_Datos 2006-2020'!$A31,FALSE),0))*R$5</f>
        <v>0</v>
      </c>
      <c r="S31" s="75">
        <f ca="1">(HLOOKUP(CONCATENATE($L$5,S$7),'[1]BECO_Datos 2006-2020'!$D$3:$LJ$86,'[1]BECO_Datos 2006-2020'!$A31,FALSE)+IFERROR(HLOOKUP(CONCATENATE($L$5,S$7),'[1]BECO_Datos 2006-2020'!$LL$3:$RN$86,'[1]BECO_Datos 2006-2020'!$A31,FALSE),0))*S$5</f>
        <v>0</v>
      </c>
      <c r="T31" s="75">
        <f ca="1">(HLOOKUP(CONCATENATE($L$5,T$7),'[1]BECO_Datos 2006-2020'!$D$3:$LJ$86,'[1]BECO_Datos 2006-2020'!$A31,FALSE)+IFERROR(HLOOKUP(CONCATENATE($L$5,T$7),'[1]BECO_Datos 2006-2020'!$LL$3:$RN$86,'[1]BECO_Datos 2006-2020'!$A31,FALSE),0))*T$5</f>
        <v>0</v>
      </c>
      <c r="U31" s="75">
        <f ca="1">(HLOOKUP(CONCATENATE($L$5,U$7),'[1]BECO_Datos 2006-2020'!$D$3:$LJ$86,'[1]BECO_Datos 2006-2020'!$A31,FALSE)+IFERROR(HLOOKUP(CONCATENATE($L$5,U$7),'[1]BECO_Datos 2006-2020'!$LL$3:$RN$86,'[1]BECO_Datos 2006-2020'!$A31,FALSE),0))*U$5</f>
        <v>0</v>
      </c>
      <c r="V31" s="75">
        <f ca="1">(HLOOKUP(CONCATENATE($L$5,V$7),'[1]BECO_Datos 2006-2020'!$D$3:$LJ$86,'[1]BECO_Datos 2006-2020'!$A31,FALSE)+IFERROR(HLOOKUP(CONCATENATE($L$5,V$7),'[1]BECO_Datos 2006-2020'!$LL$3:$RN$86,'[1]BECO_Datos 2006-2020'!$A31,FALSE),0))*V$5</f>
        <v>0</v>
      </c>
    </row>
    <row r="32" spans="1:22" x14ac:dyDescent="0.3">
      <c r="A32" s="82" t="s">
        <v>144</v>
      </c>
      <c r="B32" s="77" t="str">
        <f ca="1">IF($C$5=1,"No aplica",_xlfn.AGGREGATE(9,6,C32:J32))</f>
        <v>No aplica</v>
      </c>
      <c r="C32" s="83">
        <f ca="1">SUMIF(C21:C31,"&lt;0")</f>
        <v>-1251.358152652864</v>
      </c>
      <c r="D32" s="83">
        <f t="shared" ref="D32:J32" ca="1" si="8">SUMIF(D21:D31,"&lt;0")</f>
        <v>-6037.3109139493035</v>
      </c>
      <c r="E32" s="83">
        <f t="shared" ca="1" si="8"/>
        <v>-149823.47676838326</v>
      </c>
      <c r="F32" s="83">
        <f t="shared" ca="1" si="8"/>
        <v>-68278.960736997033</v>
      </c>
      <c r="G32" s="83">
        <f t="shared" ca="1" si="8"/>
        <v>-59.343800203939345</v>
      </c>
      <c r="H32" s="83">
        <f t="shared" ca="1" si="8"/>
        <v>-139938.05543094478</v>
      </c>
      <c r="I32" s="83">
        <f t="shared" ca="1" si="8"/>
        <v>0</v>
      </c>
      <c r="J32" s="83">
        <f t="shared" ca="1" si="8"/>
        <v>-7868.7305868064286</v>
      </c>
      <c r="K32" s="77" t="str">
        <f ca="1">IF($C$5=1,"No aplica",_xlfn.AGGREGATE(9,6,L32:V32))</f>
        <v>No aplica</v>
      </c>
      <c r="L32" s="83">
        <f t="shared" ref="L32:V32" ca="1" si="9">SUMIF(L21:L31,"&lt;0")</f>
        <v>0</v>
      </c>
      <c r="M32" s="83">
        <f t="shared" ca="1" si="9"/>
        <v>0</v>
      </c>
      <c r="N32" s="83">
        <f t="shared" ca="1" si="9"/>
        <v>0</v>
      </c>
      <c r="O32" s="83">
        <f t="shared" ca="1" si="9"/>
        <v>0</v>
      </c>
      <c r="P32" s="83">
        <f t="shared" ca="1" si="9"/>
        <v>-2543.7901171239505</v>
      </c>
      <c r="Q32" s="83">
        <f t="shared" ca="1" si="9"/>
        <v>0</v>
      </c>
      <c r="R32" s="83">
        <f t="shared" ca="1" si="9"/>
        <v>0</v>
      </c>
      <c r="S32" s="83">
        <f t="shared" ca="1" si="9"/>
        <v>-94.800524331539179</v>
      </c>
      <c r="T32" s="83">
        <f t="shared" ca="1" si="9"/>
        <v>-307.1997492189044</v>
      </c>
      <c r="U32" s="83">
        <f t="shared" ca="1" si="9"/>
        <v>0</v>
      </c>
      <c r="V32" s="83">
        <f t="shared" ca="1" si="9"/>
        <v>0</v>
      </c>
    </row>
    <row r="33" spans="1:22" x14ac:dyDescent="0.3">
      <c r="A33" s="71" t="s">
        <v>145</v>
      </c>
      <c r="B33" s="72" t="str">
        <f ca="1">IF($C$5=1,"No aplica",_xlfn.AGGREGATE(9,6,C33:J33))</f>
        <v>No aplica</v>
      </c>
      <c r="C33" s="73">
        <f ca="1">C4+C32</f>
        <v>4985.2019291361312</v>
      </c>
      <c r="D33" s="73">
        <f t="shared" ref="D33:J33" ca="1" si="10">D4+D32</f>
        <v>3239.2489545406997</v>
      </c>
      <c r="E33" s="73">
        <f t="shared" ca="1" si="10"/>
        <v>272286.40527083992</v>
      </c>
      <c r="F33" s="73">
        <f t="shared" ca="1" si="10"/>
        <v>0</v>
      </c>
      <c r="G33" s="73">
        <f t="shared" ca="1" si="10"/>
        <v>6409.8828885045732</v>
      </c>
      <c r="H33" s="73">
        <f ca="1">H4+H32</f>
        <v>73.095767650142079</v>
      </c>
      <c r="I33" s="73">
        <f t="shared" ca="1" si="10"/>
        <v>489.13980977537733</v>
      </c>
      <c r="J33" s="86">
        <f t="shared" ca="1" si="10"/>
        <v>0</v>
      </c>
      <c r="K33" s="72" t="str">
        <f ca="1">IF($C$5=1,"No aplica",_xlfn.AGGREGATE(9,6,L33:V33))</f>
        <v>No aplica</v>
      </c>
      <c r="L33" s="73">
        <f ca="1">L4+L32</f>
        <v>-2.2737367544323206E-13</v>
      </c>
      <c r="M33" s="73">
        <f t="shared" ref="M33:V33" ca="1" si="11">M4+M32</f>
        <v>0</v>
      </c>
      <c r="N33" s="73">
        <f t="shared" ca="1" si="11"/>
        <v>1.8666417407878679</v>
      </c>
      <c r="O33" s="73">
        <f t="shared" ca="1" si="11"/>
        <v>40.375284558610019</v>
      </c>
      <c r="P33" s="73">
        <f t="shared" ca="1" si="11"/>
        <v>44243.09706416104</v>
      </c>
      <c r="Q33" s="73">
        <f t="shared" ca="1" si="11"/>
        <v>63994.362217280002</v>
      </c>
      <c r="R33" s="73">
        <f t="shared" ca="1" si="11"/>
        <v>4701.6484005285738</v>
      </c>
      <c r="S33" s="73">
        <f t="shared" ca="1" si="11"/>
        <v>10025.373142552658</v>
      </c>
      <c r="T33" s="73">
        <f t="shared" ca="1" si="11"/>
        <v>7992.6519665371716</v>
      </c>
      <c r="U33" s="73">
        <f t="shared" ca="1" si="11"/>
        <v>50029.794800725045</v>
      </c>
      <c r="V33" s="73">
        <f t="shared" ca="1" si="11"/>
        <v>11255.870297204356</v>
      </c>
    </row>
    <row r="34" spans="1:22" x14ac:dyDescent="0.3">
      <c r="A34" s="87" t="s">
        <v>146</v>
      </c>
      <c r="B34" s="75" t="str">
        <f ca="1">IF($C$5=1,"No aplica",_xlfn.AGGREGATE(9,6,C34:J34))</f>
        <v>No aplica</v>
      </c>
      <c r="C34" s="88">
        <f ca="1">IF(C36=0,0,C35/C33)</f>
        <v>0</v>
      </c>
      <c r="D34" s="88">
        <f t="shared" ref="D34:I34" ca="1" si="12">IF(D36=0,0,D35/D33)</f>
        <v>6.3416840335716869E-5</v>
      </c>
      <c r="E34" s="88">
        <f t="shared" ca="1" si="12"/>
        <v>0.27724642110800801</v>
      </c>
      <c r="F34" s="88">
        <f t="shared" ca="1" si="12"/>
        <v>0</v>
      </c>
      <c r="G34" s="88">
        <f t="shared" ca="1" si="12"/>
        <v>-1.9658485527363645E-6</v>
      </c>
      <c r="H34" s="88">
        <f t="shared" ca="1" si="12"/>
        <v>-7.9204342427643182E-13</v>
      </c>
      <c r="I34" s="88">
        <f t="shared" ca="1" si="12"/>
        <v>0</v>
      </c>
      <c r="J34" s="88">
        <f ca="1">IF(J36=0,0,J35/J33)</f>
        <v>0</v>
      </c>
      <c r="K34" s="75" t="str">
        <f ca="1">IF($C$5=1,"No aplica",_xlfn.AGGREGATE(9,6,L34:V34))</f>
        <v>No aplica</v>
      </c>
      <c r="L34" s="88">
        <f ca="1">IF(L36=0,0,L35/L33)</f>
        <v>0</v>
      </c>
      <c r="M34" s="88">
        <f t="shared" ref="M34:V34" ca="1" si="13">IF(M36=0,0,M35/M33)</f>
        <v>0</v>
      </c>
      <c r="N34" s="88">
        <f t="shared" ca="1" si="13"/>
        <v>0</v>
      </c>
      <c r="O34" s="88">
        <f t="shared" ca="1" si="13"/>
        <v>-2.6397686487954813E-15</v>
      </c>
      <c r="P34" s="88">
        <f t="shared" ca="1" si="13"/>
        <v>-9.7817443442896237E-2</v>
      </c>
      <c r="Q34" s="88">
        <f t="shared" ca="1" si="13"/>
        <v>0</v>
      </c>
      <c r="R34" s="88">
        <f t="shared" ca="1" si="13"/>
        <v>0</v>
      </c>
      <c r="S34" s="88">
        <f t="shared" ca="1" si="13"/>
        <v>0.97557310124698937</v>
      </c>
      <c r="T34" s="88">
        <f t="shared" ca="1" si="13"/>
        <v>2.3441086964151207E-2</v>
      </c>
      <c r="U34" s="88">
        <f t="shared" ca="1" si="13"/>
        <v>4.5784639963358763E-2</v>
      </c>
      <c r="V34" s="88">
        <f t="shared" ca="1" si="13"/>
        <v>-0.12011872033590171</v>
      </c>
    </row>
    <row r="35" spans="1:22" x14ac:dyDescent="0.3">
      <c r="A35" s="89" t="s">
        <v>147</v>
      </c>
      <c r="B35" s="72" t="str">
        <f ca="1">IF($C$5=1,"No aplica",_xlfn.AGGREGATE(9,6,C35:J35))</f>
        <v>No aplica</v>
      </c>
      <c r="C35" s="90">
        <f t="shared" ref="C35:J35" ca="1" si="14">C33-C36</f>
        <v>0</v>
      </c>
      <c r="D35" s="90">
        <f t="shared" ca="1" si="14"/>
        <v>0.20542293375774534</v>
      </c>
      <c r="E35" s="90">
        <f t="shared" ca="1" si="14"/>
        <v>75490.431377705012</v>
      </c>
      <c r="F35" s="90">
        <f t="shared" ca="1" si="14"/>
        <v>0</v>
      </c>
      <c r="G35" s="90">
        <f t="shared" ca="1" si="14"/>
        <v>-1.2600858999576303E-2</v>
      </c>
      <c r="H35" s="90">
        <f t="shared" ca="1" si="14"/>
        <v>-5.7895022109732963E-11</v>
      </c>
      <c r="I35" s="90">
        <f t="shared" ca="1" si="14"/>
        <v>0</v>
      </c>
      <c r="J35" s="91">
        <f t="shared" ca="1" si="14"/>
        <v>0</v>
      </c>
      <c r="K35" s="72" t="str">
        <f ca="1">IF($C$5=1,"No aplica",_xlfn.AGGREGATE(9,6,L35:V35))</f>
        <v>No aplica</v>
      </c>
      <c r="L35" s="90">
        <f t="shared" ref="L35:V35" ca="1" si="15">L33-L36</f>
        <v>-2.2737367544323206E-13</v>
      </c>
      <c r="M35" s="90">
        <f t="shared" ca="1" si="15"/>
        <v>0</v>
      </c>
      <c r="N35" s="90">
        <f t="shared" ca="1" si="15"/>
        <v>0</v>
      </c>
      <c r="O35" s="90">
        <f t="shared" ca="1" si="15"/>
        <v>-1.0658141036401503E-13</v>
      </c>
      <c r="P35" s="90">
        <f t="shared" ca="1" si="15"/>
        <v>-4327.7466448121413</v>
      </c>
      <c r="Q35" s="90">
        <f t="shared" ca="1" si="15"/>
        <v>0</v>
      </c>
      <c r="R35" s="90">
        <f t="shared" ca="1" si="15"/>
        <v>0</v>
      </c>
      <c r="S35" s="90">
        <f t="shared" ca="1" si="15"/>
        <v>9780.4843678383731</v>
      </c>
      <c r="T35" s="90">
        <f t="shared" ca="1" si="15"/>
        <v>187.35644982179201</v>
      </c>
      <c r="U35" s="90">
        <f t="shared" ca="1" si="15"/>
        <v>2290.5961423919143</v>
      </c>
      <c r="V35" s="90">
        <f t="shared" ca="1" si="15"/>
        <v>-1352.0407363670729</v>
      </c>
    </row>
    <row r="36" spans="1:22" x14ac:dyDescent="0.3">
      <c r="A36" s="92" t="s">
        <v>148</v>
      </c>
      <c r="B36" s="75" t="str">
        <f ca="1">IF($C$5=1,"No aplica",_xlfn.AGGREGATE(9,6,C36:J36))</f>
        <v>No aplica</v>
      </c>
      <c r="C36" s="93">
        <f ca="1">C37+C40+C41+C65+C77+C78+C79+C80+C81</f>
        <v>4985.2019291361312</v>
      </c>
      <c r="D36" s="93">
        <f t="shared" ref="D36:J36" ca="1" si="16">D37+D40+D41+D65+D77+D78+D79+D80+D81</f>
        <v>3239.043531606942</v>
      </c>
      <c r="E36" s="93">
        <f t="shared" ca="1" si="16"/>
        <v>196795.97389313491</v>
      </c>
      <c r="F36" s="93">
        <f t="shared" ca="1" si="16"/>
        <v>0</v>
      </c>
      <c r="G36" s="93">
        <f t="shared" ca="1" si="16"/>
        <v>6409.8954893635728</v>
      </c>
      <c r="H36" s="93">
        <f t="shared" ca="1" si="16"/>
        <v>73.095767650199974</v>
      </c>
      <c r="I36" s="93">
        <f t="shared" ca="1" si="16"/>
        <v>489.13980977537733</v>
      </c>
      <c r="J36" s="93">
        <f t="shared" ca="1" si="16"/>
        <v>0</v>
      </c>
      <c r="K36" s="75" t="str">
        <f ca="1">IF($C$5=1,"No aplica",_xlfn.AGGREGATE(9,6,L36:V36))</f>
        <v>No aplica</v>
      </c>
      <c r="L36" s="93">
        <f t="shared" ref="L36:V36" ca="1" si="17">L37+L40+L41+L65+L77+L78+L79+L80+L81</f>
        <v>0</v>
      </c>
      <c r="M36" s="93">
        <f t="shared" ca="1" si="17"/>
        <v>0</v>
      </c>
      <c r="N36" s="93">
        <f t="shared" ca="1" si="17"/>
        <v>1.8666417407878684</v>
      </c>
      <c r="O36" s="93">
        <f t="shared" ca="1" si="17"/>
        <v>40.375284558610126</v>
      </c>
      <c r="P36" s="93">
        <f t="shared" ca="1" si="17"/>
        <v>48570.843708973181</v>
      </c>
      <c r="Q36" s="93">
        <f ca="1">Q37+Q40+Q41+Q65+Q77+Q78+Q79+Q80+Q81</f>
        <v>63994.362217280002</v>
      </c>
      <c r="R36" s="93">
        <f t="shared" ca="1" si="17"/>
        <v>4701.6484005285765</v>
      </c>
      <c r="S36" s="93">
        <f t="shared" ca="1" si="17"/>
        <v>244.88877471428572</v>
      </c>
      <c r="T36" s="93">
        <f t="shared" ca="1" si="17"/>
        <v>7805.2955167153796</v>
      </c>
      <c r="U36" s="93">
        <f t="shared" ca="1" si="17"/>
        <v>47739.198658333131</v>
      </c>
      <c r="V36" s="93">
        <f t="shared" ca="1" si="17"/>
        <v>12607.911033571429</v>
      </c>
    </row>
    <row r="37" spans="1:22" x14ac:dyDescent="0.3">
      <c r="A37" s="94" t="s">
        <v>149</v>
      </c>
      <c r="B37" s="77" t="str">
        <f t="shared" ref="B37:B80" ca="1" si="18">IF($C$5=1,"No aplica",_xlfn.AGGREGATE(9,6,C37:J37))</f>
        <v>No aplica</v>
      </c>
      <c r="C37" s="95">
        <f ca="1">SUM(C38:C39)</f>
        <v>0</v>
      </c>
      <c r="D37" s="95">
        <f t="shared" ref="D37:J37" ca="1" si="19">SUM(D38:D39)</f>
        <v>94.356355000000008</v>
      </c>
      <c r="E37" s="95">
        <f t="shared" ca="1" si="19"/>
        <v>51052.870874652152</v>
      </c>
      <c r="F37" s="95">
        <f t="shared" ca="1" si="19"/>
        <v>0</v>
      </c>
      <c r="G37" s="95">
        <f t="shared" ca="1" si="19"/>
        <v>5649.4851622963342</v>
      </c>
      <c r="H37" s="95">
        <f t="shared" ca="1" si="19"/>
        <v>0</v>
      </c>
      <c r="I37" s="95">
        <f t="shared" ca="1" si="19"/>
        <v>0</v>
      </c>
      <c r="J37" s="95">
        <f t="shared" ca="1" si="19"/>
        <v>0</v>
      </c>
      <c r="K37" s="77" t="str">
        <f t="shared" ref="K37:K80" ca="1" si="20">IF($C$5=1,"No aplica",_xlfn.AGGREGATE(9,6,L37:V37))</f>
        <v>No aplica</v>
      </c>
      <c r="L37" s="95">
        <f t="shared" ref="L37:V37" ca="1" si="21">SUM(L38:L39)</f>
        <v>0</v>
      </c>
      <c r="M37" s="95">
        <f t="shared" ca="1" si="21"/>
        <v>0</v>
      </c>
      <c r="N37" s="95">
        <f t="shared" ca="1" si="21"/>
        <v>0</v>
      </c>
      <c r="O37" s="95">
        <f t="shared" ca="1" si="21"/>
        <v>0</v>
      </c>
      <c r="P37" s="95">
        <f t="shared" ca="1" si="21"/>
        <v>0</v>
      </c>
      <c r="Q37" s="95">
        <f t="shared" ca="1" si="21"/>
        <v>24794.542882300004</v>
      </c>
      <c r="R37" s="95">
        <f t="shared" ca="1" si="21"/>
        <v>0</v>
      </c>
      <c r="S37" s="95">
        <f t="shared" ca="1" si="21"/>
        <v>0</v>
      </c>
      <c r="T37" s="95">
        <f t="shared" ca="1" si="21"/>
        <v>4468.1393060949295</v>
      </c>
      <c r="U37" s="95">
        <f t="shared" ca="1" si="21"/>
        <v>0</v>
      </c>
      <c r="V37" s="95">
        <f t="shared" ca="1" si="21"/>
        <v>57.273983454200987</v>
      </c>
    </row>
    <row r="38" spans="1:22" x14ac:dyDescent="0.3">
      <c r="A38" s="96" t="s">
        <v>150</v>
      </c>
      <c r="B38" s="75" t="str">
        <f t="shared" ca="1" si="18"/>
        <v>No aplica</v>
      </c>
      <c r="C38" s="97">
        <f ca="1">(HLOOKUP(CONCATENATE($L$5,C$7),'[1]BECO_Datos 2006-2020'!$D$3:$LJ$86,'[1]BECO_Datos 2006-2020'!$A38,FALSE)+IFERROR(HLOOKUP(CONCATENATE($L$5,C$7),'[1]BECO_Datos 2006-2020'!$LL$3:$RN$86,'[1]BECO_Datos 2006-2020'!$A38,FALSE),0))*C$5</f>
        <v>0</v>
      </c>
      <c r="D38" s="97">
        <f ca="1">(HLOOKUP(CONCATENATE($L$5,D$7),'[1]BECO_Datos 2006-2020'!$D$3:$LJ$86,'[1]BECO_Datos 2006-2020'!$A38,FALSE)+IFERROR(HLOOKUP(CONCATENATE($L$5,D$7),'[1]BECO_Datos 2006-2020'!$LL$3:$RN$86,'[1]BECO_Datos 2006-2020'!$A38,FALSE),0))*D$5</f>
        <v>34.04712</v>
      </c>
      <c r="E38" s="97">
        <f ca="1">(HLOOKUP(CONCATENATE($L$5,E$7),'[1]BECO_Datos 2006-2020'!$D$3:$LJ$86,'[1]BECO_Datos 2006-2020'!$A38,FALSE)+IFERROR(HLOOKUP(CONCATENATE($L$5,E$7),'[1]BECO_Datos 2006-2020'!$LL$3:$RN$86,'[1]BECO_Datos 2006-2020'!$A38,FALSE),0))*E$5</f>
        <v>50356.496289031857</v>
      </c>
      <c r="F38" s="97">
        <f ca="1">(HLOOKUP(CONCATENATE($L$5,F$7),'[1]BECO_Datos 2006-2020'!$D$3:$LJ$86,'[1]BECO_Datos 2006-2020'!$A38,FALSE)+IFERROR(HLOOKUP(CONCATENATE($L$5,F$7),'[1]BECO_Datos 2006-2020'!$LL$3:$RN$86,'[1]BECO_Datos 2006-2020'!$A38,FALSE),0))*F$5</f>
        <v>0</v>
      </c>
      <c r="G38" s="97">
        <f ca="1">(HLOOKUP(CONCATENATE($L$5,G$7),'[1]BECO_Datos 2006-2020'!$D$3:$LJ$86,'[1]BECO_Datos 2006-2020'!$A38,FALSE)+IFERROR(HLOOKUP(CONCATENATE($L$5,G$7),'[1]BECO_Datos 2006-2020'!$LL$3:$RN$86,'[1]BECO_Datos 2006-2020'!$A38,FALSE),0))*G$5</f>
        <v>499.36216229633465</v>
      </c>
      <c r="H38" s="97">
        <f ca="1">(HLOOKUP(CONCATENATE($L$5,H$7),'[1]BECO_Datos 2006-2020'!$D$3:$LJ$86,'[1]BECO_Datos 2006-2020'!$A38,FALSE)+IFERROR(HLOOKUP(CONCATENATE($L$5,H$7),'[1]BECO_Datos 2006-2020'!$LL$3:$RN$86,'[1]BECO_Datos 2006-2020'!$A38,FALSE),0))*H$5</f>
        <v>0</v>
      </c>
      <c r="I38" s="97">
        <f ca="1">(HLOOKUP(CONCATENATE($L$5,I$7),'[1]BECO_Datos 2006-2020'!$D$3:$LJ$86,'[1]BECO_Datos 2006-2020'!$A38,FALSE)+IFERROR(HLOOKUP(CONCATENATE($L$5,I$7),'[1]BECO_Datos 2006-2020'!$LL$3:$RN$86,'[1]BECO_Datos 2006-2020'!$A38,FALSE),0))*I$5</f>
        <v>0</v>
      </c>
      <c r="J38" s="97">
        <f ca="1">(HLOOKUP(CONCATENATE($L$5,J$7),'[1]BECO_Datos 2006-2020'!$D$3:$LJ$86,'[1]BECO_Datos 2006-2020'!$A38,FALSE)+IFERROR(HLOOKUP(CONCATENATE($L$5,J$7),'[1]BECO_Datos 2006-2020'!$LL$3:$RN$86,'[1]BECO_Datos 2006-2020'!$A38,FALSE),0))*J$5</f>
        <v>0</v>
      </c>
      <c r="K38" s="75" t="str">
        <f t="shared" ca="1" si="20"/>
        <v>No aplica</v>
      </c>
      <c r="L38" s="97">
        <f ca="1">(HLOOKUP(CONCATENATE($L$5,L$7),'[1]BECO_Datos 2006-2020'!$D$3:$LJ$86,'[1]BECO_Datos 2006-2020'!$A38,FALSE)+IFERROR(HLOOKUP(CONCATENATE($L$5,L$7),'[1]BECO_Datos 2006-2020'!$LL$3:$RN$86,'[1]BECO_Datos 2006-2020'!$A38,FALSE),0))*L$5</f>
        <v>0</v>
      </c>
      <c r="M38" s="97">
        <f ca="1">(HLOOKUP(CONCATENATE($L$5,M$7),'[1]BECO_Datos 2006-2020'!$D$3:$LJ$86,'[1]BECO_Datos 2006-2020'!$A38,FALSE)+IFERROR(HLOOKUP(CONCATENATE($L$5,M$7),'[1]BECO_Datos 2006-2020'!$LL$3:$RN$86,'[1]BECO_Datos 2006-2020'!$A38,FALSE),0))*M$5</f>
        <v>0</v>
      </c>
      <c r="N38" s="97">
        <f ca="1">(HLOOKUP(CONCATENATE($L$5,N$7),'[1]BECO_Datos 2006-2020'!$D$3:$LJ$86,'[1]BECO_Datos 2006-2020'!$A38,FALSE)+IFERROR(HLOOKUP(CONCATENATE($L$5,N$7),'[1]BECO_Datos 2006-2020'!$LL$3:$RN$86,'[1]BECO_Datos 2006-2020'!$A38,FALSE),0))*N$5</f>
        <v>0</v>
      </c>
      <c r="O38" s="97">
        <f ca="1">(HLOOKUP(CONCATENATE($L$5,O$7),'[1]BECO_Datos 2006-2020'!$D$3:$LJ$86,'[1]BECO_Datos 2006-2020'!$A38,FALSE)+IFERROR(HLOOKUP(CONCATENATE($L$5,O$7),'[1]BECO_Datos 2006-2020'!$LL$3:$RN$86,'[1]BECO_Datos 2006-2020'!$A38,FALSE),0))*O$5</f>
        <v>0</v>
      </c>
      <c r="P38" s="97">
        <f ca="1">(HLOOKUP(CONCATENATE($L$5,P$7),'[1]BECO_Datos 2006-2020'!$D$3:$LJ$86,'[1]BECO_Datos 2006-2020'!$A38,FALSE)+IFERROR(HLOOKUP(CONCATENATE($L$5,P$7),'[1]BECO_Datos 2006-2020'!$LL$3:$RN$86,'[1]BECO_Datos 2006-2020'!$A38,FALSE),0))*P$5</f>
        <v>0</v>
      </c>
      <c r="Q38" s="97">
        <f ca="1">(HLOOKUP(CONCATENATE($L$5,Q$7),'[1]BECO_Datos 2006-2020'!$D$3:$LJ$86,'[1]BECO_Datos 2006-2020'!$A38,FALSE)+IFERROR(HLOOKUP(CONCATENATE($L$5,Q$7),'[1]BECO_Datos 2006-2020'!$LL$3:$RN$86,'[1]BECO_Datos 2006-2020'!$A38,FALSE),0))*Q$5</f>
        <v>21159.330309721507</v>
      </c>
      <c r="R38" s="97">
        <f ca="1">(HLOOKUP(CONCATENATE($L$5,R$7),'[1]BECO_Datos 2006-2020'!$D$3:$LJ$86,'[1]BECO_Datos 2006-2020'!$A38,FALSE)+IFERROR(HLOOKUP(CONCATENATE($L$5,R$7),'[1]BECO_Datos 2006-2020'!$LL$3:$RN$86,'[1]BECO_Datos 2006-2020'!$A38,FALSE),0))*R$5</f>
        <v>0</v>
      </c>
      <c r="S38" s="97">
        <f ca="1">(HLOOKUP(CONCATENATE($L$5,S$7),'[1]BECO_Datos 2006-2020'!$D$3:$LJ$86,'[1]BECO_Datos 2006-2020'!$A38,FALSE)+IFERROR(HLOOKUP(CONCATENATE($L$5,S$7),'[1]BECO_Datos 2006-2020'!$LL$3:$RN$86,'[1]BECO_Datos 2006-2020'!$A38,FALSE),0))*S$5</f>
        <v>0</v>
      </c>
      <c r="T38" s="97">
        <f ca="1">(HLOOKUP(CONCATENATE($L$5,T$7),'[1]BECO_Datos 2006-2020'!$D$3:$LJ$86,'[1]BECO_Datos 2006-2020'!$A38,FALSE)+IFERROR(HLOOKUP(CONCATENATE($L$5,T$7),'[1]BECO_Datos 2006-2020'!$LL$3:$RN$86,'[1]BECO_Datos 2006-2020'!$A38,FALSE),0))*T$5</f>
        <v>2458.8314827031936</v>
      </c>
      <c r="U38" s="97">
        <f ca="1">(HLOOKUP(CONCATENATE($L$5,U$7),'[1]BECO_Datos 2006-2020'!$D$3:$LJ$86,'[1]BECO_Datos 2006-2020'!$A38,FALSE)+IFERROR(HLOOKUP(CONCATENATE($L$5,U$7),'[1]BECO_Datos 2006-2020'!$LL$3:$RN$86,'[1]BECO_Datos 2006-2020'!$A38,FALSE),0))*U$5</f>
        <v>0</v>
      </c>
      <c r="V38" s="97">
        <f ca="1">(HLOOKUP(CONCATENATE($L$5,V$7),'[1]BECO_Datos 2006-2020'!$D$3:$LJ$86,'[1]BECO_Datos 2006-2020'!$A38,FALSE)+IFERROR(HLOOKUP(CONCATENATE($L$5,V$7),'[1]BECO_Datos 2006-2020'!$LL$3:$RN$86,'[1]BECO_Datos 2006-2020'!$A38,FALSE),0))*V$5</f>
        <v>11.471888900420138</v>
      </c>
    </row>
    <row r="39" spans="1:22" x14ac:dyDescent="0.3">
      <c r="A39" s="98" t="s">
        <v>151</v>
      </c>
      <c r="B39" s="77" t="str">
        <f t="shared" ca="1" si="18"/>
        <v>No aplica</v>
      </c>
      <c r="C39" s="99">
        <f ca="1">(HLOOKUP(CONCATENATE($L$5,C$7),'[1]BECO_Datos 2006-2020'!$D$3:$LJ$86,'[1]BECO_Datos 2006-2020'!$A39,FALSE)+IFERROR(HLOOKUP(CONCATENATE($L$5,C$7),'[1]BECO_Datos 2006-2020'!$LL$3:$RN$86,'[1]BECO_Datos 2006-2020'!$A39,FALSE),0))*C$5</f>
        <v>0</v>
      </c>
      <c r="D39" s="99">
        <f ca="1">(HLOOKUP(CONCATENATE($L$5,D$7),'[1]BECO_Datos 2006-2020'!$D$3:$LJ$86,'[1]BECO_Datos 2006-2020'!$A39,FALSE)+IFERROR(HLOOKUP(CONCATENATE($L$5,D$7),'[1]BECO_Datos 2006-2020'!$LL$3:$RN$86,'[1]BECO_Datos 2006-2020'!$A39,FALSE),0))*D$5</f>
        <v>60.309235000000001</v>
      </c>
      <c r="E39" s="99">
        <f ca="1">(HLOOKUP(CONCATENATE($L$5,E$7),'[1]BECO_Datos 2006-2020'!$D$3:$LJ$86,'[1]BECO_Datos 2006-2020'!$A39,FALSE)+IFERROR(HLOOKUP(CONCATENATE($L$5,E$7),'[1]BECO_Datos 2006-2020'!$LL$3:$RN$86,'[1]BECO_Datos 2006-2020'!$A39,FALSE),0))*E$5</f>
        <v>696.37458562029576</v>
      </c>
      <c r="F39" s="99">
        <f ca="1">(HLOOKUP(CONCATENATE($L$5,F$7),'[1]BECO_Datos 2006-2020'!$D$3:$LJ$86,'[1]BECO_Datos 2006-2020'!$A39,FALSE)+IFERROR(HLOOKUP(CONCATENATE($L$5,F$7),'[1]BECO_Datos 2006-2020'!$LL$3:$RN$86,'[1]BECO_Datos 2006-2020'!$A39,FALSE),0))*F$5</f>
        <v>0</v>
      </c>
      <c r="G39" s="99">
        <f ca="1">(HLOOKUP(CONCATENATE($L$5,G$7),'[1]BECO_Datos 2006-2020'!$D$3:$LJ$86,'[1]BECO_Datos 2006-2020'!$A39,FALSE)+IFERROR(HLOOKUP(CONCATENATE($L$5,G$7),'[1]BECO_Datos 2006-2020'!$LL$3:$RN$86,'[1]BECO_Datos 2006-2020'!$A39,FALSE),0))*G$5</f>
        <v>5150.1229999999996</v>
      </c>
      <c r="H39" s="99">
        <f ca="1">(HLOOKUP(CONCATENATE($L$5,H$7),'[1]BECO_Datos 2006-2020'!$D$3:$LJ$86,'[1]BECO_Datos 2006-2020'!$A39,FALSE)+IFERROR(HLOOKUP(CONCATENATE($L$5,H$7),'[1]BECO_Datos 2006-2020'!$LL$3:$RN$86,'[1]BECO_Datos 2006-2020'!$A39,FALSE),0))*H$5</f>
        <v>0</v>
      </c>
      <c r="I39" s="99">
        <f ca="1">(HLOOKUP(CONCATENATE($L$5,I$7),'[1]BECO_Datos 2006-2020'!$D$3:$LJ$86,'[1]BECO_Datos 2006-2020'!$A39,FALSE)+IFERROR(HLOOKUP(CONCATENATE($L$5,I$7),'[1]BECO_Datos 2006-2020'!$LL$3:$RN$86,'[1]BECO_Datos 2006-2020'!$A39,FALSE),0))*I$5</f>
        <v>0</v>
      </c>
      <c r="J39" s="99">
        <f ca="1">(HLOOKUP(CONCATENATE($L$5,J$7),'[1]BECO_Datos 2006-2020'!$D$3:$LJ$86,'[1]BECO_Datos 2006-2020'!$A39,FALSE)+IFERROR(HLOOKUP(CONCATENATE($L$5,J$7),'[1]BECO_Datos 2006-2020'!$LL$3:$RN$86,'[1]BECO_Datos 2006-2020'!$A39,FALSE),0))*J$5</f>
        <v>0</v>
      </c>
      <c r="K39" s="77" t="str">
        <f t="shared" ca="1" si="20"/>
        <v>No aplica</v>
      </c>
      <c r="L39" s="99">
        <f ca="1">(HLOOKUP(CONCATENATE($L$5,L$7),'[1]BECO_Datos 2006-2020'!$D$3:$LJ$86,'[1]BECO_Datos 2006-2020'!$A39,FALSE)+IFERROR(HLOOKUP(CONCATENATE($L$5,L$7),'[1]BECO_Datos 2006-2020'!$LL$3:$RN$86,'[1]BECO_Datos 2006-2020'!$A39,FALSE),0))*L$5</f>
        <v>0</v>
      </c>
      <c r="M39" s="99">
        <f ca="1">(HLOOKUP(CONCATENATE($L$5,M$7),'[1]BECO_Datos 2006-2020'!$D$3:$LJ$86,'[1]BECO_Datos 2006-2020'!$A39,FALSE)+IFERROR(HLOOKUP(CONCATENATE($L$5,M$7),'[1]BECO_Datos 2006-2020'!$LL$3:$RN$86,'[1]BECO_Datos 2006-2020'!$A39,FALSE),0))*M$5</f>
        <v>0</v>
      </c>
      <c r="N39" s="99">
        <f ca="1">(HLOOKUP(CONCATENATE($L$5,N$7),'[1]BECO_Datos 2006-2020'!$D$3:$LJ$86,'[1]BECO_Datos 2006-2020'!$A39,FALSE)+IFERROR(HLOOKUP(CONCATENATE($L$5,N$7),'[1]BECO_Datos 2006-2020'!$LL$3:$RN$86,'[1]BECO_Datos 2006-2020'!$A39,FALSE),0))*N$5</f>
        <v>0</v>
      </c>
      <c r="O39" s="99">
        <f ca="1">(HLOOKUP(CONCATENATE($L$5,O$7),'[1]BECO_Datos 2006-2020'!$D$3:$LJ$86,'[1]BECO_Datos 2006-2020'!$A39,FALSE)+IFERROR(HLOOKUP(CONCATENATE($L$5,O$7),'[1]BECO_Datos 2006-2020'!$LL$3:$RN$86,'[1]BECO_Datos 2006-2020'!$A39,FALSE),0))*O$5</f>
        <v>0</v>
      </c>
      <c r="P39" s="99">
        <f ca="1">(HLOOKUP(CONCATENATE($L$5,P$7),'[1]BECO_Datos 2006-2020'!$D$3:$LJ$86,'[1]BECO_Datos 2006-2020'!$A39,FALSE)+IFERROR(HLOOKUP(CONCATENATE($L$5,P$7),'[1]BECO_Datos 2006-2020'!$LL$3:$RN$86,'[1]BECO_Datos 2006-2020'!$A39,FALSE),0))*P$5</f>
        <v>0</v>
      </c>
      <c r="Q39" s="99">
        <f ca="1">(HLOOKUP(CONCATENATE($L$5,Q$7),'[1]BECO_Datos 2006-2020'!$D$3:$LJ$86,'[1]BECO_Datos 2006-2020'!$A39,FALSE)+IFERROR(HLOOKUP(CONCATENATE($L$5,Q$7),'[1]BECO_Datos 2006-2020'!$LL$3:$RN$86,'[1]BECO_Datos 2006-2020'!$A39,FALSE),0))*Q$5</f>
        <v>3635.2125725784986</v>
      </c>
      <c r="R39" s="99">
        <f ca="1">(HLOOKUP(CONCATENATE($L$5,R$7),'[1]BECO_Datos 2006-2020'!$D$3:$LJ$86,'[1]BECO_Datos 2006-2020'!$A39,FALSE)+IFERROR(HLOOKUP(CONCATENATE($L$5,R$7),'[1]BECO_Datos 2006-2020'!$LL$3:$RN$86,'[1]BECO_Datos 2006-2020'!$A39,FALSE),0))*R$5</f>
        <v>0</v>
      </c>
      <c r="S39" s="99">
        <f ca="1">(HLOOKUP(CONCATENATE($L$5,S$7),'[1]BECO_Datos 2006-2020'!$D$3:$LJ$86,'[1]BECO_Datos 2006-2020'!$A39,FALSE)+IFERROR(HLOOKUP(CONCATENATE($L$5,S$7),'[1]BECO_Datos 2006-2020'!$LL$3:$RN$86,'[1]BECO_Datos 2006-2020'!$A39,FALSE),0))*S$5</f>
        <v>0</v>
      </c>
      <c r="T39" s="99">
        <f ca="1">(HLOOKUP(CONCATENATE($L$5,T$7),'[1]BECO_Datos 2006-2020'!$D$3:$LJ$86,'[1]BECO_Datos 2006-2020'!$A39,FALSE)+IFERROR(HLOOKUP(CONCATENATE($L$5,T$7),'[1]BECO_Datos 2006-2020'!$LL$3:$RN$86,'[1]BECO_Datos 2006-2020'!$A39,FALSE),0))*T$5</f>
        <v>2009.3078233917358</v>
      </c>
      <c r="U39" s="99">
        <f ca="1">(HLOOKUP(CONCATENATE($L$5,U$7),'[1]BECO_Datos 2006-2020'!$D$3:$LJ$86,'[1]BECO_Datos 2006-2020'!$A39,FALSE)+IFERROR(HLOOKUP(CONCATENATE($L$5,U$7),'[1]BECO_Datos 2006-2020'!$LL$3:$RN$86,'[1]BECO_Datos 2006-2020'!$A39,FALSE),0))*U$5</f>
        <v>0</v>
      </c>
      <c r="V39" s="99">
        <f ca="1">(HLOOKUP(CONCATENATE($L$5,V$7),'[1]BECO_Datos 2006-2020'!$D$3:$LJ$86,'[1]BECO_Datos 2006-2020'!$A39,FALSE)+IFERROR(HLOOKUP(CONCATENATE($L$5,V$7),'[1]BECO_Datos 2006-2020'!$LL$3:$RN$86,'[1]BECO_Datos 2006-2020'!$A39,FALSE),0))*V$5</f>
        <v>45.802094553780847</v>
      </c>
    </row>
    <row r="40" spans="1:22" x14ac:dyDescent="0.3">
      <c r="A40" s="74" t="s">
        <v>152</v>
      </c>
      <c r="B40" s="75" t="str">
        <f t="shared" ca="1" si="18"/>
        <v>No aplica</v>
      </c>
      <c r="C40" s="75">
        <f ca="1">(HLOOKUP(CONCATENATE($L$5,C$7),'[1]BECO_Datos 2006-2020'!$D$3:$LJ$86,'[1]BECO_Datos 2006-2020'!$A40,FALSE)+IFERROR(HLOOKUP(CONCATENATE($L$5,C$7),'[1]BECO_Datos 2006-2020'!$LL$3:$RN$86,'[1]BECO_Datos 2006-2020'!$A40,FALSE),0))*C$5</f>
        <v>0</v>
      </c>
      <c r="D40" s="75">
        <f ca="1">(HLOOKUP(CONCATENATE($L$5,D$7),'[1]BECO_Datos 2006-2020'!$D$3:$LJ$86,'[1]BECO_Datos 2006-2020'!$A40,FALSE)+IFERROR(HLOOKUP(CONCATENATE($L$5,D$7),'[1]BECO_Datos 2006-2020'!$LL$3:$RN$86,'[1]BECO_Datos 2006-2020'!$A40,FALSE),0))*D$5</f>
        <v>0</v>
      </c>
      <c r="E40" s="75">
        <f ca="1">(HLOOKUP(CONCATENATE($L$5,E$7),'[1]BECO_Datos 2006-2020'!$D$3:$LJ$86,'[1]BECO_Datos 2006-2020'!$A40,FALSE)+IFERROR(HLOOKUP(CONCATENATE($L$5,E$7),'[1]BECO_Datos 2006-2020'!$LL$3:$RN$86,'[1]BECO_Datos 2006-2020'!$A40,FALSE),0))*E$5</f>
        <v>18552.951640168918</v>
      </c>
      <c r="F40" s="75">
        <f ca="1">(HLOOKUP(CONCATENATE($L$5,F$7),'[1]BECO_Datos 2006-2020'!$D$3:$LJ$86,'[1]BECO_Datos 2006-2020'!$A40,FALSE)+IFERROR(HLOOKUP(CONCATENATE($L$5,F$7),'[1]BECO_Datos 2006-2020'!$LL$3:$RN$86,'[1]BECO_Datos 2006-2020'!$A40,FALSE),0))*F$5</f>
        <v>0</v>
      </c>
      <c r="G40" s="75">
        <f ca="1">(HLOOKUP(CONCATENATE($L$5,G$7),'[1]BECO_Datos 2006-2020'!$D$3:$LJ$86,'[1]BECO_Datos 2006-2020'!$A40,FALSE)+IFERROR(HLOOKUP(CONCATENATE($L$5,G$7),'[1]BECO_Datos 2006-2020'!$LL$3:$RN$86,'[1]BECO_Datos 2006-2020'!$A40,FALSE),0))*G$5</f>
        <v>0</v>
      </c>
      <c r="H40" s="75">
        <f ca="1">(HLOOKUP(CONCATENATE($L$5,H$7),'[1]BECO_Datos 2006-2020'!$D$3:$LJ$86,'[1]BECO_Datos 2006-2020'!$A40,FALSE)+IFERROR(HLOOKUP(CONCATENATE($L$5,H$7),'[1]BECO_Datos 2006-2020'!$LL$3:$RN$86,'[1]BECO_Datos 2006-2020'!$A40,FALSE),0))*H$5</f>
        <v>0</v>
      </c>
      <c r="I40" s="75">
        <f ca="1">(HLOOKUP(CONCATENATE($L$5,I$7),'[1]BECO_Datos 2006-2020'!$D$3:$LJ$86,'[1]BECO_Datos 2006-2020'!$A40,FALSE)+IFERROR(HLOOKUP(CONCATENATE($L$5,I$7),'[1]BECO_Datos 2006-2020'!$LL$3:$RN$86,'[1]BECO_Datos 2006-2020'!$A40,FALSE),0))*I$5</f>
        <v>0</v>
      </c>
      <c r="J40" s="75">
        <f ca="1">(HLOOKUP(CONCATENATE($L$5,J$7),'[1]BECO_Datos 2006-2020'!$D$3:$LJ$86,'[1]BECO_Datos 2006-2020'!$A40,FALSE)+IFERROR(HLOOKUP(CONCATENATE($L$5,J$7),'[1]BECO_Datos 2006-2020'!$LL$3:$RN$86,'[1]BECO_Datos 2006-2020'!$A40,FALSE),0))*J$5</f>
        <v>0</v>
      </c>
      <c r="K40" s="75" t="str">
        <f t="shared" ca="1" si="20"/>
        <v>No aplica</v>
      </c>
      <c r="L40" s="75">
        <f ca="1">(HLOOKUP(CONCATENATE($L$5,L$7),'[1]BECO_Datos 2006-2020'!$D$3:$LJ$86,'[1]BECO_Datos 2006-2020'!$A40,FALSE)+IFERROR(HLOOKUP(CONCATENATE($L$5,L$7),'[1]BECO_Datos 2006-2020'!$LL$3:$RN$86,'[1]BECO_Datos 2006-2020'!$A40,FALSE),0))*L$5</f>
        <v>0</v>
      </c>
      <c r="M40" s="75">
        <f ca="1">(HLOOKUP(CONCATENATE($L$5,M$7),'[1]BECO_Datos 2006-2020'!$D$3:$LJ$86,'[1]BECO_Datos 2006-2020'!$A40,FALSE)+IFERROR(HLOOKUP(CONCATENATE($L$5,M$7),'[1]BECO_Datos 2006-2020'!$LL$3:$RN$86,'[1]BECO_Datos 2006-2020'!$A40,FALSE),0))*M$5</f>
        <v>0</v>
      </c>
      <c r="N40" s="75">
        <f ca="1">(HLOOKUP(CONCATENATE($L$5,N$7),'[1]BECO_Datos 2006-2020'!$D$3:$LJ$86,'[1]BECO_Datos 2006-2020'!$A40,FALSE)+IFERROR(HLOOKUP(CONCATENATE($L$5,N$7),'[1]BECO_Datos 2006-2020'!$LL$3:$RN$86,'[1]BECO_Datos 2006-2020'!$A40,FALSE),0))*N$5</f>
        <v>0</v>
      </c>
      <c r="O40" s="75">
        <f ca="1">(HLOOKUP(CONCATENATE($L$5,O$7),'[1]BECO_Datos 2006-2020'!$D$3:$LJ$86,'[1]BECO_Datos 2006-2020'!$A40,FALSE)+IFERROR(HLOOKUP(CONCATENATE($L$5,O$7),'[1]BECO_Datos 2006-2020'!$LL$3:$RN$86,'[1]BECO_Datos 2006-2020'!$A40,FALSE),0))*O$5</f>
        <v>0</v>
      </c>
      <c r="P40" s="75">
        <f ca="1">(HLOOKUP(CONCATENATE($L$5,P$7),'[1]BECO_Datos 2006-2020'!$D$3:$LJ$86,'[1]BECO_Datos 2006-2020'!$A40,FALSE)+IFERROR(HLOOKUP(CONCATENATE($L$5,P$7),'[1]BECO_Datos 2006-2020'!$LL$3:$RN$86,'[1]BECO_Datos 2006-2020'!$A40,FALSE),0))*P$5</f>
        <v>0</v>
      </c>
      <c r="Q40" s="75">
        <f ca="1">(HLOOKUP(CONCATENATE($L$5,Q$7),'[1]BECO_Datos 2006-2020'!$D$3:$LJ$86,'[1]BECO_Datos 2006-2020'!$A40,FALSE)+IFERROR(HLOOKUP(CONCATENATE($L$5,Q$7),'[1]BECO_Datos 2006-2020'!$LL$3:$RN$86,'[1]BECO_Datos 2006-2020'!$A40,FALSE),0))*Q$5</f>
        <v>16350.763498</v>
      </c>
      <c r="R40" s="75">
        <f ca="1">(HLOOKUP(CONCATENATE($L$5,R$7),'[1]BECO_Datos 2006-2020'!$D$3:$LJ$86,'[1]BECO_Datos 2006-2020'!$A40,FALSE)+IFERROR(HLOOKUP(CONCATENATE($L$5,R$7),'[1]BECO_Datos 2006-2020'!$LL$3:$RN$86,'[1]BECO_Datos 2006-2020'!$A40,FALSE),0))*R$5</f>
        <v>0</v>
      </c>
      <c r="S40" s="75">
        <f ca="1">(HLOOKUP(CONCATENATE($L$5,S$7),'[1]BECO_Datos 2006-2020'!$D$3:$LJ$86,'[1]BECO_Datos 2006-2020'!$A40,FALSE)+IFERROR(HLOOKUP(CONCATENATE($L$5,S$7),'[1]BECO_Datos 2006-2020'!$LL$3:$RN$86,'[1]BECO_Datos 2006-2020'!$A40,FALSE),0))*S$5</f>
        <v>0</v>
      </c>
      <c r="T40" s="75">
        <f ca="1">(HLOOKUP(CONCATENATE($L$5,T$7),'[1]BECO_Datos 2006-2020'!$D$3:$LJ$86,'[1]BECO_Datos 2006-2020'!$A40,FALSE)+IFERROR(HLOOKUP(CONCATENATE($L$5,T$7),'[1]BECO_Datos 2006-2020'!$LL$3:$RN$86,'[1]BECO_Datos 2006-2020'!$A40,FALSE),0))*T$5</f>
        <v>635.16334225037178</v>
      </c>
      <c r="U40" s="75">
        <f ca="1">(HLOOKUP(CONCATENATE($L$5,U$7),'[1]BECO_Datos 2006-2020'!$D$3:$LJ$86,'[1]BECO_Datos 2006-2020'!$A40,FALSE)+IFERROR(HLOOKUP(CONCATENATE($L$5,U$7),'[1]BECO_Datos 2006-2020'!$LL$3:$RN$86,'[1]BECO_Datos 2006-2020'!$A40,FALSE),0))*U$5</f>
        <v>0</v>
      </c>
      <c r="V40" s="75">
        <f ca="1">(HLOOKUP(CONCATENATE($L$5,V$7),'[1]BECO_Datos 2006-2020'!$D$3:$LJ$86,'[1]BECO_Datos 2006-2020'!$A40,FALSE)+IFERROR(HLOOKUP(CONCATENATE($L$5,V$7),'[1]BECO_Datos 2006-2020'!$LL$3:$RN$86,'[1]BECO_Datos 2006-2020'!$A40,FALSE),0))*V$5</f>
        <v>0</v>
      </c>
    </row>
    <row r="41" spans="1:22" x14ac:dyDescent="0.3">
      <c r="A41" s="94" t="s">
        <v>153</v>
      </c>
      <c r="B41" s="72" t="str">
        <f t="shared" ca="1" si="18"/>
        <v>No aplica</v>
      </c>
      <c r="C41" s="95">
        <f ca="1">SUM(C42:C64)</f>
        <v>4448.4692437457943</v>
      </c>
      <c r="D41" s="95">
        <f t="shared" ref="D41:J41" ca="1" si="22">SUM(D42:D64)</f>
        <v>3144.6871766069421</v>
      </c>
      <c r="E41" s="95">
        <f t="shared" ca="1" si="22"/>
        <v>92560.735635087811</v>
      </c>
      <c r="F41" s="95">
        <f t="shared" ca="1" si="22"/>
        <v>0</v>
      </c>
      <c r="G41" s="95">
        <f t="shared" ca="1" si="22"/>
        <v>25.830327067239899</v>
      </c>
      <c r="H41" s="95">
        <f t="shared" ca="1" si="22"/>
        <v>73.095767650199974</v>
      </c>
      <c r="I41" s="95">
        <f t="shared" ca="1" si="22"/>
        <v>489.13980977537733</v>
      </c>
      <c r="J41" s="95">
        <f t="shared" ca="1" si="22"/>
        <v>0</v>
      </c>
      <c r="K41" s="72" t="str">
        <f t="shared" ca="1" si="20"/>
        <v>No aplica</v>
      </c>
      <c r="L41" s="95">
        <f t="shared" ref="L41:V41" ca="1" si="23">SUM(L42:L64)</f>
        <v>0</v>
      </c>
      <c r="M41" s="95">
        <f t="shared" ca="1" si="23"/>
        <v>0</v>
      </c>
      <c r="N41" s="95">
        <f t="shared" ca="1" si="23"/>
        <v>1.8666417407878684</v>
      </c>
      <c r="O41" s="95">
        <f t="shared" ca="1" si="23"/>
        <v>40.375284558610126</v>
      </c>
      <c r="P41" s="95">
        <f t="shared" ca="1" si="23"/>
        <v>439.82357702664916</v>
      </c>
      <c r="Q41" s="95">
        <f t="shared" ca="1" si="23"/>
        <v>13401.281502905706</v>
      </c>
      <c r="R41" s="95">
        <f t="shared" ca="1" si="23"/>
        <v>4701.6484005285765</v>
      </c>
      <c r="S41" s="95">
        <f t="shared" ca="1" si="23"/>
        <v>85.912314670522335</v>
      </c>
      <c r="T41" s="95">
        <f t="shared" ca="1" si="23"/>
        <v>1084.2248825949041</v>
      </c>
      <c r="U41" s="95">
        <f t="shared" ca="1" si="23"/>
        <v>71.65331140161345</v>
      </c>
      <c r="V41" s="95">
        <f t="shared" ca="1" si="23"/>
        <v>1.1630879743695823</v>
      </c>
    </row>
    <row r="42" spans="1:22" x14ac:dyDescent="0.3">
      <c r="A42" s="96" t="s">
        <v>154</v>
      </c>
      <c r="B42" s="75" t="str">
        <f t="shared" ca="1" si="18"/>
        <v>No aplica</v>
      </c>
      <c r="C42" s="97">
        <f ca="1">(HLOOKUP(CONCATENATE($L$5,C$7),'[1]BECO_Datos 2006-2020'!$D$3:$LJ$86,'[1]BECO_Datos 2006-2020'!$A42,FALSE)+IFERROR(HLOOKUP(CONCATENATE($L$5,C$7),'[1]BECO_Datos 2006-2020'!$LL$3:$RN$86,'[1]BECO_Datos 2006-2020'!$A42,FALSE),0))*C$5</f>
        <v>4222.6878358301865</v>
      </c>
      <c r="D42" s="97">
        <f ca="1">(HLOOKUP(CONCATENATE($L$5,D$7),'[1]BECO_Datos 2006-2020'!$D$3:$LJ$86,'[1]BECO_Datos 2006-2020'!$A42,FALSE)+IFERROR(HLOOKUP(CONCATENATE($L$5,D$7),'[1]BECO_Datos 2006-2020'!$LL$3:$RN$86,'[1]BECO_Datos 2006-2020'!$A42,FALSE),0))*D$5</f>
        <v>934.91861121305089</v>
      </c>
      <c r="E42" s="97">
        <f ca="1">(HLOOKUP(CONCATENATE($L$5,E$7),'[1]BECO_Datos 2006-2020'!$D$3:$LJ$86,'[1]BECO_Datos 2006-2020'!$A42,FALSE)+IFERROR(HLOOKUP(CONCATENATE($L$5,E$7),'[1]BECO_Datos 2006-2020'!$LL$3:$RN$86,'[1]BECO_Datos 2006-2020'!$A42,FALSE),0))*E$5</f>
        <v>9620.5149928753035</v>
      </c>
      <c r="F42" s="97">
        <f ca="1">(HLOOKUP(CONCATENATE($L$5,F$7),'[1]BECO_Datos 2006-2020'!$D$3:$LJ$86,'[1]BECO_Datos 2006-2020'!$A42,FALSE)+IFERROR(HLOOKUP(CONCATENATE($L$5,F$7),'[1]BECO_Datos 2006-2020'!$LL$3:$RN$86,'[1]BECO_Datos 2006-2020'!$A42,FALSE),0))*F$5</f>
        <v>0</v>
      </c>
      <c r="G42" s="97">
        <f ca="1">(HLOOKUP(CONCATENATE($L$5,G$7),'[1]BECO_Datos 2006-2020'!$D$3:$LJ$86,'[1]BECO_Datos 2006-2020'!$A42,FALSE)+IFERROR(HLOOKUP(CONCATENATE($L$5,G$7),'[1]BECO_Datos 2006-2020'!$LL$3:$RN$86,'[1]BECO_Datos 2006-2020'!$A42,FALSE),0))*G$5</f>
        <v>1.3581917528519376</v>
      </c>
      <c r="H42" s="97">
        <f ca="1">(HLOOKUP(CONCATENATE($L$5,H$7),'[1]BECO_Datos 2006-2020'!$D$3:$LJ$86,'[1]BECO_Datos 2006-2020'!$A42,FALSE)+IFERROR(HLOOKUP(CONCATENATE($L$5,H$7),'[1]BECO_Datos 2006-2020'!$LL$3:$RN$86,'[1]BECO_Datos 2006-2020'!$A42,FALSE),0))*H$5</f>
        <v>1.0341257677433966</v>
      </c>
      <c r="I42" s="97">
        <f ca="1">(HLOOKUP(CONCATENATE($L$5,I$7),'[1]BECO_Datos 2006-2020'!$D$3:$LJ$86,'[1]BECO_Datos 2006-2020'!$A42,FALSE)+IFERROR(HLOOKUP(CONCATENATE($L$5,I$7),'[1]BECO_Datos 2006-2020'!$LL$3:$RN$86,'[1]BECO_Datos 2006-2020'!$A42,FALSE),0))*I$5</f>
        <v>418.03761290150754</v>
      </c>
      <c r="J42" s="97">
        <f ca="1">(HLOOKUP(CONCATENATE($L$5,J$7),'[1]BECO_Datos 2006-2020'!$D$3:$LJ$86,'[1]BECO_Datos 2006-2020'!$A42,FALSE)+IFERROR(HLOOKUP(CONCATENATE($L$5,J$7),'[1]BECO_Datos 2006-2020'!$LL$3:$RN$86,'[1]BECO_Datos 2006-2020'!$A42,FALSE),0))*J$5</f>
        <v>0</v>
      </c>
      <c r="K42" s="75" t="str">
        <f t="shared" ca="1" si="20"/>
        <v>No aplica</v>
      </c>
      <c r="L42" s="97">
        <f ca="1">(HLOOKUP(CONCATENATE($L$5,L$7),'[1]BECO_Datos 2006-2020'!$D$3:$LJ$86,'[1]BECO_Datos 2006-2020'!$A42,FALSE)+IFERROR(HLOOKUP(CONCATENATE($L$5,L$7),'[1]BECO_Datos 2006-2020'!$LL$3:$RN$86,'[1]BECO_Datos 2006-2020'!$A42,FALSE),0))*L$5</f>
        <v>0</v>
      </c>
      <c r="M42" s="97">
        <f ca="1">(HLOOKUP(CONCATENATE($L$5,M$7),'[1]BECO_Datos 2006-2020'!$D$3:$LJ$86,'[1]BECO_Datos 2006-2020'!$A42,FALSE)+IFERROR(HLOOKUP(CONCATENATE($L$5,M$7),'[1]BECO_Datos 2006-2020'!$LL$3:$RN$86,'[1]BECO_Datos 2006-2020'!$A42,FALSE),0))*M$5</f>
        <v>0</v>
      </c>
      <c r="N42" s="97">
        <f ca="1">(HLOOKUP(CONCATENATE($L$5,N$7),'[1]BECO_Datos 2006-2020'!$D$3:$LJ$86,'[1]BECO_Datos 2006-2020'!$A42,FALSE)+IFERROR(HLOOKUP(CONCATENATE($L$5,N$7),'[1]BECO_Datos 2006-2020'!$LL$3:$RN$86,'[1]BECO_Datos 2006-2020'!$A42,FALSE),0))*N$5</f>
        <v>1.0655313144528857</v>
      </c>
      <c r="O42" s="97">
        <f ca="1">(HLOOKUP(CONCATENATE($L$5,O$7),'[1]BECO_Datos 2006-2020'!$D$3:$LJ$86,'[1]BECO_Datos 2006-2020'!$A42,FALSE)+IFERROR(HLOOKUP(CONCATENATE($L$5,O$7),'[1]BECO_Datos 2006-2020'!$LL$3:$RN$86,'[1]BECO_Datos 2006-2020'!$A42,FALSE),0))*O$5</f>
        <v>19.992436017318525</v>
      </c>
      <c r="P42" s="97">
        <f ca="1">(HLOOKUP(CONCATENATE($L$5,P$7),'[1]BECO_Datos 2006-2020'!$D$3:$LJ$86,'[1]BECO_Datos 2006-2020'!$A42,FALSE)+IFERROR(HLOOKUP(CONCATENATE($L$5,P$7),'[1]BECO_Datos 2006-2020'!$LL$3:$RN$86,'[1]BECO_Datos 2006-2020'!$A42,FALSE),0))*P$5</f>
        <v>117.89247211850014</v>
      </c>
      <c r="Q42" s="97">
        <f ca="1">(HLOOKUP(CONCATENATE($L$5,Q$7),'[1]BECO_Datos 2006-2020'!$D$3:$LJ$86,'[1]BECO_Datos 2006-2020'!$A42,FALSE)+IFERROR(HLOOKUP(CONCATENATE($L$5,Q$7),'[1]BECO_Datos 2006-2020'!$LL$3:$RN$86,'[1]BECO_Datos 2006-2020'!$A42,FALSE),0))*Q$5</f>
        <v>2482.6962988771616</v>
      </c>
      <c r="R42" s="97">
        <f ca="1">(HLOOKUP(CONCATENATE($L$5,R$7),'[1]BECO_Datos 2006-2020'!$D$3:$LJ$86,'[1]BECO_Datos 2006-2020'!$A42,FALSE)+IFERROR(HLOOKUP(CONCATENATE($L$5,R$7),'[1]BECO_Datos 2006-2020'!$LL$3:$RN$86,'[1]BECO_Datos 2006-2020'!$A42,FALSE),0))*R$5</f>
        <v>1199.4777448118689</v>
      </c>
      <c r="S42" s="97">
        <f ca="1">(HLOOKUP(CONCATENATE($L$5,S$7),'[1]BECO_Datos 2006-2020'!$D$3:$LJ$86,'[1]BECO_Datos 2006-2020'!$A42,FALSE)+IFERROR(HLOOKUP(CONCATENATE($L$5,S$7),'[1]BECO_Datos 2006-2020'!$LL$3:$RN$86,'[1]BECO_Datos 2006-2020'!$A42,FALSE),0))*S$5</f>
        <v>26.212958523658866</v>
      </c>
      <c r="T42" s="97">
        <f ca="1">(HLOOKUP(CONCATENATE($L$5,T$7),'[1]BECO_Datos 2006-2020'!$D$3:$LJ$86,'[1]BECO_Datos 2006-2020'!$A42,FALSE)+IFERROR(HLOOKUP(CONCATENATE($L$5,T$7),'[1]BECO_Datos 2006-2020'!$LL$3:$RN$86,'[1]BECO_Datos 2006-2020'!$A42,FALSE),0))*T$5</f>
        <v>98.138242365151598</v>
      </c>
      <c r="U42" s="97">
        <f ca="1">(HLOOKUP(CONCATENATE($L$5,U$7),'[1]BECO_Datos 2006-2020'!$D$3:$LJ$86,'[1]BECO_Datos 2006-2020'!$A42,FALSE)+IFERROR(HLOOKUP(CONCATENATE($L$5,U$7),'[1]BECO_Datos 2006-2020'!$LL$3:$RN$86,'[1]BECO_Datos 2006-2020'!$A42,FALSE),0))*U$5</f>
        <v>23.202633105566626</v>
      </c>
      <c r="V42" s="97">
        <f ca="1">(HLOOKUP(CONCATENATE($L$5,V$7),'[1]BECO_Datos 2006-2020'!$D$3:$LJ$86,'[1]BECO_Datos 2006-2020'!$A42,FALSE)+IFERROR(HLOOKUP(CONCATENATE($L$5,V$7),'[1]BECO_Datos 2006-2020'!$LL$3:$RN$86,'[1]BECO_Datos 2006-2020'!$A42,FALSE),0))*V$5</f>
        <v>0</v>
      </c>
    </row>
    <row r="43" spans="1:22" x14ac:dyDescent="0.3">
      <c r="A43" s="98" t="s">
        <v>155</v>
      </c>
      <c r="B43" s="77" t="str">
        <f t="shared" ca="1" si="18"/>
        <v>No aplica</v>
      </c>
      <c r="C43" s="99">
        <f ca="1">(HLOOKUP(CONCATENATE($L$5,C$7),'[1]BECO_Datos 2006-2020'!$D$3:$LJ$86,'[1]BECO_Datos 2006-2020'!$A43,FALSE)+IFERROR(HLOOKUP(CONCATENATE($L$5,C$7),'[1]BECO_Datos 2006-2020'!$LL$3:$RN$86,'[1]BECO_Datos 2006-2020'!$A43,FALSE),0))*C$5</f>
        <v>0</v>
      </c>
      <c r="D43" s="99">
        <f ca="1">(HLOOKUP(CONCATENATE($L$5,D$7),'[1]BECO_Datos 2006-2020'!$D$3:$LJ$86,'[1]BECO_Datos 2006-2020'!$A43,FALSE)+IFERROR(HLOOKUP(CONCATENATE($L$5,D$7),'[1]BECO_Datos 2006-2020'!$LL$3:$RN$86,'[1]BECO_Datos 2006-2020'!$A43,FALSE),0))*D$5</f>
        <v>6.8523856589677807</v>
      </c>
      <c r="E43" s="99">
        <f ca="1">(HLOOKUP(CONCATENATE($L$5,E$7),'[1]BECO_Datos 2006-2020'!$D$3:$LJ$86,'[1]BECO_Datos 2006-2020'!$A43,FALSE)+IFERROR(HLOOKUP(CONCATENATE($L$5,E$7),'[1]BECO_Datos 2006-2020'!$LL$3:$RN$86,'[1]BECO_Datos 2006-2020'!$A43,FALSE),0))*E$5</f>
        <v>3098.1629763645265</v>
      </c>
      <c r="F43" s="99">
        <f ca="1">(HLOOKUP(CONCATENATE($L$5,F$7),'[1]BECO_Datos 2006-2020'!$D$3:$LJ$86,'[1]BECO_Datos 2006-2020'!$A43,FALSE)+IFERROR(HLOOKUP(CONCATENATE($L$5,F$7),'[1]BECO_Datos 2006-2020'!$LL$3:$RN$86,'[1]BECO_Datos 2006-2020'!$A43,FALSE),0))*F$5</f>
        <v>0</v>
      </c>
      <c r="G43" s="99">
        <f ca="1">(HLOOKUP(CONCATENATE($L$5,G$7),'[1]BECO_Datos 2006-2020'!$D$3:$LJ$86,'[1]BECO_Datos 2006-2020'!$A43,FALSE)+IFERROR(HLOOKUP(CONCATENATE($L$5,G$7),'[1]BECO_Datos 2006-2020'!$LL$3:$RN$86,'[1]BECO_Datos 2006-2020'!$A43,FALSE),0))*G$5</f>
        <v>0</v>
      </c>
      <c r="H43" s="99">
        <f ca="1">(HLOOKUP(CONCATENATE($L$5,H$7),'[1]BECO_Datos 2006-2020'!$D$3:$LJ$86,'[1]BECO_Datos 2006-2020'!$A43,FALSE)+IFERROR(HLOOKUP(CONCATENATE($L$5,H$7),'[1]BECO_Datos 2006-2020'!$LL$3:$RN$86,'[1]BECO_Datos 2006-2020'!$A43,FALSE),0))*H$5</f>
        <v>0.27533571907879972</v>
      </c>
      <c r="I43" s="99">
        <f ca="1">(HLOOKUP(CONCATENATE($L$5,I$7),'[1]BECO_Datos 2006-2020'!$D$3:$LJ$86,'[1]BECO_Datos 2006-2020'!$A43,FALSE)+IFERROR(HLOOKUP(CONCATENATE($L$5,I$7),'[1]BECO_Datos 2006-2020'!$LL$3:$RN$86,'[1]BECO_Datos 2006-2020'!$A43,FALSE),0))*I$5</f>
        <v>0</v>
      </c>
      <c r="J43" s="99">
        <f ca="1">(HLOOKUP(CONCATENATE($L$5,J$7),'[1]BECO_Datos 2006-2020'!$D$3:$LJ$86,'[1]BECO_Datos 2006-2020'!$A43,FALSE)+IFERROR(HLOOKUP(CONCATENATE($L$5,J$7),'[1]BECO_Datos 2006-2020'!$LL$3:$RN$86,'[1]BECO_Datos 2006-2020'!$A43,FALSE),0))*J$5</f>
        <v>0</v>
      </c>
      <c r="K43" s="77" t="str">
        <f t="shared" ca="1" si="20"/>
        <v>No aplica</v>
      </c>
      <c r="L43" s="99">
        <f ca="1">(HLOOKUP(CONCATENATE($L$5,L$7),'[1]BECO_Datos 2006-2020'!$D$3:$LJ$86,'[1]BECO_Datos 2006-2020'!$A43,FALSE)+IFERROR(HLOOKUP(CONCATENATE($L$5,L$7),'[1]BECO_Datos 2006-2020'!$LL$3:$RN$86,'[1]BECO_Datos 2006-2020'!$A43,FALSE),0))*L$5</f>
        <v>0</v>
      </c>
      <c r="M43" s="99">
        <f ca="1">(HLOOKUP(CONCATENATE($L$5,M$7),'[1]BECO_Datos 2006-2020'!$D$3:$LJ$86,'[1]BECO_Datos 2006-2020'!$A43,FALSE)+IFERROR(HLOOKUP(CONCATENATE($L$5,M$7),'[1]BECO_Datos 2006-2020'!$LL$3:$RN$86,'[1]BECO_Datos 2006-2020'!$A43,FALSE),0))*M$5</f>
        <v>0</v>
      </c>
      <c r="N43" s="99">
        <f ca="1">(HLOOKUP(CONCATENATE($L$5,N$7),'[1]BECO_Datos 2006-2020'!$D$3:$LJ$86,'[1]BECO_Datos 2006-2020'!$A43,FALSE)+IFERROR(HLOOKUP(CONCATENATE($L$5,N$7),'[1]BECO_Datos 2006-2020'!$LL$3:$RN$86,'[1]BECO_Datos 2006-2020'!$A43,FALSE),0))*N$5</f>
        <v>9.5863869032301485E-2</v>
      </c>
      <c r="O43" s="99">
        <f ca="1">(HLOOKUP(CONCATENATE($L$5,O$7),'[1]BECO_Datos 2006-2020'!$D$3:$LJ$86,'[1]BECO_Datos 2006-2020'!$A43,FALSE)+IFERROR(HLOOKUP(CONCATENATE($L$5,O$7),'[1]BECO_Datos 2006-2020'!$LL$3:$RN$86,'[1]BECO_Datos 2006-2020'!$A43,FALSE),0))*O$5</f>
        <v>0</v>
      </c>
      <c r="P43" s="99">
        <f ca="1">(HLOOKUP(CONCATENATE($L$5,P$7),'[1]BECO_Datos 2006-2020'!$D$3:$LJ$86,'[1]BECO_Datos 2006-2020'!$A43,FALSE)+IFERROR(HLOOKUP(CONCATENATE($L$5,P$7),'[1]BECO_Datos 2006-2020'!$LL$3:$RN$86,'[1]BECO_Datos 2006-2020'!$A43,FALSE),0))*P$5</f>
        <v>6.5816875903043224</v>
      </c>
      <c r="Q43" s="99">
        <f ca="1">(HLOOKUP(CONCATENATE($L$5,Q$7),'[1]BECO_Datos 2006-2020'!$D$3:$LJ$86,'[1]BECO_Datos 2006-2020'!$A43,FALSE)+IFERROR(HLOOKUP(CONCATENATE($L$5,Q$7),'[1]BECO_Datos 2006-2020'!$LL$3:$RN$86,'[1]BECO_Datos 2006-2020'!$A43,FALSE),0))*Q$5</f>
        <v>583.24440847794199</v>
      </c>
      <c r="R43" s="99">
        <f ca="1">(HLOOKUP(CONCATENATE($L$5,R$7),'[1]BECO_Datos 2006-2020'!$D$3:$LJ$86,'[1]BECO_Datos 2006-2020'!$A43,FALSE)+IFERROR(HLOOKUP(CONCATENATE($L$5,R$7),'[1]BECO_Datos 2006-2020'!$LL$3:$RN$86,'[1]BECO_Datos 2006-2020'!$A43,FALSE),0))*R$5</f>
        <v>2.5559804859675253</v>
      </c>
      <c r="S43" s="99">
        <f ca="1">(HLOOKUP(CONCATENATE($L$5,S$7),'[1]BECO_Datos 2006-2020'!$D$3:$LJ$86,'[1]BECO_Datos 2006-2020'!$A43,FALSE)+IFERROR(HLOOKUP(CONCATENATE($L$5,S$7),'[1]BECO_Datos 2006-2020'!$LL$3:$RN$86,'[1]BECO_Datos 2006-2020'!$A43,FALSE),0))*S$5</f>
        <v>1.6523120283517805E-2</v>
      </c>
      <c r="T43" s="99">
        <f ca="1">(HLOOKUP(CONCATENATE($L$5,T$7),'[1]BECO_Datos 2006-2020'!$D$3:$LJ$86,'[1]BECO_Datos 2006-2020'!$A43,FALSE)+IFERROR(HLOOKUP(CONCATENATE($L$5,T$7),'[1]BECO_Datos 2006-2020'!$LL$3:$RN$86,'[1]BECO_Datos 2006-2020'!$A43,FALSE),0))*T$5</f>
        <v>2.7952322684837663</v>
      </c>
      <c r="U43" s="99">
        <f ca="1">(HLOOKUP(CONCATENATE($L$5,U$7),'[1]BECO_Datos 2006-2020'!$D$3:$LJ$86,'[1]BECO_Datos 2006-2020'!$A43,FALSE)+IFERROR(HLOOKUP(CONCATENATE($L$5,U$7),'[1]BECO_Datos 2006-2020'!$LL$3:$RN$86,'[1]BECO_Datos 2006-2020'!$A43,FALSE),0))*U$5</f>
        <v>2.0312273678265065</v>
      </c>
      <c r="V43" s="99">
        <f ca="1">(HLOOKUP(CONCATENATE($L$5,V$7),'[1]BECO_Datos 2006-2020'!$D$3:$LJ$86,'[1]BECO_Datos 2006-2020'!$A43,FALSE)+IFERROR(HLOOKUP(CONCATENATE($L$5,V$7),'[1]BECO_Datos 2006-2020'!$LL$3:$RN$86,'[1]BECO_Datos 2006-2020'!$A43,FALSE),0))*V$5</f>
        <v>0</v>
      </c>
    </row>
    <row r="44" spans="1:22" x14ac:dyDescent="0.3">
      <c r="A44" s="96" t="s">
        <v>156</v>
      </c>
      <c r="B44" s="75" t="str">
        <f t="shared" ca="1" si="18"/>
        <v>No aplica</v>
      </c>
      <c r="C44" s="97">
        <f ca="1">(HLOOKUP(CONCATENATE($L$5,C$7),'[1]BECO_Datos 2006-2020'!$D$3:$LJ$86,'[1]BECO_Datos 2006-2020'!$A44,FALSE)+IFERROR(HLOOKUP(CONCATENATE($L$5,C$7),'[1]BECO_Datos 2006-2020'!$LL$3:$RN$86,'[1]BECO_Datos 2006-2020'!$A44,FALSE),0))*C$5</f>
        <v>0</v>
      </c>
      <c r="D44" s="97">
        <f ca="1">(HLOOKUP(CONCATENATE($L$5,D$7),'[1]BECO_Datos 2006-2020'!$D$3:$LJ$86,'[1]BECO_Datos 2006-2020'!$A44,FALSE)+IFERROR(HLOOKUP(CONCATENATE($L$5,D$7),'[1]BECO_Datos 2006-2020'!$LL$3:$RN$86,'[1]BECO_Datos 2006-2020'!$A44,FALSE),0))*D$5</f>
        <v>0</v>
      </c>
      <c r="E44" s="97">
        <f ca="1">(HLOOKUP(CONCATENATE($L$5,E$7),'[1]BECO_Datos 2006-2020'!$D$3:$LJ$86,'[1]BECO_Datos 2006-2020'!$A44,FALSE)+IFERROR(HLOOKUP(CONCATENATE($L$5,E$7),'[1]BECO_Datos 2006-2020'!$LL$3:$RN$86,'[1]BECO_Datos 2006-2020'!$A44,FALSE),0))*E$5</f>
        <v>0</v>
      </c>
      <c r="F44" s="97">
        <f ca="1">(HLOOKUP(CONCATENATE($L$5,F$7),'[1]BECO_Datos 2006-2020'!$D$3:$LJ$86,'[1]BECO_Datos 2006-2020'!$A44,FALSE)+IFERROR(HLOOKUP(CONCATENATE($L$5,F$7),'[1]BECO_Datos 2006-2020'!$LL$3:$RN$86,'[1]BECO_Datos 2006-2020'!$A44,FALSE),0))*F$5</f>
        <v>0</v>
      </c>
      <c r="G44" s="97">
        <f ca="1">(HLOOKUP(CONCATENATE($L$5,G$7),'[1]BECO_Datos 2006-2020'!$D$3:$LJ$86,'[1]BECO_Datos 2006-2020'!$A44,FALSE)+IFERROR(HLOOKUP(CONCATENATE($L$5,G$7),'[1]BECO_Datos 2006-2020'!$LL$3:$RN$86,'[1]BECO_Datos 2006-2020'!$A44,FALSE),0))*G$5</f>
        <v>0</v>
      </c>
      <c r="H44" s="97">
        <f ca="1">(HLOOKUP(CONCATENATE($L$5,H$7),'[1]BECO_Datos 2006-2020'!$D$3:$LJ$86,'[1]BECO_Datos 2006-2020'!$A44,FALSE)+IFERROR(HLOOKUP(CONCATENATE($L$5,H$7),'[1]BECO_Datos 2006-2020'!$LL$3:$RN$86,'[1]BECO_Datos 2006-2020'!$A44,FALSE),0))*H$5</f>
        <v>0</v>
      </c>
      <c r="I44" s="97">
        <f ca="1">(HLOOKUP(CONCATENATE($L$5,I$7),'[1]BECO_Datos 2006-2020'!$D$3:$LJ$86,'[1]BECO_Datos 2006-2020'!$A44,FALSE)+IFERROR(HLOOKUP(CONCATENATE($L$5,I$7),'[1]BECO_Datos 2006-2020'!$LL$3:$RN$86,'[1]BECO_Datos 2006-2020'!$A44,FALSE),0))*I$5</f>
        <v>0</v>
      </c>
      <c r="J44" s="97">
        <f ca="1">(HLOOKUP(CONCATENATE($L$5,J$7),'[1]BECO_Datos 2006-2020'!$D$3:$LJ$86,'[1]BECO_Datos 2006-2020'!$A44,FALSE)+IFERROR(HLOOKUP(CONCATENATE($L$5,J$7),'[1]BECO_Datos 2006-2020'!$LL$3:$RN$86,'[1]BECO_Datos 2006-2020'!$A44,FALSE),0))*J$5</f>
        <v>0</v>
      </c>
      <c r="K44" s="75" t="str">
        <f t="shared" ca="1" si="20"/>
        <v>No aplica</v>
      </c>
      <c r="L44" s="97">
        <f ca="1">(HLOOKUP(CONCATENATE($L$5,L$7),'[1]BECO_Datos 2006-2020'!$D$3:$LJ$86,'[1]BECO_Datos 2006-2020'!$A44,FALSE)+IFERROR(HLOOKUP(CONCATENATE($L$5,L$7),'[1]BECO_Datos 2006-2020'!$LL$3:$RN$86,'[1]BECO_Datos 2006-2020'!$A44,FALSE),0))*L$5</f>
        <v>0</v>
      </c>
      <c r="M44" s="97">
        <f ca="1">(HLOOKUP(CONCATENATE($L$5,M$7),'[1]BECO_Datos 2006-2020'!$D$3:$LJ$86,'[1]BECO_Datos 2006-2020'!$A44,FALSE)+IFERROR(HLOOKUP(CONCATENATE($L$5,M$7),'[1]BECO_Datos 2006-2020'!$LL$3:$RN$86,'[1]BECO_Datos 2006-2020'!$A44,FALSE),0))*M$5</f>
        <v>0</v>
      </c>
      <c r="N44" s="97">
        <f ca="1">(HLOOKUP(CONCATENATE($L$5,N$7),'[1]BECO_Datos 2006-2020'!$D$3:$LJ$86,'[1]BECO_Datos 2006-2020'!$A44,FALSE)+IFERROR(HLOOKUP(CONCATENATE($L$5,N$7),'[1]BECO_Datos 2006-2020'!$LL$3:$RN$86,'[1]BECO_Datos 2006-2020'!$A44,FALSE),0))*N$5</f>
        <v>0</v>
      </c>
      <c r="O44" s="97">
        <f ca="1">(HLOOKUP(CONCATENATE($L$5,O$7),'[1]BECO_Datos 2006-2020'!$D$3:$LJ$86,'[1]BECO_Datos 2006-2020'!$A44,FALSE)+IFERROR(HLOOKUP(CONCATENATE($L$5,O$7),'[1]BECO_Datos 2006-2020'!$LL$3:$RN$86,'[1]BECO_Datos 2006-2020'!$A44,FALSE),0))*O$5</f>
        <v>0</v>
      </c>
      <c r="P44" s="97">
        <f ca="1">(HLOOKUP(CONCATENATE($L$5,P$7),'[1]BECO_Datos 2006-2020'!$D$3:$LJ$86,'[1]BECO_Datos 2006-2020'!$A44,FALSE)+IFERROR(HLOOKUP(CONCATENATE($L$5,P$7),'[1]BECO_Datos 2006-2020'!$LL$3:$RN$86,'[1]BECO_Datos 2006-2020'!$A44,FALSE),0))*P$5</f>
        <v>0</v>
      </c>
      <c r="Q44" s="97">
        <f ca="1">(HLOOKUP(CONCATENATE($L$5,Q$7),'[1]BECO_Datos 2006-2020'!$D$3:$LJ$86,'[1]BECO_Datos 2006-2020'!$A44,FALSE)+IFERROR(HLOOKUP(CONCATENATE($L$5,Q$7),'[1]BECO_Datos 2006-2020'!$LL$3:$RN$86,'[1]BECO_Datos 2006-2020'!$A44,FALSE),0))*Q$5</f>
        <v>0</v>
      </c>
      <c r="R44" s="97">
        <f ca="1">(HLOOKUP(CONCATENATE($L$5,R$7),'[1]BECO_Datos 2006-2020'!$D$3:$LJ$86,'[1]BECO_Datos 2006-2020'!$A44,FALSE)+IFERROR(HLOOKUP(CONCATENATE($L$5,R$7),'[1]BECO_Datos 2006-2020'!$LL$3:$RN$86,'[1]BECO_Datos 2006-2020'!$A44,FALSE),0))*R$5</f>
        <v>0</v>
      </c>
      <c r="S44" s="97">
        <f ca="1">(HLOOKUP(CONCATENATE($L$5,S$7),'[1]BECO_Datos 2006-2020'!$D$3:$LJ$86,'[1]BECO_Datos 2006-2020'!$A44,FALSE)+IFERROR(HLOOKUP(CONCATENATE($L$5,S$7),'[1]BECO_Datos 2006-2020'!$LL$3:$RN$86,'[1]BECO_Datos 2006-2020'!$A44,FALSE),0))*S$5</f>
        <v>0</v>
      </c>
      <c r="T44" s="97">
        <f ca="1">(HLOOKUP(CONCATENATE($L$5,T$7),'[1]BECO_Datos 2006-2020'!$D$3:$LJ$86,'[1]BECO_Datos 2006-2020'!$A44,FALSE)+IFERROR(HLOOKUP(CONCATENATE($L$5,T$7),'[1]BECO_Datos 2006-2020'!$LL$3:$RN$86,'[1]BECO_Datos 2006-2020'!$A44,FALSE),0))*T$5</f>
        <v>0</v>
      </c>
      <c r="U44" s="97">
        <f ca="1">(HLOOKUP(CONCATENATE($L$5,U$7),'[1]BECO_Datos 2006-2020'!$D$3:$LJ$86,'[1]BECO_Datos 2006-2020'!$A44,FALSE)+IFERROR(HLOOKUP(CONCATENATE($L$5,U$7),'[1]BECO_Datos 2006-2020'!$LL$3:$RN$86,'[1]BECO_Datos 2006-2020'!$A44,FALSE),0))*U$5</f>
        <v>0</v>
      </c>
      <c r="V44" s="97">
        <f ca="1">(HLOOKUP(CONCATENATE($L$5,V$7),'[1]BECO_Datos 2006-2020'!$D$3:$LJ$86,'[1]BECO_Datos 2006-2020'!$A44,FALSE)+IFERROR(HLOOKUP(CONCATENATE($L$5,V$7),'[1]BECO_Datos 2006-2020'!$LL$3:$RN$86,'[1]BECO_Datos 2006-2020'!$A44,FALSE),0))*V$5</f>
        <v>0</v>
      </c>
    </row>
    <row r="45" spans="1:22" x14ac:dyDescent="0.3">
      <c r="A45" s="98" t="s">
        <v>157</v>
      </c>
      <c r="B45" s="77" t="str">
        <f t="shared" ca="1" si="18"/>
        <v>No aplica</v>
      </c>
      <c r="C45" s="99">
        <f ca="1">(HLOOKUP(CONCATENATE($L$5,C$7),'[1]BECO_Datos 2006-2020'!$D$3:$LJ$86,'[1]BECO_Datos 2006-2020'!$A45,FALSE)+IFERROR(HLOOKUP(CONCATENATE($L$5,C$7),'[1]BECO_Datos 2006-2020'!$LL$3:$RN$86,'[1]BECO_Datos 2006-2020'!$A45,FALSE),0))*C$5</f>
        <v>0</v>
      </c>
      <c r="D45" s="99">
        <f ca="1">(HLOOKUP(CONCATENATE($L$5,D$7),'[1]BECO_Datos 2006-2020'!$D$3:$LJ$86,'[1]BECO_Datos 2006-2020'!$A45,FALSE)+IFERROR(HLOOKUP(CONCATENATE($L$5,D$7),'[1]BECO_Datos 2006-2020'!$LL$3:$RN$86,'[1]BECO_Datos 2006-2020'!$A45,FALSE),0))*D$5</f>
        <v>138.43900872109623</v>
      </c>
      <c r="E45" s="99">
        <f ca="1">(HLOOKUP(CONCATENATE($L$5,E$7),'[1]BECO_Datos 2006-2020'!$D$3:$LJ$86,'[1]BECO_Datos 2006-2020'!$A45,FALSE)+IFERROR(HLOOKUP(CONCATENATE($L$5,E$7),'[1]BECO_Datos 2006-2020'!$LL$3:$RN$86,'[1]BECO_Datos 2006-2020'!$A45,FALSE),0))*E$5</f>
        <v>2371.3979039878332</v>
      </c>
      <c r="F45" s="99">
        <f ca="1">(HLOOKUP(CONCATENATE($L$5,F$7),'[1]BECO_Datos 2006-2020'!$D$3:$LJ$86,'[1]BECO_Datos 2006-2020'!$A45,FALSE)+IFERROR(HLOOKUP(CONCATENATE($L$5,F$7),'[1]BECO_Datos 2006-2020'!$LL$3:$RN$86,'[1]BECO_Datos 2006-2020'!$A45,FALSE),0))*F$5</f>
        <v>0</v>
      </c>
      <c r="G45" s="99">
        <f ca="1">(HLOOKUP(CONCATENATE($L$5,G$7),'[1]BECO_Datos 2006-2020'!$D$3:$LJ$86,'[1]BECO_Datos 2006-2020'!$A45,FALSE)+IFERROR(HLOOKUP(CONCATENATE($L$5,G$7),'[1]BECO_Datos 2006-2020'!$LL$3:$RN$86,'[1]BECO_Datos 2006-2020'!$A45,FALSE),0))*G$5</f>
        <v>0</v>
      </c>
      <c r="H45" s="99">
        <f ca="1">(HLOOKUP(CONCATENATE($L$5,H$7),'[1]BECO_Datos 2006-2020'!$D$3:$LJ$86,'[1]BECO_Datos 2006-2020'!$A45,FALSE)+IFERROR(HLOOKUP(CONCATENATE($L$5,H$7),'[1]BECO_Datos 2006-2020'!$LL$3:$RN$86,'[1]BECO_Datos 2006-2020'!$A45,FALSE),0))*H$5</f>
        <v>0</v>
      </c>
      <c r="I45" s="99">
        <f ca="1">(HLOOKUP(CONCATENATE($L$5,I$7),'[1]BECO_Datos 2006-2020'!$D$3:$LJ$86,'[1]BECO_Datos 2006-2020'!$A45,FALSE)+IFERROR(HLOOKUP(CONCATENATE($L$5,I$7),'[1]BECO_Datos 2006-2020'!$LL$3:$RN$86,'[1]BECO_Datos 2006-2020'!$A45,FALSE),0))*I$5</f>
        <v>9.0329235080387413E-3</v>
      </c>
      <c r="J45" s="99">
        <f ca="1">(HLOOKUP(CONCATENATE($L$5,J$7),'[1]BECO_Datos 2006-2020'!$D$3:$LJ$86,'[1]BECO_Datos 2006-2020'!$A45,FALSE)+IFERROR(HLOOKUP(CONCATENATE($L$5,J$7),'[1]BECO_Datos 2006-2020'!$LL$3:$RN$86,'[1]BECO_Datos 2006-2020'!$A45,FALSE),0))*J$5</f>
        <v>0</v>
      </c>
      <c r="K45" s="77" t="str">
        <f t="shared" ca="1" si="20"/>
        <v>No aplica</v>
      </c>
      <c r="L45" s="99">
        <f ca="1">(HLOOKUP(CONCATENATE($L$5,L$7),'[1]BECO_Datos 2006-2020'!$D$3:$LJ$86,'[1]BECO_Datos 2006-2020'!$A45,FALSE)+IFERROR(HLOOKUP(CONCATENATE($L$5,L$7),'[1]BECO_Datos 2006-2020'!$LL$3:$RN$86,'[1]BECO_Datos 2006-2020'!$A45,FALSE),0))*L$5</f>
        <v>0</v>
      </c>
      <c r="M45" s="99">
        <f ca="1">(HLOOKUP(CONCATENATE($L$5,M$7),'[1]BECO_Datos 2006-2020'!$D$3:$LJ$86,'[1]BECO_Datos 2006-2020'!$A45,FALSE)+IFERROR(HLOOKUP(CONCATENATE($L$5,M$7),'[1]BECO_Datos 2006-2020'!$LL$3:$RN$86,'[1]BECO_Datos 2006-2020'!$A45,FALSE),0))*M$5</f>
        <v>0</v>
      </c>
      <c r="N45" s="99">
        <f ca="1">(HLOOKUP(CONCATENATE($L$5,N$7),'[1]BECO_Datos 2006-2020'!$D$3:$LJ$86,'[1]BECO_Datos 2006-2020'!$A45,FALSE)+IFERROR(HLOOKUP(CONCATENATE($L$5,N$7),'[1]BECO_Datos 2006-2020'!$LL$3:$RN$86,'[1]BECO_Datos 2006-2020'!$A45,FALSE),0))*N$5</f>
        <v>0</v>
      </c>
      <c r="O45" s="99">
        <f ca="1">(HLOOKUP(CONCATENATE($L$5,O$7),'[1]BECO_Datos 2006-2020'!$D$3:$LJ$86,'[1]BECO_Datos 2006-2020'!$A45,FALSE)+IFERROR(HLOOKUP(CONCATENATE($L$5,O$7),'[1]BECO_Datos 2006-2020'!$LL$3:$RN$86,'[1]BECO_Datos 2006-2020'!$A45,FALSE),0))*O$5</f>
        <v>0</v>
      </c>
      <c r="P45" s="99">
        <f ca="1">(HLOOKUP(CONCATENATE($L$5,P$7),'[1]BECO_Datos 2006-2020'!$D$3:$LJ$86,'[1]BECO_Datos 2006-2020'!$A45,FALSE)+IFERROR(HLOOKUP(CONCATENATE($L$5,P$7),'[1]BECO_Datos 2006-2020'!$LL$3:$RN$86,'[1]BECO_Datos 2006-2020'!$A45,FALSE),0))*P$5</f>
        <v>1.8106949207701364</v>
      </c>
      <c r="Q45" s="99">
        <f ca="1">(HLOOKUP(CONCATENATE($L$5,Q$7),'[1]BECO_Datos 2006-2020'!$D$3:$LJ$86,'[1]BECO_Datos 2006-2020'!$A45,FALSE)+IFERROR(HLOOKUP(CONCATENATE($L$5,Q$7),'[1]BECO_Datos 2006-2020'!$LL$3:$RN$86,'[1]BECO_Datos 2006-2020'!$A45,FALSE),0))*Q$5</f>
        <v>602.65773564358733</v>
      </c>
      <c r="R45" s="99">
        <f ca="1">(HLOOKUP(CONCATENATE($L$5,R$7),'[1]BECO_Datos 2006-2020'!$D$3:$LJ$86,'[1]BECO_Datos 2006-2020'!$A45,FALSE)+IFERROR(HLOOKUP(CONCATENATE($L$5,R$7),'[1]BECO_Datos 2006-2020'!$LL$3:$RN$86,'[1]BECO_Datos 2006-2020'!$A45,FALSE),0))*R$5</f>
        <v>133.25762427788942</v>
      </c>
      <c r="S45" s="99">
        <f ca="1">(HLOOKUP(CONCATENATE($L$5,S$7),'[1]BECO_Datos 2006-2020'!$D$3:$LJ$86,'[1]BECO_Datos 2006-2020'!$A45,FALSE)+IFERROR(HLOOKUP(CONCATENATE($L$5,S$7),'[1]BECO_Datos 2006-2020'!$LL$3:$RN$86,'[1]BECO_Datos 2006-2020'!$A45,FALSE),0))*S$5</f>
        <v>5.7616669872386383</v>
      </c>
      <c r="T45" s="99">
        <f ca="1">(HLOOKUP(CONCATENATE($L$5,T$7),'[1]BECO_Datos 2006-2020'!$D$3:$LJ$86,'[1]BECO_Datos 2006-2020'!$A45,FALSE)+IFERROR(HLOOKUP(CONCATENATE($L$5,T$7),'[1]BECO_Datos 2006-2020'!$LL$3:$RN$86,'[1]BECO_Datos 2006-2020'!$A45,FALSE),0))*T$5</f>
        <v>11.7221940899855</v>
      </c>
      <c r="U45" s="99">
        <f ca="1">(HLOOKUP(CONCATENATE($L$5,U$7),'[1]BECO_Datos 2006-2020'!$D$3:$LJ$86,'[1]BECO_Datos 2006-2020'!$A45,FALSE)+IFERROR(HLOOKUP(CONCATENATE($L$5,U$7),'[1]BECO_Datos 2006-2020'!$LL$3:$RN$86,'[1]BECO_Datos 2006-2020'!$A45,FALSE),0))*U$5</f>
        <v>0.85917918467731458</v>
      </c>
      <c r="V45" s="99">
        <f ca="1">(HLOOKUP(CONCATENATE($L$5,V$7),'[1]BECO_Datos 2006-2020'!$D$3:$LJ$86,'[1]BECO_Datos 2006-2020'!$A45,FALSE)+IFERROR(HLOOKUP(CONCATENATE($L$5,V$7),'[1]BECO_Datos 2006-2020'!$LL$3:$RN$86,'[1]BECO_Datos 2006-2020'!$A45,FALSE),0))*V$5</f>
        <v>5.1258256414664291E-2</v>
      </c>
    </row>
    <row r="46" spans="1:22" x14ac:dyDescent="0.3">
      <c r="A46" s="96" t="s">
        <v>158</v>
      </c>
      <c r="B46" s="75" t="str">
        <f t="shared" ca="1" si="18"/>
        <v>No aplica</v>
      </c>
      <c r="C46" s="97">
        <f ca="1">(HLOOKUP(CONCATENATE($L$5,C$7),'[1]BECO_Datos 2006-2020'!$D$3:$LJ$86,'[1]BECO_Datos 2006-2020'!$A46,FALSE)+IFERROR(HLOOKUP(CONCATENATE($L$5,C$7),'[1]BECO_Datos 2006-2020'!$LL$3:$RN$86,'[1]BECO_Datos 2006-2020'!$A46,FALSE),0))*C$5</f>
        <v>0</v>
      </c>
      <c r="D46" s="97">
        <f ca="1">(HLOOKUP(CONCATENATE($L$5,D$7),'[1]BECO_Datos 2006-2020'!$D$3:$LJ$86,'[1]BECO_Datos 2006-2020'!$A46,FALSE)+IFERROR(HLOOKUP(CONCATENATE($L$5,D$7),'[1]BECO_Datos 2006-2020'!$LL$3:$RN$86,'[1]BECO_Datos 2006-2020'!$A46,FALSE),0))*D$5</f>
        <v>11.490140480622086</v>
      </c>
      <c r="E46" s="97">
        <f ca="1">(HLOOKUP(CONCATENATE($L$5,E$7),'[1]BECO_Datos 2006-2020'!$D$3:$LJ$86,'[1]BECO_Datos 2006-2020'!$A46,FALSE)+IFERROR(HLOOKUP(CONCATENATE($L$5,E$7),'[1]BECO_Datos 2006-2020'!$LL$3:$RN$86,'[1]BECO_Datos 2006-2020'!$A46,FALSE),0))*E$5</f>
        <v>277.36801999146388</v>
      </c>
      <c r="F46" s="97">
        <f ca="1">(HLOOKUP(CONCATENATE($L$5,F$7),'[1]BECO_Datos 2006-2020'!$D$3:$LJ$86,'[1]BECO_Datos 2006-2020'!$A46,FALSE)+IFERROR(HLOOKUP(CONCATENATE($L$5,F$7),'[1]BECO_Datos 2006-2020'!$LL$3:$RN$86,'[1]BECO_Datos 2006-2020'!$A46,FALSE),0))*F$5</f>
        <v>0</v>
      </c>
      <c r="G46" s="97">
        <f ca="1">(HLOOKUP(CONCATENATE($L$5,G$7),'[1]BECO_Datos 2006-2020'!$D$3:$LJ$86,'[1]BECO_Datos 2006-2020'!$A46,FALSE)+IFERROR(HLOOKUP(CONCATENATE($L$5,G$7),'[1]BECO_Datos 2006-2020'!$LL$3:$RN$86,'[1]BECO_Datos 2006-2020'!$A46,FALSE),0))*G$5</f>
        <v>0</v>
      </c>
      <c r="H46" s="97">
        <f ca="1">(HLOOKUP(CONCATENATE($L$5,H$7),'[1]BECO_Datos 2006-2020'!$D$3:$LJ$86,'[1]BECO_Datos 2006-2020'!$A46,FALSE)+IFERROR(HLOOKUP(CONCATENATE($L$5,H$7),'[1]BECO_Datos 2006-2020'!$LL$3:$RN$86,'[1]BECO_Datos 2006-2020'!$A46,FALSE),0))*H$5</f>
        <v>0</v>
      </c>
      <c r="I46" s="97">
        <f ca="1">(HLOOKUP(CONCATENATE($L$5,I$7),'[1]BECO_Datos 2006-2020'!$D$3:$LJ$86,'[1]BECO_Datos 2006-2020'!$A46,FALSE)+IFERROR(HLOOKUP(CONCATENATE($L$5,I$7),'[1]BECO_Datos 2006-2020'!$LL$3:$RN$86,'[1]BECO_Datos 2006-2020'!$A46,FALSE),0))*I$5</f>
        <v>0</v>
      </c>
      <c r="J46" s="97">
        <f ca="1">(HLOOKUP(CONCATENATE($L$5,J$7),'[1]BECO_Datos 2006-2020'!$D$3:$LJ$86,'[1]BECO_Datos 2006-2020'!$A46,FALSE)+IFERROR(HLOOKUP(CONCATENATE($L$5,J$7),'[1]BECO_Datos 2006-2020'!$LL$3:$RN$86,'[1]BECO_Datos 2006-2020'!$A46,FALSE),0))*J$5</f>
        <v>0</v>
      </c>
      <c r="K46" s="75" t="str">
        <f t="shared" ca="1" si="20"/>
        <v>No aplica</v>
      </c>
      <c r="L46" s="97">
        <f ca="1">(HLOOKUP(CONCATENATE($L$5,L$7),'[1]BECO_Datos 2006-2020'!$D$3:$LJ$86,'[1]BECO_Datos 2006-2020'!$A46,FALSE)+IFERROR(HLOOKUP(CONCATENATE($L$5,L$7),'[1]BECO_Datos 2006-2020'!$LL$3:$RN$86,'[1]BECO_Datos 2006-2020'!$A46,FALSE),0))*L$5</f>
        <v>0</v>
      </c>
      <c r="M46" s="97">
        <f ca="1">(HLOOKUP(CONCATENATE($L$5,M$7),'[1]BECO_Datos 2006-2020'!$D$3:$LJ$86,'[1]BECO_Datos 2006-2020'!$A46,FALSE)+IFERROR(HLOOKUP(CONCATENATE($L$5,M$7),'[1]BECO_Datos 2006-2020'!$LL$3:$RN$86,'[1]BECO_Datos 2006-2020'!$A46,FALSE),0))*M$5</f>
        <v>0</v>
      </c>
      <c r="N46" s="97">
        <f ca="1">(HLOOKUP(CONCATENATE($L$5,N$7),'[1]BECO_Datos 2006-2020'!$D$3:$LJ$86,'[1]BECO_Datos 2006-2020'!$A46,FALSE)+IFERROR(HLOOKUP(CONCATENATE($L$5,N$7),'[1]BECO_Datos 2006-2020'!$LL$3:$RN$86,'[1]BECO_Datos 2006-2020'!$A46,FALSE),0))*N$5</f>
        <v>0</v>
      </c>
      <c r="O46" s="97">
        <f ca="1">(HLOOKUP(CONCATENATE($L$5,O$7),'[1]BECO_Datos 2006-2020'!$D$3:$LJ$86,'[1]BECO_Datos 2006-2020'!$A46,FALSE)+IFERROR(HLOOKUP(CONCATENATE($L$5,O$7),'[1]BECO_Datos 2006-2020'!$LL$3:$RN$86,'[1]BECO_Datos 2006-2020'!$A46,FALSE),0))*O$5</f>
        <v>0</v>
      </c>
      <c r="P46" s="97">
        <f ca="1">(HLOOKUP(CONCATENATE($L$5,P$7),'[1]BECO_Datos 2006-2020'!$D$3:$LJ$86,'[1]BECO_Datos 2006-2020'!$A46,FALSE)+IFERROR(HLOOKUP(CONCATENATE($L$5,P$7),'[1]BECO_Datos 2006-2020'!$LL$3:$RN$86,'[1]BECO_Datos 2006-2020'!$A46,FALSE),0))*P$5</f>
        <v>0.66572639528101862</v>
      </c>
      <c r="Q46" s="97">
        <f ca="1">(HLOOKUP(CONCATENATE($L$5,Q$7),'[1]BECO_Datos 2006-2020'!$D$3:$LJ$86,'[1]BECO_Datos 2006-2020'!$A46,FALSE)+IFERROR(HLOOKUP(CONCATENATE($L$5,Q$7),'[1]BECO_Datos 2006-2020'!$LL$3:$RN$86,'[1]BECO_Datos 2006-2020'!$A46,FALSE),0))*Q$5</f>
        <v>178.73323184635615</v>
      </c>
      <c r="R46" s="97">
        <f ca="1">(HLOOKUP(CONCATENATE($L$5,R$7),'[1]BECO_Datos 2006-2020'!$D$3:$LJ$86,'[1]BECO_Datos 2006-2020'!$A46,FALSE)+IFERROR(HLOOKUP(CONCATENATE($L$5,R$7),'[1]BECO_Datos 2006-2020'!$LL$3:$RN$86,'[1]BECO_Datos 2006-2020'!$A46,FALSE),0))*R$5</f>
        <v>2.8178215168798895</v>
      </c>
      <c r="S46" s="97">
        <f ca="1">(HLOOKUP(CONCATENATE($L$5,S$7),'[1]BECO_Datos 2006-2020'!$D$3:$LJ$86,'[1]BECO_Datos 2006-2020'!$A46,FALSE)+IFERROR(HLOOKUP(CONCATENATE($L$5,S$7),'[1]BECO_Datos 2006-2020'!$LL$3:$RN$86,'[1]BECO_Datos 2006-2020'!$A46,FALSE),0))*S$5</f>
        <v>2.2704763499712618E-2</v>
      </c>
      <c r="T46" s="97">
        <f ca="1">(HLOOKUP(CONCATENATE($L$5,T$7),'[1]BECO_Datos 2006-2020'!$D$3:$LJ$86,'[1]BECO_Datos 2006-2020'!$A46,FALSE)+IFERROR(HLOOKUP(CONCATENATE($L$5,T$7),'[1]BECO_Datos 2006-2020'!$LL$3:$RN$86,'[1]BECO_Datos 2006-2020'!$A46,FALSE),0))*T$5</f>
        <v>2.1335457423445434</v>
      </c>
      <c r="U46" s="97">
        <f ca="1">(HLOOKUP(CONCATENATE($L$5,U$7),'[1]BECO_Datos 2006-2020'!$D$3:$LJ$86,'[1]BECO_Datos 2006-2020'!$A46,FALSE)+IFERROR(HLOOKUP(CONCATENATE($L$5,U$7),'[1]BECO_Datos 2006-2020'!$LL$3:$RN$86,'[1]BECO_Datos 2006-2020'!$A46,FALSE),0))*U$5</f>
        <v>0.62231804983053429</v>
      </c>
      <c r="V46" s="97">
        <f ca="1">(HLOOKUP(CONCATENATE($L$5,V$7),'[1]BECO_Datos 2006-2020'!$D$3:$LJ$86,'[1]BECO_Datos 2006-2020'!$A46,FALSE)+IFERROR(HLOOKUP(CONCATENATE($L$5,V$7),'[1]BECO_Datos 2006-2020'!$LL$3:$RN$86,'[1]BECO_Datos 2006-2020'!$A46,FALSE),0))*V$5</f>
        <v>0</v>
      </c>
    </row>
    <row r="47" spans="1:22" x14ac:dyDescent="0.3">
      <c r="A47" s="98" t="s">
        <v>159</v>
      </c>
      <c r="B47" s="77" t="str">
        <f t="shared" ca="1" si="18"/>
        <v>No aplica</v>
      </c>
      <c r="C47" s="99">
        <f ca="1">(HLOOKUP(CONCATENATE($L$5,C$7),'[1]BECO_Datos 2006-2020'!$D$3:$LJ$86,'[1]BECO_Datos 2006-2020'!$A47,FALSE)+IFERROR(HLOOKUP(CONCATENATE($L$5,C$7),'[1]BECO_Datos 2006-2020'!$LL$3:$RN$86,'[1]BECO_Datos 2006-2020'!$A47,FALSE),0))*C$5</f>
        <v>0</v>
      </c>
      <c r="D47" s="99">
        <f ca="1">(HLOOKUP(CONCATENATE($L$5,D$7),'[1]BECO_Datos 2006-2020'!$D$3:$LJ$86,'[1]BECO_Datos 2006-2020'!$A47,FALSE)+IFERROR(HLOOKUP(CONCATENATE($L$5,D$7),'[1]BECO_Datos 2006-2020'!$LL$3:$RN$86,'[1]BECO_Datos 2006-2020'!$A47,FALSE),0))*D$5</f>
        <v>1.4544047323817513</v>
      </c>
      <c r="E47" s="99">
        <f ca="1">(HLOOKUP(CONCATENATE($L$5,E$7),'[1]BECO_Datos 2006-2020'!$D$3:$LJ$86,'[1]BECO_Datos 2006-2020'!$A47,FALSE)+IFERROR(HLOOKUP(CONCATENATE($L$5,E$7),'[1]BECO_Datos 2006-2020'!$LL$3:$RN$86,'[1]BECO_Datos 2006-2020'!$A47,FALSE),0))*E$5</f>
        <v>95.313478651108213</v>
      </c>
      <c r="F47" s="99">
        <f ca="1">(HLOOKUP(CONCATENATE($L$5,F$7),'[1]BECO_Datos 2006-2020'!$D$3:$LJ$86,'[1]BECO_Datos 2006-2020'!$A47,FALSE)+IFERROR(HLOOKUP(CONCATENATE($L$5,F$7),'[1]BECO_Datos 2006-2020'!$LL$3:$RN$86,'[1]BECO_Datos 2006-2020'!$A47,FALSE),0))*F$5</f>
        <v>0</v>
      </c>
      <c r="G47" s="99">
        <f ca="1">(HLOOKUP(CONCATENATE($L$5,G$7),'[1]BECO_Datos 2006-2020'!$D$3:$LJ$86,'[1]BECO_Datos 2006-2020'!$A47,FALSE)+IFERROR(HLOOKUP(CONCATENATE($L$5,G$7),'[1]BECO_Datos 2006-2020'!$LL$3:$RN$86,'[1]BECO_Datos 2006-2020'!$A47,FALSE),0))*G$5</f>
        <v>0</v>
      </c>
      <c r="H47" s="99">
        <f ca="1">(HLOOKUP(CONCATENATE($L$5,H$7),'[1]BECO_Datos 2006-2020'!$D$3:$LJ$86,'[1]BECO_Datos 2006-2020'!$A47,FALSE)+IFERROR(HLOOKUP(CONCATENATE($L$5,H$7),'[1]BECO_Datos 2006-2020'!$LL$3:$RN$86,'[1]BECO_Datos 2006-2020'!$A47,FALSE),0))*H$5</f>
        <v>0</v>
      </c>
      <c r="I47" s="99">
        <f ca="1">(HLOOKUP(CONCATENATE($L$5,I$7),'[1]BECO_Datos 2006-2020'!$D$3:$LJ$86,'[1]BECO_Datos 2006-2020'!$A47,FALSE)+IFERROR(HLOOKUP(CONCATENATE($L$5,I$7),'[1]BECO_Datos 2006-2020'!$LL$3:$RN$86,'[1]BECO_Datos 2006-2020'!$A47,FALSE),0))*I$5</f>
        <v>5.267699832973209</v>
      </c>
      <c r="J47" s="99">
        <f ca="1">(HLOOKUP(CONCATENATE($L$5,J$7),'[1]BECO_Datos 2006-2020'!$D$3:$LJ$86,'[1]BECO_Datos 2006-2020'!$A47,FALSE)+IFERROR(HLOOKUP(CONCATENATE($L$5,J$7),'[1]BECO_Datos 2006-2020'!$LL$3:$RN$86,'[1]BECO_Datos 2006-2020'!$A47,FALSE),0))*J$5</f>
        <v>0</v>
      </c>
      <c r="K47" s="77" t="str">
        <f t="shared" ca="1" si="20"/>
        <v>No aplica</v>
      </c>
      <c r="L47" s="99">
        <f ca="1">(HLOOKUP(CONCATENATE($L$5,L$7),'[1]BECO_Datos 2006-2020'!$D$3:$LJ$86,'[1]BECO_Datos 2006-2020'!$A47,FALSE)+IFERROR(HLOOKUP(CONCATENATE($L$5,L$7),'[1]BECO_Datos 2006-2020'!$LL$3:$RN$86,'[1]BECO_Datos 2006-2020'!$A47,FALSE),0))*L$5</f>
        <v>0</v>
      </c>
      <c r="M47" s="99">
        <f ca="1">(HLOOKUP(CONCATENATE($L$5,M$7),'[1]BECO_Datos 2006-2020'!$D$3:$LJ$86,'[1]BECO_Datos 2006-2020'!$A47,FALSE)+IFERROR(HLOOKUP(CONCATENATE($L$5,M$7),'[1]BECO_Datos 2006-2020'!$LL$3:$RN$86,'[1]BECO_Datos 2006-2020'!$A47,FALSE),0))*M$5</f>
        <v>0</v>
      </c>
      <c r="N47" s="99">
        <f ca="1">(HLOOKUP(CONCATENATE($L$5,N$7),'[1]BECO_Datos 2006-2020'!$D$3:$LJ$86,'[1]BECO_Datos 2006-2020'!$A47,FALSE)+IFERROR(HLOOKUP(CONCATENATE($L$5,N$7),'[1]BECO_Datos 2006-2020'!$LL$3:$RN$86,'[1]BECO_Datos 2006-2020'!$A47,FALSE),0))*N$5</f>
        <v>0</v>
      </c>
      <c r="O47" s="99">
        <f ca="1">(HLOOKUP(CONCATENATE($L$5,O$7),'[1]BECO_Datos 2006-2020'!$D$3:$LJ$86,'[1]BECO_Datos 2006-2020'!$A47,FALSE)+IFERROR(HLOOKUP(CONCATENATE($L$5,O$7),'[1]BECO_Datos 2006-2020'!$LL$3:$RN$86,'[1]BECO_Datos 2006-2020'!$A47,FALSE),0))*O$5</f>
        <v>0</v>
      </c>
      <c r="P47" s="99">
        <f ca="1">(HLOOKUP(CONCATENATE($L$5,P$7),'[1]BECO_Datos 2006-2020'!$D$3:$LJ$86,'[1]BECO_Datos 2006-2020'!$A47,FALSE)+IFERROR(HLOOKUP(CONCATENATE($L$5,P$7),'[1]BECO_Datos 2006-2020'!$LL$3:$RN$86,'[1]BECO_Datos 2006-2020'!$A47,FALSE),0))*P$5</f>
        <v>0.4379752500879554</v>
      </c>
      <c r="Q47" s="99">
        <f ca="1">(HLOOKUP(CONCATENATE($L$5,Q$7),'[1]BECO_Datos 2006-2020'!$D$3:$LJ$86,'[1]BECO_Datos 2006-2020'!$A47,FALSE)+IFERROR(HLOOKUP(CONCATENATE($L$5,Q$7),'[1]BECO_Datos 2006-2020'!$LL$3:$RN$86,'[1]BECO_Datos 2006-2020'!$A47,FALSE),0))*Q$5</f>
        <v>95.244974316812915</v>
      </c>
      <c r="R47" s="99">
        <f ca="1">(HLOOKUP(CONCATENATE($L$5,R$7),'[1]BECO_Datos 2006-2020'!$D$3:$LJ$86,'[1]BECO_Datos 2006-2020'!$A47,FALSE)+IFERROR(HLOOKUP(CONCATENATE($L$5,R$7),'[1]BECO_Datos 2006-2020'!$LL$3:$RN$86,'[1]BECO_Datos 2006-2020'!$A47,FALSE),0))*R$5</f>
        <v>0</v>
      </c>
      <c r="S47" s="99">
        <f ca="1">(HLOOKUP(CONCATENATE($L$5,S$7),'[1]BECO_Datos 2006-2020'!$D$3:$LJ$86,'[1]BECO_Datos 2006-2020'!$A47,FALSE)+IFERROR(HLOOKUP(CONCATENATE($L$5,S$7),'[1]BECO_Datos 2006-2020'!$LL$3:$RN$86,'[1]BECO_Datos 2006-2020'!$A47,FALSE),0))*S$5</f>
        <v>4.2261566982963114E-3</v>
      </c>
      <c r="T47" s="99">
        <f ca="1">(HLOOKUP(CONCATENATE($L$5,T$7),'[1]BECO_Datos 2006-2020'!$D$3:$LJ$86,'[1]BECO_Datos 2006-2020'!$A47,FALSE)+IFERROR(HLOOKUP(CONCATENATE($L$5,T$7),'[1]BECO_Datos 2006-2020'!$LL$3:$RN$86,'[1]BECO_Datos 2006-2020'!$A47,FALSE),0))*T$5</f>
        <v>0.50285509081986346</v>
      </c>
      <c r="U47" s="99">
        <f ca="1">(HLOOKUP(CONCATENATE($L$5,U$7),'[1]BECO_Datos 2006-2020'!$D$3:$LJ$86,'[1]BECO_Datos 2006-2020'!$A47,FALSE)+IFERROR(HLOOKUP(CONCATENATE($L$5,U$7),'[1]BECO_Datos 2006-2020'!$LL$3:$RN$86,'[1]BECO_Datos 2006-2020'!$A47,FALSE),0))*U$5</f>
        <v>1.2892277269786614</v>
      </c>
      <c r="V47" s="99">
        <f ca="1">(HLOOKUP(CONCATENATE($L$5,V$7),'[1]BECO_Datos 2006-2020'!$D$3:$LJ$86,'[1]BECO_Datos 2006-2020'!$A47,FALSE)+IFERROR(HLOOKUP(CONCATENATE($L$5,V$7),'[1]BECO_Datos 2006-2020'!$LL$3:$RN$86,'[1]BECO_Datos 2006-2020'!$A47,FALSE),0))*V$5</f>
        <v>0</v>
      </c>
    </row>
    <row r="48" spans="1:22" x14ac:dyDescent="0.3">
      <c r="A48" s="96" t="s">
        <v>160</v>
      </c>
      <c r="B48" s="75" t="str">
        <f t="shared" ca="1" si="18"/>
        <v>No aplica</v>
      </c>
      <c r="C48" s="97">
        <f ca="1">(HLOOKUP(CONCATENATE($L$5,C$7),'[1]BECO_Datos 2006-2020'!$D$3:$LJ$86,'[1]BECO_Datos 2006-2020'!$A48,FALSE)+IFERROR(HLOOKUP(CONCATENATE($L$5,C$7),'[1]BECO_Datos 2006-2020'!$LL$3:$RN$86,'[1]BECO_Datos 2006-2020'!$A48,FALSE),0))*C$5</f>
        <v>0</v>
      </c>
      <c r="D48" s="97">
        <f ca="1">(HLOOKUP(CONCATENATE($L$5,D$7),'[1]BECO_Datos 2006-2020'!$D$3:$LJ$86,'[1]BECO_Datos 2006-2020'!$A48,FALSE)+IFERROR(HLOOKUP(CONCATENATE($L$5,D$7),'[1]BECO_Datos 2006-2020'!$LL$3:$RN$86,'[1]BECO_Datos 2006-2020'!$A48,FALSE),0))*D$5</f>
        <v>4.873993627469049E-2</v>
      </c>
      <c r="E48" s="97">
        <f ca="1">(HLOOKUP(CONCATENATE($L$5,E$7),'[1]BECO_Datos 2006-2020'!$D$3:$LJ$86,'[1]BECO_Datos 2006-2020'!$A48,FALSE)+IFERROR(HLOOKUP(CONCATENATE($L$5,E$7),'[1]BECO_Datos 2006-2020'!$LL$3:$RN$86,'[1]BECO_Datos 2006-2020'!$A48,FALSE),0))*E$5</f>
        <v>117.98855184581043</v>
      </c>
      <c r="F48" s="97">
        <f ca="1">(HLOOKUP(CONCATENATE($L$5,F$7),'[1]BECO_Datos 2006-2020'!$D$3:$LJ$86,'[1]BECO_Datos 2006-2020'!$A48,FALSE)+IFERROR(HLOOKUP(CONCATENATE($L$5,F$7),'[1]BECO_Datos 2006-2020'!$LL$3:$RN$86,'[1]BECO_Datos 2006-2020'!$A48,FALSE),0))*F$5</f>
        <v>0</v>
      </c>
      <c r="G48" s="97">
        <f ca="1">(HLOOKUP(CONCATENATE($L$5,G$7),'[1]BECO_Datos 2006-2020'!$D$3:$LJ$86,'[1]BECO_Datos 2006-2020'!$A48,FALSE)+IFERROR(HLOOKUP(CONCATENATE($L$5,G$7),'[1]BECO_Datos 2006-2020'!$LL$3:$RN$86,'[1]BECO_Datos 2006-2020'!$A48,FALSE),0))*G$5</f>
        <v>9.1985460394049703</v>
      </c>
      <c r="H48" s="97">
        <f ca="1">(HLOOKUP(CONCATENATE($L$5,H$7),'[1]BECO_Datos 2006-2020'!$D$3:$LJ$86,'[1]BECO_Datos 2006-2020'!$A48,FALSE)+IFERROR(HLOOKUP(CONCATENATE($L$5,H$7),'[1]BECO_Datos 2006-2020'!$LL$3:$RN$86,'[1]BECO_Datos 2006-2020'!$A48,FALSE),0))*H$5</f>
        <v>0</v>
      </c>
      <c r="I48" s="97">
        <f ca="1">(HLOOKUP(CONCATENATE($L$5,I$7),'[1]BECO_Datos 2006-2020'!$D$3:$LJ$86,'[1]BECO_Datos 2006-2020'!$A48,FALSE)+IFERROR(HLOOKUP(CONCATENATE($L$5,I$7),'[1]BECO_Datos 2006-2020'!$LL$3:$RN$86,'[1]BECO_Datos 2006-2020'!$A48,FALSE),0))*I$5</f>
        <v>0</v>
      </c>
      <c r="J48" s="97">
        <f ca="1">(HLOOKUP(CONCATENATE($L$5,J$7),'[1]BECO_Datos 2006-2020'!$D$3:$LJ$86,'[1]BECO_Datos 2006-2020'!$A48,FALSE)+IFERROR(HLOOKUP(CONCATENATE($L$5,J$7),'[1]BECO_Datos 2006-2020'!$LL$3:$RN$86,'[1]BECO_Datos 2006-2020'!$A48,FALSE),0))*J$5</f>
        <v>0</v>
      </c>
      <c r="K48" s="75" t="str">
        <f t="shared" ca="1" si="20"/>
        <v>No aplica</v>
      </c>
      <c r="L48" s="97">
        <f ca="1">(HLOOKUP(CONCATENATE($L$5,L$7),'[1]BECO_Datos 2006-2020'!$D$3:$LJ$86,'[1]BECO_Datos 2006-2020'!$A48,FALSE)+IFERROR(HLOOKUP(CONCATENATE($L$5,L$7),'[1]BECO_Datos 2006-2020'!$LL$3:$RN$86,'[1]BECO_Datos 2006-2020'!$A48,FALSE),0))*L$5</f>
        <v>0</v>
      </c>
      <c r="M48" s="97">
        <f ca="1">(HLOOKUP(CONCATENATE($L$5,M$7),'[1]BECO_Datos 2006-2020'!$D$3:$LJ$86,'[1]BECO_Datos 2006-2020'!$A48,FALSE)+IFERROR(HLOOKUP(CONCATENATE($L$5,M$7),'[1]BECO_Datos 2006-2020'!$LL$3:$RN$86,'[1]BECO_Datos 2006-2020'!$A48,FALSE),0))*M$5</f>
        <v>0</v>
      </c>
      <c r="N48" s="97">
        <f ca="1">(HLOOKUP(CONCATENATE($L$5,N$7),'[1]BECO_Datos 2006-2020'!$D$3:$LJ$86,'[1]BECO_Datos 2006-2020'!$A48,FALSE)+IFERROR(HLOOKUP(CONCATENATE($L$5,N$7),'[1]BECO_Datos 2006-2020'!$LL$3:$RN$86,'[1]BECO_Datos 2006-2020'!$A48,FALSE),0))*N$5</f>
        <v>0</v>
      </c>
      <c r="O48" s="97">
        <f ca="1">(HLOOKUP(CONCATENATE($L$5,O$7),'[1]BECO_Datos 2006-2020'!$D$3:$LJ$86,'[1]BECO_Datos 2006-2020'!$A48,FALSE)+IFERROR(HLOOKUP(CONCATENATE($L$5,O$7),'[1]BECO_Datos 2006-2020'!$LL$3:$RN$86,'[1]BECO_Datos 2006-2020'!$A48,FALSE),0))*O$5</f>
        <v>0</v>
      </c>
      <c r="P48" s="97">
        <f ca="1">(HLOOKUP(CONCATENATE($L$5,P$7),'[1]BECO_Datos 2006-2020'!$D$3:$LJ$86,'[1]BECO_Datos 2006-2020'!$A48,FALSE)+IFERROR(HLOOKUP(CONCATENATE($L$5,P$7),'[1]BECO_Datos 2006-2020'!$LL$3:$RN$86,'[1]BECO_Datos 2006-2020'!$A48,FALSE),0))*P$5</f>
        <v>3.9807380964992269</v>
      </c>
      <c r="Q48" s="97">
        <f ca="1">(HLOOKUP(CONCATENATE($L$5,Q$7),'[1]BECO_Datos 2006-2020'!$D$3:$LJ$86,'[1]BECO_Datos 2006-2020'!$A48,FALSE)+IFERROR(HLOOKUP(CONCATENATE($L$5,Q$7),'[1]BECO_Datos 2006-2020'!$LL$3:$RN$86,'[1]BECO_Datos 2006-2020'!$A48,FALSE),0))*Q$5</f>
        <v>114.7779259471575</v>
      </c>
      <c r="R48" s="97">
        <f ca="1">(HLOOKUP(CONCATENATE($L$5,R$7),'[1]BECO_Datos 2006-2020'!$D$3:$LJ$86,'[1]BECO_Datos 2006-2020'!$A48,FALSE)+IFERROR(HLOOKUP(CONCATENATE($L$5,R$7),'[1]BECO_Datos 2006-2020'!$LL$3:$RN$86,'[1]BECO_Datos 2006-2020'!$A48,FALSE),0))*R$5</f>
        <v>4.8037323558095517</v>
      </c>
      <c r="S48" s="97">
        <f ca="1">(HLOOKUP(CONCATENATE($L$5,S$7),'[1]BECO_Datos 2006-2020'!$D$3:$LJ$86,'[1]BECO_Datos 2006-2020'!$A48,FALSE)+IFERROR(HLOOKUP(CONCATENATE($L$5,S$7),'[1]BECO_Datos 2006-2020'!$LL$3:$RN$86,'[1]BECO_Datos 2006-2020'!$A48,FALSE),0))*S$5</f>
        <v>0.28697326273626306</v>
      </c>
      <c r="T48" s="97">
        <f ca="1">(HLOOKUP(CONCATENATE($L$5,T$7),'[1]BECO_Datos 2006-2020'!$D$3:$LJ$86,'[1]BECO_Datos 2006-2020'!$A48,FALSE)+IFERROR(HLOOKUP(CONCATENATE($L$5,T$7),'[1]BECO_Datos 2006-2020'!$LL$3:$RN$86,'[1]BECO_Datos 2006-2020'!$A48,FALSE),0))*T$5</f>
        <v>37.139311038480614</v>
      </c>
      <c r="U48" s="97">
        <f ca="1">(HLOOKUP(CONCATENATE($L$5,U$7),'[1]BECO_Datos 2006-2020'!$D$3:$LJ$86,'[1]BECO_Datos 2006-2020'!$A48,FALSE)+IFERROR(HLOOKUP(CONCATENATE($L$5,U$7),'[1]BECO_Datos 2006-2020'!$LL$3:$RN$86,'[1]BECO_Datos 2006-2020'!$A48,FALSE),0))*U$5</f>
        <v>0.88186690557171621</v>
      </c>
      <c r="V48" s="97">
        <f ca="1">(HLOOKUP(CONCATENATE($L$5,V$7),'[1]BECO_Datos 2006-2020'!$D$3:$LJ$86,'[1]BECO_Datos 2006-2020'!$A48,FALSE)+IFERROR(HLOOKUP(CONCATENATE($L$5,V$7),'[1]BECO_Datos 2006-2020'!$LL$3:$RN$86,'[1]BECO_Datos 2006-2020'!$A48,FALSE),0))*V$5</f>
        <v>0</v>
      </c>
    </row>
    <row r="49" spans="1:22" x14ac:dyDescent="0.3">
      <c r="A49" s="98" t="s">
        <v>161</v>
      </c>
      <c r="B49" s="77" t="str">
        <f t="shared" ca="1" si="18"/>
        <v>No aplica</v>
      </c>
      <c r="C49" s="99">
        <f ca="1">(HLOOKUP(CONCATENATE($L$5,C$7),'[1]BECO_Datos 2006-2020'!$D$3:$LJ$86,'[1]BECO_Datos 2006-2020'!$A49,FALSE)+IFERROR(HLOOKUP(CONCATENATE($L$5,C$7),'[1]BECO_Datos 2006-2020'!$LL$3:$RN$86,'[1]BECO_Datos 2006-2020'!$A49,FALSE),0))*C$5</f>
        <v>0</v>
      </c>
      <c r="D49" s="99">
        <f ca="1">(HLOOKUP(CONCATENATE($L$5,D$7),'[1]BECO_Datos 2006-2020'!$D$3:$LJ$86,'[1]BECO_Datos 2006-2020'!$A49,FALSE)+IFERROR(HLOOKUP(CONCATENATE($L$5,D$7),'[1]BECO_Datos 2006-2020'!$LL$3:$RN$86,'[1]BECO_Datos 2006-2020'!$A49,FALSE),0))*D$5</f>
        <v>435.44544368487249</v>
      </c>
      <c r="E49" s="99">
        <f ca="1">(HLOOKUP(CONCATENATE($L$5,E$7),'[1]BECO_Datos 2006-2020'!$D$3:$LJ$86,'[1]BECO_Datos 2006-2020'!$A49,FALSE)+IFERROR(HLOOKUP(CONCATENATE($L$5,E$7),'[1]BECO_Datos 2006-2020'!$LL$3:$RN$86,'[1]BECO_Datos 2006-2020'!$A49,FALSE),0))*E$5</f>
        <v>5624.9619733800209</v>
      </c>
      <c r="F49" s="99">
        <f ca="1">(HLOOKUP(CONCATENATE($L$5,F$7),'[1]BECO_Datos 2006-2020'!$D$3:$LJ$86,'[1]BECO_Datos 2006-2020'!$A49,FALSE)+IFERROR(HLOOKUP(CONCATENATE($L$5,F$7),'[1]BECO_Datos 2006-2020'!$LL$3:$RN$86,'[1]BECO_Datos 2006-2020'!$A49,FALSE),0))*F$5</f>
        <v>0</v>
      </c>
      <c r="G49" s="99">
        <f ca="1">(HLOOKUP(CONCATENATE($L$5,G$7),'[1]BECO_Datos 2006-2020'!$D$3:$LJ$86,'[1]BECO_Datos 2006-2020'!$A49,FALSE)+IFERROR(HLOOKUP(CONCATENATE($L$5,G$7),'[1]BECO_Datos 2006-2020'!$LL$3:$RN$86,'[1]BECO_Datos 2006-2020'!$A49,FALSE),0))*G$5</f>
        <v>0</v>
      </c>
      <c r="H49" s="99">
        <f ca="1">(HLOOKUP(CONCATENATE($L$5,H$7),'[1]BECO_Datos 2006-2020'!$D$3:$LJ$86,'[1]BECO_Datos 2006-2020'!$A49,FALSE)+IFERROR(HLOOKUP(CONCATENATE($L$5,H$7),'[1]BECO_Datos 2006-2020'!$LL$3:$RN$86,'[1]BECO_Datos 2006-2020'!$A49,FALSE),0))*H$5</f>
        <v>58.968544449709988</v>
      </c>
      <c r="I49" s="99">
        <f ca="1">(HLOOKUP(CONCATENATE($L$5,I$7),'[1]BECO_Datos 2006-2020'!$D$3:$LJ$86,'[1]BECO_Datos 2006-2020'!$A49,FALSE)+IFERROR(HLOOKUP(CONCATENATE($L$5,I$7),'[1]BECO_Datos 2006-2020'!$LL$3:$RN$86,'[1]BECO_Datos 2006-2020'!$A49,FALSE),0))*I$5</f>
        <v>0.73166566044258585</v>
      </c>
      <c r="J49" s="99">
        <f ca="1">(HLOOKUP(CONCATENATE($L$5,J$7),'[1]BECO_Datos 2006-2020'!$D$3:$LJ$86,'[1]BECO_Datos 2006-2020'!$A49,FALSE)+IFERROR(HLOOKUP(CONCATENATE($L$5,J$7),'[1]BECO_Datos 2006-2020'!$LL$3:$RN$86,'[1]BECO_Datos 2006-2020'!$A49,FALSE),0))*J$5</f>
        <v>0</v>
      </c>
      <c r="K49" s="77" t="str">
        <f t="shared" ca="1" si="20"/>
        <v>No aplica</v>
      </c>
      <c r="L49" s="99">
        <f ca="1">(HLOOKUP(CONCATENATE($L$5,L$7),'[1]BECO_Datos 2006-2020'!$D$3:$LJ$86,'[1]BECO_Datos 2006-2020'!$A49,FALSE)+IFERROR(HLOOKUP(CONCATENATE($L$5,L$7),'[1]BECO_Datos 2006-2020'!$LL$3:$RN$86,'[1]BECO_Datos 2006-2020'!$A49,FALSE),0))*L$5</f>
        <v>0</v>
      </c>
      <c r="M49" s="99">
        <f ca="1">(HLOOKUP(CONCATENATE($L$5,M$7),'[1]BECO_Datos 2006-2020'!$D$3:$LJ$86,'[1]BECO_Datos 2006-2020'!$A49,FALSE)+IFERROR(HLOOKUP(CONCATENATE($L$5,M$7),'[1]BECO_Datos 2006-2020'!$LL$3:$RN$86,'[1]BECO_Datos 2006-2020'!$A49,FALSE),0))*M$5</f>
        <v>0</v>
      </c>
      <c r="N49" s="99">
        <f ca="1">(HLOOKUP(CONCATENATE($L$5,N$7),'[1]BECO_Datos 2006-2020'!$D$3:$LJ$86,'[1]BECO_Datos 2006-2020'!$A49,FALSE)+IFERROR(HLOOKUP(CONCATENATE($L$5,N$7),'[1]BECO_Datos 2006-2020'!$LL$3:$RN$86,'[1]BECO_Datos 2006-2020'!$A49,FALSE),0))*N$5</f>
        <v>0</v>
      </c>
      <c r="O49" s="99">
        <f ca="1">(HLOOKUP(CONCATENATE($L$5,O$7),'[1]BECO_Datos 2006-2020'!$D$3:$LJ$86,'[1]BECO_Datos 2006-2020'!$A49,FALSE)+IFERROR(HLOOKUP(CONCATENATE($L$5,O$7),'[1]BECO_Datos 2006-2020'!$LL$3:$RN$86,'[1]BECO_Datos 2006-2020'!$A49,FALSE),0))*O$5</f>
        <v>6.6035000294613306</v>
      </c>
      <c r="P49" s="99">
        <f ca="1">(HLOOKUP(CONCATENATE($L$5,P$7),'[1]BECO_Datos 2006-2020'!$D$3:$LJ$86,'[1]BECO_Datos 2006-2020'!$A49,FALSE)+IFERROR(HLOOKUP(CONCATENATE($L$5,P$7),'[1]BECO_Datos 2006-2020'!$LL$3:$RN$86,'[1]BECO_Datos 2006-2020'!$A49,FALSE),0))*P$5</f>
        <v>4.8530442395058211</v>
      </c>
      <c r="Q49" s="99">
        <f ca="1">(HLOOKUP(CONCATENATE($L$5,Q$7),'[1]BECO_Datos 2006-2020'!$D$3:$LJ$86,'[1]BECO_Datos 2006-2020'!$A49,FALSE)+IFERROR(HLOOKUP(CONCATENATE($L$5,Q$7),'[1]BECO_Datos 2006-2020'!$LL$3:$RN$86,'[1]BECO_Datos 2006-2020'!$A49,FALSE),0))*Q$5</f>
        <v>982.54324116635075</v>
      </c>
      <c r="R49" s="99">
        <f ca="1">(HLOOKUP(CONCATENATE($L$5,R$7),'[1]BECO_Datos 2006-2020'!$D$3:$LJ$86,'[1]BECO_Datos 2006-2020'!$A49,FALSE)+IFERROR(HLOOKUP(CONCATENATE($L$5,R$7),'[1]BECO_Datos 2006-2020'!$LL$3:$RN$86,'[1]BECO_Datos 2006-2020'!$A49,FALSE),0))*R$5</f>
        <v>692.62168954270533</v>
      </c>
      <c r="S49" s="99">
        <f ca="1">(HLOOKUP(CONCATENATE($L$5,S$7),'[1]BECO_Datos 2006-2020'!$D$3:$LJ$86,'[1]BECO_Datos 2006-2020'!$A49,FALSE)+IFERROR(HLOOKUP(CONCATENATE($L$5,S$7),'[1]BECO_Datos 2006-2020'!$LL$3:$RN$86,'[1]BECO_Datos 2006-2020'!$A49,FALSE),0))*S$5</f>
        <v>11.21022528235204</v>
      </c>
      <c r="T49" s="99">
        <f ca="1">(HLOOKUP(CONCATENATE($L$5,T$7),'[1]BECO_Datos 2006-2020'!$D$3:$LJ$86,'[1]BECO_Datos 2006-2020'!$A49,FALSE)+IFERROR(HLOOKUP(CONCATENATE($L$5,T$7),'[1]BECO_Datos 2006-2020'!$LL$3:$RN$86,'[1]BECO_Datos 2006-2020'!$A49,FALSE),0))*T$5</f>
        <v>7.764125094256678</v>
      </c>
      <c r="U49" s="99">
        <f ca="1">(HLOOKUP(CONCATENATE($L$5,U$7),'[1]BECO_Datos 2006-2020'!$D$3:$LJ$86,'[1]BECO_Datos 2006-2020'!$A49,FALSE)+IFERROR(HLOOKUP(CONCATENATE($L$5,U$7),'[1]BECO_Datos 2006-2020'!$LL$3:$RN$86,'[1]BECO_Datos 2006-2020'!$A49,FALSE),0))*U$5</f>
        <v>0.39301991780108336</v>
      </c>
      <c r="V49" s="99">
        <f ca="1">(HLOOKUP(CONCATENATE($L$5,V$7),'[1]BECO_Datos 2006-2020'!$D$3:$LJ$86,'[1]BECO_Datos 2006-2020'!$A49,FALSE)+IFERROR(HLOOKUP(CONCATENATE($L$5,V$7),'[1]BECO_Datos 2006-2020'!$LL$3:$RN$86,'[1]BECO_Datos 2006-2020'!$A49,FALSE),0))*V$5</f>
        <v>0</v>
      </c>
    </row>
    <row r="50" spans="1:22" x14ac:dyDescent="0.3">
      <c r="A50" s="96" t="s">
        <v>162</v>
      </c>
      <c r="B50" s="75" t="str">
        <f t="shared" ca="1" si="18"/>
        <v>No aplica</v>
      </c>
      <c r="C50" s="97">
        <f ca="1">(HLOOKUP(CONCATENATE($L$5,C$7),'[1]BECO_Datos 2006-2020'!$D$3:$LJ$86,'[1]BECO_Datos 2006-2020'!$A50,FALSE)+IFERROR(HLOOKUP(CONCATENATE($L$5,C$7),'[1]BECO_Datos 2006-2020'!$LL$3:$RN$86,'[1]BECO_Datos 2006-2020'!$A50,FALSE),0))*C$5</f>
        <v>0</v>
      </c>
      <c r="D50" s="97">
        <f ca="1">(HLOOKUP(CONCATENATE($L$5,D$7),'[1]BECO_Datos 2006-2020'!$D$3:$LJ$86,'[1]BECO_Datos 2006-2020'!$A50,FALSE)+IFERROR(HLOOKUP(CONCATENATE($L$5,D$7),'[1]BECO_Datos 2006-2020'!$LL$3:$RN$86,'[1]BECO_Datos 2006-2020'!$A50,FALSE),0))*D$5</f>
        <v>0</v>
      </c>
      <c r="E50" s="97">
        <f ca="1">(HLOOKUP(CONCATENATE($L$5,E$7),'[1]BECO_Datos 2006-2020'!$D$3:$LJ$86,'[1]BECO_Datos 2006-2020'!$A50,FALSE)+IFERROR(HLOOKUP(CONCATENATE($L$5,E$7),'[1]BECO_Datos 2006-2020'!$LL$3:$RN$86,'[1]BECO_Datos 2006-2020'!$A50,FALSE),0))*E$5</f>
        <v>82.397150744908117</v>
      </c>
      <c r="F50" s="97">
        <f ca="1">(HLOOKUP(CONCATENATE($L$5,F$7),'[1]BECO_Datos 2006-2020'!$D$3:$LJ$86,'[1]BECO_Datos 2006-2020'!$A50,FALSE)+IFERROR(HLOOKUP(CONCATENATE($L$5,F$7),'[1]BECO_Datos 2006-2020'!$LL$3:$RN$86,'[1]BECO_Datos 2006-2020'!$A50,FALSE),0))*F$5</f>
        <v>0</v>
      </c>
      <c r="G50" s="97">
        <f ca="1">(HLOOKUP(CONCATENATE($L$5,G$7),'[1]BECO_Datos 2006-2020'!$D$3:$LJ$86,'[1]BECO_Datos 2006-2020'!$A50,FALSE)+IFERROR(HLOOKUP(CONCATENATE($L$5,G$7),'[1]BECO_Datos 2006-2020'!$LL$3:$RN$86,'[1]BECO_Datos 2006-2020'!$A50,FALSE),0))*G$5</f>
        <v>0</v>
      </c>
      <c r="H50" s="97">
        <f ca="1">(HLOOKUP(CONCATENATE($L$5,H$7),'[1]BECO_Datos 2006-2020'!$D$3:$LJ$86,'[1]BECO_Datos 2006-2020'!$A50,FALSE)+IFERROR(HLOOKUP(CONCATENATE($L$5,H$7),'[1]BECO_Datos 2006-2020'!$LL$3:$RN$86,'[1]BECO_Datos 2006-2020'!$A50,FALSE),0))*H$5</f>
        <v>0</v>
      </c>
      <c r="I50" s="97">
        <f ca="1">(HLOOKUP(CONCATENATE($L$5,I$7),'[1]BECO_Datos 2006-2020'!$D$3:$LJ$86,'[1]BECO_Datos 2006-2020'!$A50,FALSE)+IFERROR(HLOOKUP(CONCATENATE($L$5,I$7),'[1]BECO_Datos 2006-2020'!$LL$3:$RN$86,'[1]BECO_Datos 2006-2020'!$A50,FALSE),0))*I$5</f>
        <v>0</v>
      </c>
      <c r="J50" s="97">
        <f ca="1">(HLOOKUP(CONCATENATE($L$5,J$7),'[1]BECO_Datos 2006-2020'!$D$3:$LJ$86,'[1]BECO_Datos 2006-2020'!$A50,FALSE)+IFERROR(HLOOKUP(CONCATENATE($L$5,J$7),'[1]BECO_Datos 2006-2020'!$LL$3:$RN$86,'[1]BECO_Datos 2006-2020'!$A50,FALSE),0))*J$5</f>
        <v>0</v>
      </c>
      <c r="K50" s="75" t="str">
        <f t="shared" ca="1" si="20"/>
        <v>No aplica</v>
      </c>
      <c r="L50" s="97">
        <f ca="1">(HLOOKUP(CONCATENATE($L$5,L$7),'[1]BECO_Datos 2006-2020'!$D$3:$LJ$86,'[1]BECO_Datos 2006-2020'!$A50,FALSE)+IFERROR(HLOOKUP(CONCATENATE($L$5,L$7),'[1]BECO_Datos 2006-2020'!$LL$3:$RN$86,'[1]BECO_Datos 2006-2020'!$A50,FALSE),0))*L$5</f>
        <v>0</v>
      </c>
      <c r="M50" s="97">
        <f ca="1">(HLOOKUP(CONCATENATE($L$5,M$7),'[1]BECO_Datos 2006-2020'!$D$3:$LJ$86,'[1]BECO_Datos 2006-2020'!$A50,FALSE)+IFERROR(HLOOKUP(CONCATENATE($L$5,M$7),'[1]BECO_Datos 2006-2020'!$LL$3:$RN$86,'[1]BECO_Datos 2006-2020'!$A50,FALSE),0))*M$5</f>
        <v>0</v>
      </c>
      <c r="N50" s="97">
        <f ca="1">(HLOOKUP(CONCATENATE($L$5,N$7),'[1]BECO_Datos 2006-2020'!$D$3:$LJ$86,'[1]BECO_Datos 2006-2020'!$A50,FALSE)+IFERROR(HLOOKUP(CONCATENATE($L$5,N$7),'[1]BECO_Datos 2006-2020'!$LL$3:$RN$86,'[1]BECO_Datos 2006-2020'!$A50,FALSE),0))*N$5</f>
        <v>0</v>
      </c>
      <c r="O50" s="97">
        <f ca="1">(HLOOKUP(CONCATENATE($L$5,O$7),'[1]BECO_Datos 2006-2020'!$D$3:$LJ$86,'[1]BECO_Datos 2006-2020'!$A50,FALSE)+IFERROR(HLOOKUP(CONCATENATE($L$5,O$7),'[1]BECO_Datos 2006-2020'!$LL$3:$RN$86,'[1]BECO_Datos 2006-2020'!$A50,FALSE),0))*O$5</f>
        <v>0</v>
      </c>
      <c r="P50" s="97">
        <f ca="1">(HLOOKUP(CONCATENATE($L$5,P$7),'[1]BECO_Datos 2006-2020'!$D$3:$LJ$86,'[1]BECO_Datos 2006-2020'!$A50,FALSE)+IFERROR(HLOOKUP(CONCATENATE($L$5,P$7),'[1]BECO_Datos 2006-2020'!$LL$3:$RN$86,'[1]BECO_Datos 2006-2020'!$A50,FALSE),0))*P$5</f>
        <v>0.6461989397680582</v>
      </c>
      <c r="Q50" s="97">
        <f ca="1">(HLOOKUP(CONCATENATE($L$5,Q$7),'[1]BECO_Datos 2006-2020'!$D$3:$LJ$86,'[1]BECO_Datos 2006-2020'!$A50,FALSE)+IFERROR(HLOOKUP(CONCATENATE($L$5,Q$7),'[1]BECO_Datos 2006-2020'!$LL$3:$RN$86,'[1]BECO_Datos 2006-2020'!$A50,FALSE),0))*Q$5</f>
        <v>161.26181164392676</v>
      </c>
      <c r="R50" s="97">
        <f ca="1">(HLOOKUP(CONCATENATE($L$5,R$7),'[1]BECO_Datos 2006-2020'!$D$3:$LJ$86,'[1]BECO_Datos 2006-2020'!$A50,FALSE)+IFERROR(HLOOKUP(CONCATENATE($L$5,R$7),'[1]BECO_Datos 2006-2020'!$LL$3:$RN$86,'[1]BECO_Datos 2006-2020'!$A50,FALSE),0))*R$5</f>
        <v>0</v>
      </c>
      <c r="S50" s="97">
        <f ca="1">(HLOOKUP(CONCATENATE($L$5,S$7),'[1]BECO_Datos 2006-2020'!$D$3:$LJ$86,'[1]BECO_Datos 2006-2020'!$A50,FALSE)+IFERROR(HLOOKUP(CONCATENATE($L$5,S$7),'[1]BECO_Datos 2006-2020'!$LL$3:$RN$86,'[1]BECO_Datos 2006-2020'!$A50,FALSE),0))*S$5</f>
        <v>0</v>
      </c>
      <c r="T50" s="97">
        <f ca="1">(HLOOKUP(CONCATENATE($L$5,T$7),'[1]BECO_Datos 2006-2020'!$D$3:$LJ$86,'[1]BECO_Datos 2006-2020'!$A50,FALSE)+IFERROR(HLOOKUP(CONCATENATE($L$5,T$7),'[1]BECO_Datos 2006-2020'!$LL$3:$RN$86,'[1]BECO_Datos 2006-2020'!$A50,FALSE),0))*T$5</f>
        <v>0.92932514043537551</v>
      </c>
      <c r="U50" s="97">
        <f ca="1">(HLOOKUP(CONCATENATE($L$5,U$7),'[1]BECO_Datos 2006-2020'!$D$3:$LJ$86,'[1]BECO_Datos 2006-2020'!$A50,FALSE)+IFERROR(HLOOKUP(CONCATENATE($L$5,U$7),'[1]BECO_Datos 2006-2020'!$LL$3:$RN$86,'[1]BECO_Datos 2006-2020'!$A50,FALSE),0))*U$5</f>
        <v>0.88641544562824381</v>
      </c>
      <c r="V50" s="97">
        <f ca="1">(HLOOKUP(CONCATENATE($L$5,V$7),'[1]BECO_Datos 2006-2020'!$D$3:$LJ$86,'[1]BECO_Datos 2006-2020'!$A50,FALSE)+IFERROR(HLOOKUP(CONCATENATE($L$5,V$7),'[1]BECO_Datos 2006-2020'!$LL$3:$RN$86,'[1]BECO_Datos 2006-2020'!$A50,FALSE),0))*V$5</f>
        <v>1.1953189369425051E-2</v>
      </c>
    </row>
    <row r="51" spans="1:22" x14ac:dyDescent="0.3">
      <c r="A51" s="98" t="s">
        <v>163</v>
      </c>
      <c r="B51" s="77" t="str">
        <f t="shared" ca="1" si="18"/>
        <v>No aplica</v>
      </c>
      <c r="C51" s="99">
        <f ca="1">(HLOOKUP(CONCATENATE($L$5,C$7),'[1]BECO_Datos 2006-2020'!$D$3:$LJ$86,'[1]BECO_Datos 2006-2020'!$A51,FALSE)+IFERROR(HLOOKUP(CONCATENATE($L$5,C$7),'[1]BECO_Datos 2006-2020'!$LL$3:$RN$86,'[1]BECO_Datos 2006-2020'!$A51,FALSE),0))*C$5</f>
        <v>0</v>
      </c>
      <c r="D51" s="99">
        <f ca="1">(HLOOKUP(CONCATENATE($L$5,D$7),'[1]BECO_Datos 2006-2020'!$D$3:$LJ$86,'[1]BECO_Datos 2006-2020'!$A51,FALSE)+IFERROR(HLOOKUP(CONCATENATE($L$5,D$7),'[1]BECO_Datos 2006-2020'!$LL$3:$RN$86,'[1]BECO_Datos 2006-2020'!$A51,FALSE),0))*D$5</f>
        <v>0</v>
      </c>
      <c r="E51" s="99">
        <f ca="1">(HLOOKUP(CONCATENATE($L$5,E$7),'[1]BECO_Datos 2006-2020'!$D$3:$LJ$86,'[1]BECO_Datos 2006-2020'!$A51,FALSE)+IFERROR(HLOOKUP(CONCATENATE($L$5,E$7),'[1]BECO_Datos 2006-2020'!$LL$3:$RN$86,'[1]BECO_Datos 2006-2020'!$A51,FALSE),0))*E$5</f>
        <v>42100.847798620911</v>
      </c>
      <c r="F51" s="99">
        <f ca="1">(HLOOKUP(CONCATENATE($L$5,F$7),'[1]BECO_Datos 2006-2020'!$D$3:$LJ$86,'[1]BECO_Datos 2006-2020'!$A51,FALSE)+IFERROR(HLOOKUP(CONCATENATE($L$5,F$7),'[1]BECO_Datos 2006-2020'!$LL$3:$RN$86,'[1]BECO_Datos 2006-2020'!$A51,FALSE),0))*F$5</f>
        <v>0</v>
      </c>
      <c r="G51" s="99">
        <f ca="1">(HLOOKUP(CONCATENATE($L$5,G$7),'[1]BECO_Datos 2006-2020'!$D$3:$LJ$86,'[1]BECO_Datos 2006-2020'!$A51,FALSE)+IFERROR(HLOOKUP(CONCATENATE($L$5,G$7),'[1]BECO_Datos 2006-2020'!$LL$3:$RN$86,'[1]BECO_Datos 2006-2020'!$A51,FALSE),0))*G$5</f>
        <v>0.68063985112617698</v>
      </c>
      <c r="H51" s="99">
        <f ca="1">(HLOOKUP(CONCATENATE($L$5,H$7),'[1]BECO_Datos 2006-2020'!$D$3:$LJ$86,'[1]BECO_Datos 2006-2020'!$A51,FALSE)+IFERROR(HLOOKUP(CONCATENATE($L$5,H$7),'[1]BECO_Datos 2006-2020'!$LL$3:$RN$86,'[1]BECO_Datos 2006-2020'!$A51,FALSE),0))*H$5</f>
        <v>0</v>
      </c>
      <c r="I51" s="99">
        <f ca="1">(HLOOKUP(CONCATENATE($L$5,I$7),'[1]BECO_Datos 2006-2020'!$D$3:$LJ$86,'[1]BECO_Datos 2006-2020'!$A51,FALSE)+IFERROR(HLOOKUP(CONCATENATE($L$5,I$7),'[1]BECO_Datos 2006-2020'!$LL$3:$RN$86,'[1]BECO_Datos 2006-2020'!$A51,FALSE),0))*I$5</f>
        <v>0</v>
      </c>
      <c r="J51" s="99">
        <f ca="1">(HLOOKUP(CONCATENATE($L$5,J$7),'[1]BECO_Datos 2006-2020'!$D$3:$LJ$86,'[1]BECO_Datos 2006-2020'!$A51,FALSE)+IFERROR(HLOOKUP(CONCATENATE($L$5,J$7),'[1]BECO_Datos 2006-2020'!$LL$3:$RN$86,'[1]BECO_Datos 2006-2020'!$A51,FALSE),0))*J$5</f>
        <v>0</v>
      </c>
      <c r="K51" s="77" t="str">
        <f t="shared" ca="1" si="20"/>
        <v>No aplica</v>
      </c>
      <c r="L51" s="99">
        <f ca="1">(HLOOKUP(CONCATENATE($L$5,L$7),'[1]BECO_Datos 2006-2020'!$D$3:$LJ$86,'[1]BECO_Datos 2006-2020'!$A51,FALSE)+IFERROR(HLOOKUP(CONCATENATE($L$5,L$7),'[1]BECO_Datos 2006-2020'!$LL$3:$RN$86,'[1]BECO_Datos 2006-2020'!$A51,FALSE),0))*L$5</f>
        <v>0</v>
      </c>
      <c r="M51" s="99">
        <f ca="1">(HLOOKUP(CONCATENATE($L$5,M$7),'[1]BECO_Datos 2006-2020'!$D$3:$LJ$86,'[1]BECO_Datos 2006-2020'!$A51,FALSE)+IFERROR(HLOOKUP(CONCATENATE($L$5,M$7),'[1]BECO_Datos 2006-2020'!$LL$3:$RN$86,'[1]BECO_Datos 2006-2020'!$A51,FALSE),0))*M$5</f>
        <v>0</v>
      </c>
      <c r="N51" s="99">
        <f ca="1">(HLOOKUP(CONCATENATE($L$5,N$7),'[1]BECO_Datos 2006-2020'!$D$3:$LJ$86,'[1]BECO_Datos 2006-2020'!$A51,FALSE)+IFERROR(HLOOKUP(CONCATENATE($L$5,N$7),'[1]BECO_Datos 2006-2020'!$LL$3:$RN$86,'[1]BECO_Datos 2006-2020'!$A51,FALSE),0))*N$5</f>
        <v>0</v>
      </c>
      <c r="O51" s="99">
        <f ca="1">(HLOOKUP(CONCATENATE($L$5,O$7),'[1]BECO_Datos 2006-2020'!$D$3:$LJ$86,'[1]BECO_Datos 2006-2020'!$A51,FALSE)+IFERROR(HLOOKUP(CONCATENATE($L$5,O$7),'[1]BECO_Datos 2006-2020'!$LL$3:$RN$86,'[1]BECO_Datos 2006-2020'!$A51,FALSE),0))*O$5</f>
        <v>0</v>
      </c>
      <c r="P51" s="99">
        <f ca="1">(HLOOKUP(CONCATENATE($L$5,P$7),'[1]BECO_Datos 2006-2020'!$D$3:$LJ$86,'[1]BECO_Datos 2006-2020'!$A51,FALSE)+IFERROR(HLOOKUP(CONCATENATE($L$5,P$7),'[1]BECO_Datos 2006-2020'!$LL$3:$RN$86,'[1]BECO_Datos 2006-2020'!$A51,FALSE),0))*P$5</f>
        <v>6.6302871005962301</v>
      </c>
      <c r="Q51" s="99">
        <f ca="1">(HLOOKUP(CONCATENATE($L$5,Q$7),'[1]BECO_Datos 2006-2020'!$D$3:$LJ$86,'[1]BECO_Datos 2006-2020'!$A51,FALSE)+IFERROR(HLOOKUP(CONCATENATE($L$5,Q$7),'[1]BECO_Datos 2006-2020'!$LL$3:$RN$86,'[1]BECO_Datos 2006-2020'!$A51,FALSE),0))*Q$5</f>
        <v>38.33364689414411</v>
      </c>
      <c r="R51" s="99">
        <f ca="1">(HLOOKUP(CONCATENATE($L$5,R$7),'[1]BECO_Datos 2006-2020'!$D$3:$LJ$86,'[1]BECO_Datos 2006-2020'!$A51,FALSE)+IFERROR(HLOOKUP(CONCATENATE($L$5,R$7),'[1]BECO_Datos 2006-2020'!$LL$3:$RN$86,'[1]BECO_Datos 2006-2020'!$A51,FALSE),0))*R$5</f>
        <v>1123.516124076403</v>
      </c>
      <c r="S51" s="99">
        <f ca="1">(HLOOKUP(CONCATENATE($L$5,S$7),'[1]BECO_Datos 2006-2020'!$D$3:$LJ$86,'[1]BECO_Datos 2006-2020'!$A51,FALSE)+IFERROR(HLOOKUP(CONCATENATE($L$5,S$7),'[1]BECO_Datos 2006-2020'!$LL$3:$RN$86,'[1]BECO_Datos 2006-2020'!$A51,FALSE),0))*S$5</f>
        <v>6.0144467075704657</v>
      </c>
      <c r="T51" s="99">
        <f ca="1">(HLOOKUP(CONCATENATE($L$5,T$7),'[1]BECO_Datos 2006-2020'!$D$3:$LJ$86,'[1]BECO_Datos 2006-2020'!$A51,FALSE)+IFERROR(HLOOKUP(CONCATENATE($L$5,T$7),'[1]BECO_Datos 2006-2020'!$LL$3:$RN$86,'[1]BECO_Datos 2006-2020'!$A51,FALSE),0))*T$5</f>
        <v>834.09280419144432</v>
      </c>
      <c r="U51" s="99">
        <f ca="1">(HLOOKUP(CONCATENATE($L$5,U$7),'[1]BECO_Datos 2006-2020'!$D$3:$LJ$86,'[1]BECO_Datos 2006-2020'!$A51,FALSE)+IFERROR(HLOOKUP(CONCATENATE($L$5,U$7),'[1]BECO_Datos 2006-2020'!$LL$3:$RN$86,'[1]BECO_Datos 2006-2020'!$A51,FALSE),0))*U$5</f>
        <v>0.50462197991657298</v>
      </c>
      <c r="V51" s="99">
        <f ca="1">(HLOOKUP(CONCATENATE($L$5,V$7),'[1]BECO_Datos 2006-2020'!$D$3:$LJ$86,'[1]BECO_Datos 2006-2020'!$A51,FALSE)+IFERROR(HLOOKUP(CONCATENATE($L$5,V$7),'[1]BECO_Datos 2006-2020'!$LL$3:$RN$86,'[1]BECO_Datos 2006-2020'!$A51,FALSE),0))*V$5</f>
        <v>0.18256563312519977</v>
      </c>
    </row>
    <row r="52" spans="1:22" x14ac:dyDescent="0.3">
      <c r="A52" s="96" t="s">
        <v>164</v>
      </c>
      <c r="B52" s="75" t="str">
        <f t="shared" ca="1" si="18"/>
        <v>No aplica</v>
      </c>
      <c r="C52" s="97">
        <f ca="1">(HLOOKUP(CONCATENATE($L$5,C$7),'[1]BECO_Datos 2006-2020'!$D$3:$LJ$86,'[1]BECO_Datos 2006-2020'!$A52,FALSE)+IFERROR(HLOOKUP(CONCATENATE($L$5,C$7),'[1]BECO_Datos 2006-2020'!$LL$3:$RN$86,'[1]BECO_Datos 2006-2020'!$A52,FALSE),0))*C$5</f>
        <v>225.7814079156077</v>
      </c>
      <c r="D52" s="97">
        <f ca="1">(HLOOKUP(CONCATENATE($L$5,D$7),'[1]BECO_Datos 2006-2020'!$D$3:$LJ$86,'[1]BECO_Datos 2006-2020'!$A52,FALSE)+IFERROR(HLOOKUP(CONCATENATE($L$5,D$7),'[1]BECO_Datos 2006-2020'!$LL$3:$RN$86,'[1]BECO_Datos 2006-2020'!$A52,FALSE),0))*D$5</f>
        <v>124.16534513761627</v>
      </c>
      <c r="E52" s="97">
        <f ca="1">(HLOOKUP(CONCATENATE($L$5,E$7),'[1]BECO_Datos 2006-2020'!$D$3:$LJ$86,'[1]BECO_Datos 2006-2020'!$A52,FALSE)+IFERROR(HLOOKUP(CONCATENATE($L$5,E$7),'[1]BECO_Datos 2006-2020'!$LL$3:$RN$86,'[1]BECO_Datos 2006-2020'!$A52,FALSE),0))*E$5</f>
        <v>5646.2415196697739</v>
      </c>
      <c r="F52" s="97">
        <f ca="1">(HLOOKUP(CONCATENATE($L$5,F$7),'[1]BECO_Datos 2006-2020'!$D$3:$LJ$86,'[1]BECO_Datos 2006-2020'!$A52,FALSE)+IFERROR(HLOOKUP(CONCATENATE($L$5,F$7),'[1]BECO_Datos 2006-2020'!$LL$3:$RN$86,'[1]BECO_Datos 2006-2020'!$A52,FALSE),0))*F$5</f>
        <v>0</v>
      </c>
      <c r="G52" s="97">
        <f ca="1">(HLOOKUP(CONCATENATE($L$5,G$7),'[1]BECO_Datos 2006-2020'!$D$3:$LJ$86,'[1]BECO_Datos 2006-2020'!$A52,FALSE)+IFERROR(HLOOKUP(CONCATENATE($L$5,G$7),'[1]BECO_Datos 2006-2020'!$LL$3:$RN$86,'[1]BECO_Datos 2006-2020'!$A52,FALSE),0))*G$5</f>
        <v>3.2441175498921737</v>
      </c>
      <c r="H52" s="97">
        <f ca="1">(HLOOKUP(CONCATENATE($L$5,H$7),'[1]BECO_Datos 2006-2020'!$D$3:$LJ$86,'[1]BECO_Datos 2006-2020'!$A52,FALSE)+IFERROR(HLOOKUP(CONCATENATE($L$5,H$7),'[1]BECO_Datos 2006-2020'!$LL$3:$RN$86,'[1]BECO_Datos 2006-2020'!$A52,FALSE),0))*H$5</f>
        <v>0.29023778065040817</v>
      </c>
      <c r="I52" s="97">
        <f ca="1">(HLOOKUP(CONCATENATE($L$5,I$7),'[1]BECO_Datos 2006-2020'!$D$3:$LJ$86,'[1]BECO_Datos 2006-2020'!$A52,FALSE)+IFERROR(HLOOKUP(CONCATENATE($L$5,I$7),'[1]BECO_Datos 2006-2020'!$LL$3:$RN$86,'[1]BECO_Datos 2006-2020'!$A52,FALSE),0))*I$5</f>
        <v>1.0466201393411878</v>
      </c>
      <c r="J52" s="97">
        <f ca="1">(HLOOKUP(CONCATENATE($L$5,J$7),'[1]BECO_Datos 2006-2020'!$D$3:$LJ$86,'[1]BECO_Datos 2006-2020'!$A52,FALSE)+IFERROR(HLOOKUP(CONCATENATE($L$5,J$7),'[1]BECO_Datos 2006-2020'!$LL$3:$RN$86,'[1]BECO_Datos 2006-2020'!$A52,FALSE),0))*J$5</f>
        <v>0</v>
      </c>
      <c r="K52" s="75" t="str">
        <f t="shared" ca="1" si="20"/>
        <v>No aplica</v>
      </c>
      <c r="L52" s="97">
        <f ca="1">(HLOOKUP(CONCATENATE($L$5,L$7),'[1]BECO_Datos 2006-2020'!$D$3:$LJ$86,'[1]BECO_Datos 2006-2020'!$A52,FALSE)+IFERROR(HLOOKUP(CONCATENATE($L$5,L$7),'[1]BECO_Datos 2006-2020'!$LL$3:$RN$86,'[1]BECO_Datos 2006-2020'!$A52,FALSE),0))*L$5</f>
        <v>0</v>
      </c>
      <c r="M52" s="97">
        <f ca="1">(HLOOKUP(CONCATENATE($L$5,M$7),'[1]BECO_Datos 2006-2020'!$D$3:$LJ$86,'[1]BECO_Datos 2006-2020'!$A52,FALSE)+IFERROR(HLOOKUP(CONCATENATE($L$5,M$7),'[1]BECO_Datos 2006-2020'!$LL$3:$RN$86,'[1]BECO_Datos 2006-2020'!$A52,FALSE),0))*M$5</f>
        <v>0</v>
      </c>
      <c r="N52" s="97">
        <f ca="1">(HLOOKUP(CONCATENATE($L$5,N$7),'[1]BECO_Datos 2006-2020'!$D$3:$LJ$86,'[1]BECO_Datos 2006-2020'!$A52,FALSE)+IFERROR(HLOOKUP(CONCATENATE($L$5,N$7),'[1]BECO_Datos 2006-2020'!$LL$3:$RN$86,'[1]BECO_Datos 2006-2020'!$A52,FALSE),0))*N$5</f>
        <v>0</v>
      </c>
      <c r="O52" s="97">
        <f ca="1">(HLOOKUP(CONCATENATE($L$5,O$7),'[1]BECO_Datos 2006-2020'!$D$3:$LJ$86,'[1]BECO_Datos 2006-2020'!$A52,FALSE)+IFERROR(HLOOKUP(CONCATENATE($L$5,O$7),'[1]BECO_Datos 2006-2020'!$LL$3:$RN$86,'[1]BECO_Datos 2006-2020'!$A52,FALSE),0))*O$5</f>
        <v>0.69327630544063112</v>
      </c>
      <c r="P52" s="97">
        <f ca="1">(HLOOKUP(CONCATENATE($L$5,P$7),'[1]BECO_Datos 2006-2020'!$D$3:$LJ$86,'[1]BECO_Datos 2006-2020'!$A52,FALSE)+IFERROR(HLOOKUP(CONCATENATE($L$5,P$7),'[1]BECO_Datos 2006-2020'!$LL$3:$RN$86,'[1]BECO_Datos 2006-2020'!$A52,FALSE),0))*P$5</f>
        <v>19.775259483647748</v>
      </c>
      <c r="Q52" s="97">
        <f ca="1">(HLOOKUP(CONCATENATE($L$5,Q$7),'[1]BECO_Datos 2006-2020'!$D$3:$LJ$86,'[1]BECO_Datos 2006-2020'!$A52,FALSE)+IFERROR(HLOOKUP(CONCATENATE($L$5,Q$7),'[1]BECO_Datos 2006-2020'!$LL$3:$RN$86,'[1]BECO_Datos 2006-2020'!$A52,FALSE),0))*Q$5</f>
        <v>1213.4325586341013</v>
      </c>
      <c r="R52" s="97">
        <f ca="1">(HLOOKUP(CONCATENATE($L$5,R$7),'[1]BECO_Datos 2006-2020'!$D$3:$LJ$86,'[1]BECO_Datos 2006-2020'!$A52,FALSE)+IFERROR(HLOOKUP(CONCATENATE($L$5,R$7),'[1]BECO_Datos 2006-2020'!$LL$3:$RN$86,'[1]BECO_Datos 2006-2020'!$A52,FALSE),0))*R$5</f>
        <v>615.46350568981768</v>
      </c>
      <c r="S52" s="97">
        <f ca="1">(HLOOKUP(CONCATENATE($L$5,S$7),'[1]BECO_Datos 2006-2020'!$D$3:$LJ$86,'[1]BECO_Datos 2006-2020'!$A52,FALSE)+IFERROR(HLOOKUP(CONCATENATE($L$5,S$7),'[1]BECO_Datos 2006-2020'!$LL$3:$RN$86,'[1]BECO_Datos 2006-2020'!$A52,FALSE),0))*S$5</f>
        <v>4.0067659405491662</v>
      </c>
      <c r="T52" s="97">
        <f ca="1">(HLOOKUP(CONCATENATE($L$5,T$7),'[1]BECO_Datos 2006-2020'!$D$3:$LJ$86,'[1]BECO_Datos 2006-2020'!$A52,FALSE)+IFERROR(HLOOKUP(CONCATENATE($L$5,T$7),'[1]BECO_Datos 2006-2020'!$LL$3:$RN$86,'[1]BECO_Datos 2006-2020'!$A52,FALSE),0))*T$5</f>
        <v>23.709643076558532</v>
      </c>
      <c r="U52" s="97">
        <f ca="1">(HLOOKUP(CONCATENATE($L$5,U$7),'[1]BECO_Datos 2006-2020'!$D$3:$LJ$86,'[1]BECO_Datos 2006-2020'!$A52,FALSE)+IFERROR(HLOOKUP(CONCATENATE($L$5,U$7),'[1]BECO_Datos 2006-2020'!$LL$3:$RN$86,'[1]BECO_Datos 2006-2020'!$A52,FALSE),0))*U$5</f>
        <v>10.426484390795265</v>
      </c>
      <c r="V52" s="97">
        <f ca="1">(HLOOKUP(CONCATENATE($L$5,V$7),'[1]BECO_Datos 2006-2020'!$D$3:$LJ$86,'[1]BECO_Datos 2006-2020'!$A52,FALSE)+IFERROR(HLOOKUP(CONCATENATE($L$5,V$7),'[1]BECO_Datos 2006-2020'!$LL$3:$RN$86,'[1]BECO_Datos 2006-2020'!$A52,FALSE),0))*V$5</f>
        <v>0.53249221651339118</v>
      </c>
    </row>
    <row r="53" spans="1:22" x14ac:dyDescent="0.3">
      <c r="A53" s="98" t="s">
        <v>165</v>
      </c>
      <c r="B53" s="77" t="str">
        <f t="shared" ca="1" si="18"/>
        <v>No aplica</v>
      </c>
      <c r="C53" s="99">
        <f ca="1">(HLOOKUP(CONCATENATE($L$5,C$7),'[1]BECO_Datos 2006-2020'!$D$3:$LJ$86,'[1]BECO_Datos 2006-2020'!$A53,FALSE)+IFERROR(HLOOKUP(CONCATENATE($L$5,C$7),'[1]BECO_Datos 2006-2020'!$LL$3:$RN$86,'[1]BECO_Datos 2006-2020'!$A53,FALSE),0))*C$5</f>
        <v>0</v>
      </c>
      <c r="D53" s="99">
        <f ca="1">(HLOOKUP(CONCATENATE($L$5,D$7),'[1]BECO_Datos 2006-2020'!$D$3:$LJ$86,'[1]BECO_Datos 2006-2020'!$A53,FALSE)+IFERROR(HLOOKUP(CONCATENATE($L$5,D$7),'[1]BECO_Datos 2006-2020'!$LL$3:$RN$86,'[1]BECO_Datos 2006-2020'!$A53,FALSE),0))*D$5</f>
        <v>0</v>
      </c>
      <c r="E53" s="99">
        <f ca="1">(HLOOKUP(CONCATENATE($L$5,E$7),'[1]BECO_Datos 2006-2020'!$D$3:$LJ$86,'[1]BECO_Datos 2006-2020'!$A53,FALSE)+IFERROR(HLOOKUP(CONCATENATE($L$5,E$7),'[1]BECO_Datos 2006-2020'!$LL$3:$RN$86,'[1]BECO_Datos 2006-2020'!$A53,FALSE),0))*E$5</f>
        <v>349.35304140218233</v>
      </c>
      <c r="F53" s="99">
        <f ca="1">(HLOOKUP(CONCATENATE($L$5,F$7),'[1]BECO_Datos 2006-2020'!$D$3:$LJ$86,'[1]BECO_Datos 2006-2020'!$A53,FALSE)+IFERROR(HLOOKUP(CONCATENATE($L$5,F$7),'[1]BECO_Datos 2006-2020'!$LL$3:$RN$86,'[1]BECO_Datos 2006-2020'!$A53,FALSE),0))*F$5</f>
        <v>0</v>
      </c>
      <c r="G53" s="99">
        <f ca="1">(HLOOKUP(CONCATENATE($L$5,G$7),'[1]BECO_Datos 2006-2020'!$D$3:$LJ$86,'[1]BECO_Datos 2006-2020'!$A53,FALSE)+IFERROR(HLOOKUP(CONCATENATE($L$5,G$7),'[1]BECO_Datos 2006-2020'!$LL$3:$RN$86,'[1]BECO_Datos 2006-2020'!$A53,FALSE),0))*G$5</f>
        <v>0</v>
      </c>
      <c r="H53" s="99">
        <f ca="1">(HLOOKUP(CONCATENATE($L$5,H$7),'[1]BECO_Datos 2006-2020'!$D$3:$LJ$86,'[1]BECO_Datos 2006-2020'!$A53,FALSE)+IFERROR(HLOOKUP(CONCATENATE($L$5,H$7),'[1]BECO_Datos 2006-2020'!$LL$3:$RN$86,'[1]BECO_Datos 2006-2020'!$A53,FALSE),0))*H$5</f>
        <v>0</v>
      </c>
      <c r="I53" s="99">
        <f ca="1">(HLOOKUP(CONCATENATE($L$5,I$7),'[1]BECO_Datos 2006-2020'!$D$3:$LJ$86,'[1]BECO_Datos 2006-2020'!$A53,FALSE)+IFERROR(HLOOKUP(CONCATENATE($L$5,I$7),'[1]BECO_Datos 2006-2020'!$LL$3:$RN$86,'[1]BECO_Datos 2006-2020'!$A53,FALSE),0))*I$5</f>
        <v>0</v>
      </c>
      <c r="J53" s="99">
        <f ca="1">(HLOOKUP(CONCATENATE($L$5,J$7),'[1]BECO_Datos 2006-2020'!$D$3:$LJ$86,'[1]BECO_Datos 2006-2020'!$A53,FALSE)+IFERROR(HLOOKUP(CONCATENATE($L$5,J$7),'[1]BECO_Datos 2006-2020'!$LL$3:$RN$86,'[1]BECO_Datos 2006-2020'!$A53,FALSE),0))*J$5</f>
        <v>0</v>
      </c>
      <c r="K53" s="77" t="str">
        <f t="shared" ca="1" si="20"/>
        <v>No aplica</v>
      </c>
      <c r="L53" s="99">
        <f ca="1">(HLOOKUP(CONCATENATE($L$5,L$7),'[1]BECO_Datos 2006-2020'!$D$3:$LJ$86,'[1]BECO_Datos 2006-2020'!$A53,FALSE)+IFERROR(HLOOKUP(CONCATENATE($L$5,L$7),'[1]BECO_Datos 2006-2020'!$LL$3:$RN$86,'[1]BECO_Datos 2006-2020'!$A53,FALSE),0))*L$5</f>
        <v>0</v>
      </c>
      <c r="M53" s="99">
        <f ca="1">(HLOOKUP(CONCATENATE($L$5,M$7),'[1]BECO_Datos 2006-2020'!$D$3:$LJ$86,'[1]BECO_Datos 2006-2020'!$A53,FALSE)+IFERROR(HLOOKUP(CONCATENATE($L$5,M$7),'[1]BECO_Datos 2006-2020'!$LL$3:$RN$86,'[1]BECO_Datos 2006-2020'!$A53,FALSE),0))*M$5</f>
        <v>0</v>
      </c>
      <c r="N53" s="99">
        <f ca="1">(HLOOKUP(CONCATENATE($L$5,N$7),'[1]BECO_Datos 2006-2020'!$D$3:$LJ$86,'[1]BECO_Datos 2006-2020'!$A53,FALSE)+IFERROR(HLOOKUP(CONCATENATE($L$5,N$7),'[1]BECO_Datos 2006-2020'!$LL$3:$RN$86,'[1]BECO_Datos 2006-2020'!$A53,FALSE),0))*N$5</f>
        <v>0</v>
      </c>
      <c r="O53" s="99">
        <f ca="1">(HLOOKUP(CONCATENATE($L$5,O$7),'[1]BECO_Datos 2006-2020'!$D$3:$LJ$86,'[1]BECO_Datos 2006-2020'!$A53,FALSE)+IFERROR(HLOOKUP(CONCATENATE($L$5,O$7),'[1]BECO_Datos 2006-2020'!$LL$3:$RN$86,'[1]BECO_Datos 2006-2020'!$A53,FALSE),0))*O$5</f>
        <v>0</v>
      </c>
      <c r="P53" s="99">
        <f ca="1">(HLOOKUP(CONCATENATE($L$5,P$7),'[1]BECO_Datos 2006-2020'!$D$3:$LJ$86,'[1]BECO_Datos 2006-2020'!$A53,FALSE)+IFERROR(HLOOKUP(CONCATENATE($L$5,P$7),'[1]BECO_Datos 2006-2020'!$LL$3:$RN$86,'[1]BECO_Datos 2006-2020'!$A53,FALSE),0))*P$5</f>
        <v>1.0988804637676959</v>
      </c>
      <c r="Q53" s="99">
        <f ca="1">(HLOOKUP(CONCATENATE($L$5,Q$7),'[1]BECO_Datos 2006-2020'!$D$3:$LJ$86,'[1]BECO_Datos 2006-2020'!$A53,FALSE)+IFERROR(HLOOKUP(CONCATENATE($L$5,Q$7),'[1]BECO_Datos 2006-2020'!$LL$3:$RN$86,'[1]BECO_Datos 2006-2020'!$A53,FALSE),0))*Q$5</f>
        <v>198.36538729426687</v>
      </c>
      <c r="R53" s="99">
        <f ca="1">(HLOOKUP(CONCATENATE($L$5,R$7),'[1]BECO_Datos 2006-2020'!$D$3:$LJ$86,'[1]BECO_Datos 2006-2020'!$A53,FALSE)+IFERROR(HLOOKUP(CONCATENATE($L$5,R$7),'[1]BECO_Datos 2006-2020'!$LL$3:$RN$86,'[1]BECO_Datos 2006-2020'!$A53,FALSE),0))*R$5</f>
        <v>12.088101249198315</v>
      </c>
      <c r="S53" s="99">
        <f ca="1">(HLOOKUP(CONCATENATE($L$5,S$7),'[1]BECO_Datos 2006-2020'!$D$3:$LJ$86,'[1]BECO_Datos 2006-2020'!$A53,FALSE)+IFERROR(HLOOKUP(CONCATENATE($L$5,S$7),'[1]BECO_Datos 2006-2020'!$LL$3:$RN$86,'[1]BECO_Datos 2006-2020'!$A53,FALSE),0))*S$5</f>
        <v>0</v>
      </c>
      <c r="T53" s="99">
        <f ca="1">(HLOOKUP(CONCATENATE($L$5,T$7),'[1]BECO_Datos 2006-2020'!$D$3:$LJ$86,'[1]BECO_Datos 2006-2020'!$A53,FALSE)+IFERROR(HLOOKUP(CONCATENATE($L$5,T$7),'[1]BECO_Datos 2006-2020'!$LL$3:$RN$86,'[1]BECO_Datos 2006-2020'!$A53,FALSE),0))*T$5</f>
        <v>0.78091479604667702</v>
      </c>
      <c r="U53" s="99">
        <f ca="1">(HLOOKUP(CONCATENATE($L$5,U$7),'[1]BECO_Datos 2006-2020'!$D$3:$LJ$86,'[1]BECO_Datos 2006-2020'!$A53,FALSE)+IFERROR(HLOOKUP(CONCATENATE($L$5,U$7),'[1]BECO_Datos 2006-2020'!$LL$3:$RN$86,'[1]BECO_Datos 2006-2020'!$A53,FALSE),0))*U$5</f>
        <v>0.37122756554587755</v>
      </c>
      <c r="V53" s="99">
        <f ca="1">(HLOOKUP(CONCATENATE($L$5,V$7),'[1]BECO_Datos 2006-2020'!$D$3:$LJ$86,'[1]BECO_Datos 2006-2020'!$A53,FALSE)+IFERROR(HLOOKUP(CONCATENATE($L$5,V$7),'[1]BECO_Datos 2006-2020'!$LL$3:$RN$86,'[1]BECO_Datos 2006-2020'!$A53,FALSE),0))*V$5</f>
        <v>0</v>
      </c>
    </row>
    <row r="54" spans="1:22" x14ac:dyDescent="0.3">
      <c r="A54" s="96" t="s">
        <v>166</v>
      </c>
      <c r="B54" s="75" t="str">
        <f t="shared" ca="1" si="18"/>
        <v>No aplica</v>
      </c>
      <c r="C54" s="97">
        <f ca="1">(HLOOKUP(CONCATENATE($L$5,C$7),'[1]BECO_Datos 2006-2020'!$D$3:$LJ$86,'[1]BECO_Datos 2006-2020'!$A54,FALSE)+IFERROR(HLOOKUP(CONCATENATE($L$5,C$7),'[1]BECO_Datos 2006-2020'!$LL$3:$RN$86,'[1]BECO_Datos 2006-2020'!$A54,FALSE),0))*C$5</f>
        <v>0</v>
      </c>
      <c r="D54" s="97">
        <f ca="1">(HLOOKUP(CONCATENATE($L$5,D$7),'[1]BECO_Datos 2006-2020'!$D$3:$LJ$86,'[1]BECO_Datos 2006-2020'!$A54,FALSE)+IFERROR(HLOOKUP(CONCATENATE($L$5,D$7),'[1]BECO_Datos 2006-2020'!$LL$3:$RN$86,'[1]BECO_Datos 2006-2020'!$A54,FALSE),0))*D$5</f>
        <v>3.9492573137975859</v>
      </c>
      <c r="E54" s="97">
        <f ca="1">(HLOOKUP(CONCATENATE($L$5,E$7),'[1]BECO_Datos 2006-2020'!$D$3:$LJ$86,'[1]BECO_Datos 2006-2020'!$A54,FALSE)+IFERROR(HLOOKUP(CONCATENATE($L$5,E$7),'[1]BECO_Datos 2006-2020'!$LL$3:$RN$86,'[1]BECO_Datos 2006-2020'!$A54,FALSE),0))*E$5</f>
        <v>526.19900442081325</v>
      </c>
      <c r="F54" s="97">
        <f ca="1">(HLOOKUP(CONCATENATE($L$5,F$7),'[1]BECO_Datos 2006-2020'!$D$3:$LJ$86,'[1]BECO_Datos 2006-2020'!$A54,FALSE)+IFERROR(HLOOKUP(CONCATENATE($L$5,F$7),'[1]BECO_Datos 2006-2020'!$LL$3:$RN$86,'[1]BECO_Datos 2006-2020'!$A54,FALSE),0))*F$5</f>
        <v>0</v>
      </c>
      <c r="G54" s="97">
        <f ca="1">(HLOOKUP(CONCATENATE($L$5,G$7),'[1]BECO_Datos 2006-2020'!$D$3:$LJ$86,'[1]BECO_Datos 2006-2020'!$A54,FALSE)+IFERROR(HLOOKUP(CONCATENATE($L$5,G$7),'[1]BECO_Datos 2006-2020'!$LL$3:$RN$86,'[1]BECO_Datos 2006-2020'!$A54,FALSE),0))*G$5</f>
        <v>6.6277522148088949E-2</v>
      </c>
      <c r="H54" s="97">
        <f ca="1">(HLOOKUP(CONCATENATE($L$5,H$7),'[1]BECO_Datos 2006-2020'!$D$3:$LJ$86,'[1]BECO_Datos 2006-2020'!$A54,FALSE)+IFERROR(HLOOKUP(CONCATENATE($L$5,H$7),'[1]BECO_Datos 2006-2020'!$LL$3:$RN$86,'[1]BECO_Datos 2006-2020'!$A54,FALSE),0))*H$5</f>
        <v>6.5549197728879179E-4</v>
      </c>
      <c r="I54" s="97">
        <f ca="1">(HLOOKUP(CONCATENATE($L$5,I$7),'[1]BECO_Datos 2006-2020'!$D$3:$LJ$86,'[1]BECO_Datos 2006-2020'!$A54,FALSE)+IFERROR(HLOOKUP(CONCATENATE($L$5,I$7),'[1]BECO_Datos 2006-2020'!$LL$3:$RN$86,'[1]BECO_Datos 2006-2020'!$A54,FALSE),0))*I$5</f>
        <v>0</v>
      </c>
      <c r="J54" s="97">
        <f ca="1">(HLOOKUP(CONCATENATE($L$5,J$7),'[1]BECO_Datos 2006-2020'!$D$3:$LJ$86,'[1]BECO_Datos 2006-2020'!$A54,FALSE)+IFERROR(HLOOKUP(CONCATENATE($L$5,J$7),'[1]BECO_Datos 2006-2020'!$LL$3:$RN$86,'[1]BECO_Datos 2006-2020'!$A54,FALSE),0))*J$5</f>
        <v>0</v>
      </c>
      <c r="K54" s="75" t="str">
        <f t="shared" ca="1" si="20"/>
        <v>No aplica</v>
      </c>
      <c r="L54" s="97">
        <f ca="1">(HLOOKUP(CONCATENATE($L$5,L$7),'[1]BECO_Datos 2006-2020'!$D$3:$LJ$86,'[1]BECO_Datos 2006-2020'!$A54,FALSE)+IFERROR(HLOOKUP(CONCATENATE($L$5,L$7),'[1]BECO_Datos 2006-2020'!$LL$3:$RN$86,'[1]BECO_Datos 2006-2020'!$A54,FALSE),0))*L$5</f>
        <v>0</v>
      </c>
      <c r="M54" s="97">
        <f ca="1">(HLOOKUP(CONCATENATE($L$5,M$7),'[1]BECO_Datos 2006-2020'!$D$3:$LJ$86,'[1]BECO_Datos 2006-2020'!$A54,FALSE)+IFERROR(HLOOKUP(CONCATENATE($L$5,M$7),'[1]BECO_Datos 2006-2020'!$LL$3:$RN$86,'[1]BECO_Datos 2006-2020'!$A54,FALSE),0))*M$5</f>
        <v>0</v>
      </c>
      <c r="N54" s="97">
        <f ca="1">(HLOOKUP(CONCATENATE($L$5,N$7),'[1]BECO_Datos 2006-2020'!$D$3:$LJ$86,'[1]BECO_Datos 2006-2020'!$A54,FALSE)+IFERROR(HLOOKUP(CONCATENATE($L$5,N$7),'[1]BECO_Datos 2006-2020'!$LL$3:$RN$86,'[1]BECO_Datos 2006-2020'!$A54,FALSE),0))*N$5</f>
        <v>0</v>
      </c>
      <c r="O54" s="97">
        <f ca="1">(HLOOKUP(CONCATENATE($L$5,O$7),'[1]BECO_Datos 2006-2020'!$D$3:$LJ$86,'[1]BECO_Datos 2006-2020'!$A54,FALSE)+IFERROR(HLOOKUP(CONCATENATE($L$5,O$7),'[1]BECO_Datos 2006-2020'!$LL$3:$RN$86,'[1]BECO_Datos 2006-2020'!$A54,FALSE),0))*O$5</f>
        <v>0</v>
      </c>
      <c r="P54" s="97">
        <f ca="1">(HLOOKUP(CONCATENATE($L$5,P$7),'[1]BECO_Datos 2006-2020'!$D$3:$LJ$86,'[1]BECO_Datos 2006-2020'!$A54,FALSE)+IFERROR(HLOOKUP(CONCATENATE($L$5,P$7),'[1]BECO_Datos 2006-2020'!$LL$3:$RN$86,'[1]BECO_Datos 2006-2020'!$A54,FALSE),0))*P$5</f>
        <v>6.9082785036078587</v>
      </c>
      <c r="Q54" s="97">
        <f ca="1">(HLOOKUP(CONCATENATE($L$5,Q$7),'[1]BECO_Datos 2006-2020'!$D$3:$LJ$86,'[1]BECO_Datos 2006-2020'!$A54,FALSE)+IFERROR(HLOOKUP(CONCATENATE($L$5,Q$7),'[1]BECO_Datos 2006-2020'!$LL$3:$RN$86,'[1]BECO_Datos 2006-2020'!$A54,FALSE),0))*Q$5</f>
        <v>1345.5166125943033</v>
      </c>
      <c r="R54" s="97">
        <f ca="1">(HLOOKUP(CONCATENATE($L$5,R$7),'[1]BECO_Datos 2006-2020'!$D$3:$LJ$86,'[1]BECO_Datos 2006-2020'!$A54,FALSE)+IFERROR(HLOOKUP(CONCATENATE($L$5,R$7),'[1]BECO_Datos 2006-2020'!$LL$3:$RN$86,'[1]BECO_Datos 2006-2020'!$A54,FALSE),0))*R$5</f>
        <v>119.44179963744067</v>
      </c>
      <c r="S54" s="97">
        <f ca="1">(HLOOKUP(CONCATENATE($L$5,S$7),'[1]BECO_Datos 2006-2020'!$D$3:$LJ$86,'[1]BECO_Datos 2006-2020'!$A54,FALSE)+IFERROR(HLOOKUP(CONCATENATE($L$5,S$7),'[1]BECO_Datos 2006-2020'!$LL$3:$RN$86,'[1]BECO_Datos 2006-2020'!$A54,FALSE),0))*S$5</f>
        <v>0.66913592140865485</v>
      </c>
      <c r="T54" s="97">
        <f ca="1">(HLOOKUP(CONCATENATE($L$5,T$7),'[1]BECO_Datos 2006-2020'!$D$3:$LJ$86,'[1]BECO_Datos 2006-2020'!$A54,FALSE)+IFERROR(HLOOKUP(CONCATENATE($L$5,T$7),'[1]BECO_Datos 2006-2020'!$LL$3:$RN$86,'[1]BECO_Datos 2006-2020'!$A54,FALSE),0))*T$5</f>
        <v>10.779499682818406</v>
      </c>
      <c r="U54" s="97">
        <f ca="1">(HLOOKUP(CONCATENATE($L$5,U$7),'[1]BECO_Datos 2006-2020'!$D$3:$LJ$86,'[1]BECO_Datos 2006-2020'!$A54,FALSE)+IFERROR(HLOOKUP(CONCATENATE($L$5,U$7),'[1]BECO_Datos 2006-2020'!$LL$3:$RN$86,'[1]BECO_Datos 2006-2020'!$A54,FALSE),0))*U$5</f>
        <v>1.3342175035503754</v>
      </c>
      <c r="V54" s="97">
        <f ca="1">(HLOOKUP(CONCATENATE($L$5,V$7),'[1]BECO_Datos 2006-2020'!$D$3:$LJ$86,'[1]BECO_Datos 2006-2020'!$A54,FALSE)+IFERROR(HLOOKUP(CONCATENATE($L$5,V$7),'[1]BECO_Datos 2006-2020'!$LL$3:$RN$86,'[1]BECO_Datos 2006-2020'!$A54,FALSE),0))*V$5</f>
        <v>0</v>
      </c>
    </row>
    <row r="55" spans="1:22" x14ac:dyDescent="0.3">
      <c r="A55" s="98" t="s">
        <v>167</v>
      </c>
      <c r="B55" s="77" t="str">
        <f t="shared" ca="1" si="18"/>
        <v>No aplica</v>
      </c>
      <c r="C55" s="99">
        <f ca="1">(HLOOKUP(CONCATENATE($L$5,C$7),'[1]BECO_Datos 2006-2020'!$D$3:$LJ$86,'[1]BECO_Datos 2006-2020'!$A55,FALSE)+IFERROR(HLOOKUP(CONCATENATE($L$5,C$7),'[1]BECO_Datos 2006-2020'!$LL$3:$RN$86,'[1]BECO_Datos 2006-2020'!$A55,FALSE),0))*C$5</f>
        <v>0</v>
      </c>
      <c r="D55" s="99">
        <f ca="1">(HLOOKUP(CONCATENATE($L$5,D$7),'[1]BECO_Datos 2006-2020'!$D$3:$LJ$86,'[1]BECO_Datos 2006-2020'!$A55,FALSE)+IFERROR(HLOOKUP(CONCATENATE($L$5,D$7),'[1]BECO_Datos 2006-2020'!$LL$3:$RN$86,'[1]BECO_Datos 2006-2020'!$A55,FALSE),0))*D$5</f>
        <v>1398.6846063948169</v>
      </c>
      <c r="E55" s="99">
        <f ca="1">(HLOOKUP(CONCATENATE($L$5,E$7),'[1]BECO_Datos 2006-2020'!$D$3:$LJ$86,'[1]BECO_Datos 2006-2020'!$A55,FALSE)+IFERROR(HLOOKUP(CONCATENATE($L$5,E$7),'[1]BECO_Datos 2006-2020'!$LL$3:$RN$86,'[1]BECO_Datos 2006-2020'!$A55,FALSE),0))*E$5</f>
        <v>11174.076432463708</v>
      </c>
      <c r="F55" s="99">
        <f ca="1">(HLOOKUP(CONCATENATE($L$5,F$7),'[1]BECO_Datos 2006-2020'!$D$3:$LJ$86,'[1]BECO_Datos 2006-2020'!$A55,FALSE)+IFERROR(HLOOKUP(CONCATENATE($L$5,F$7),'[1]BECO_Datos 2006-2020'!$LL$3:$RN$86,'[1]BECO_Datos 2006-2020'!$A55,FALSE),0))*F$5</f>
        <v>0</v>
      </c>
      <c r="G55" s="99">
        <f ca="1">(HLOOKUP(CONCATENATE($L$5,G$7),'[1]BECO_Datos 2006-2020'!$D$3:$LJ$86,'[1]BECO_Datos 2006-2020'!$A55,FALSE)+IFERROR(HLOOKUP(CONCATENATE($L$5,G$7),'[1]BECO_Datos 2006-2020'!$LL$3:$RN$86,'[1]BECO_Datos 2006-2020'!$A55,FALSE),0))*G$5</f>
        <v>11.220497563939299</v>
      </c>
      <c r="H55" s="99">
        <f ca="1">(HLOOKUP(CONCATENATE($L$5,H$7),'[1]BECO_Datos 2006-2020'!$D$3:$LJ$86,'[1]BECO_Datos 2006-2020'!$A55,FALSE)+IFERROR(HLOOKUP(CONCATENATE($L$5,H$7),'[1]BECO_Datos 2006-2020'!$LL$3:$RN$86,'[1]BECO_Datos 2006-2020'!$A55,FALSE),0))*H$5</f>
        <v>6.381623234402432</v>
      </c>
      <c r="I55" s="99">
        <f ca="1">(HLOOKUP(CONCATENATE($L$5,I$7),'[1]BECO_Datos 2006-2020'!$D$3:$LJ$86,'[1]BECO_Datos 2006-2020'!$A55,FALSE)+IFERROR(HLOOKUP(CONCATENATE($L$5,I$7),'[1]BECO_Datos 2006-2020'!$LL$3:$RN$86,'[1]BECO_Datos 2006-2020'!$A55,FALSE),0))*I$5</f>
        <v>62.743056067246108</v>
      </c>
      <c r="J55" s="99">
        <f ca="1">(HLOOKUP(CONCATENATE($L$5,J$7),'[1]BECO_Datos 2006-2020'!$D$3:$LJ$86,'[1]BECO_Datos 2006-2020'!$A55,FALSE)+IFERROR(HLOOKUP(CONCATENATE($L$5,J$7),'[1]BECO_Datos 2006-2020'!$LL$3:$RN$86,'[1]BECO_Datos 2006-2020'!$A55,FALSE),0))*J$5</f>
        <v>0</v>
      </c>
      <c r="K55" s="77" t="str">
        <f t="shared" ca="1" si="20"/>
        <v>No aplica</v>
      </c>
      <c r="L55" s="99">
        <f ca="1">(HLOOKUP(CONCATENATE($L$5,L$7),'[1]BECO_Datos 2006-2020'!$D$3:$LJ$86,'[1]BECO_Datos 2006-2020'!$A55,FALSE)+IFERROR(HLOOKUP(CONCATENATE($L$5,L$7),'[1]BECO_Datos 2006-2020'!$LL$3:$RN$86,'[1]BECO_Datos 2006-2020'!$A55,FALSE),0))*L$5</f>
        <v>0</v>
      </c>
      <c r="M55" s="99">
        <f ca="1">(HLOOKUP(CONCATENATE($L$5,M$7),'[1]BECO_Datos 2006-2020'!$D$3:$LJ$86,'[1]BECO_Datos 2006-2020'!$A55,FALSE)+IFERROR(HLOOKUP(CONCATENATE($L$5,M$7),'[1]BECO_Datos 2006-2020'!$LL$3:$RN$86,'[1]BECO_Datos 2006-2020'!$A55,FALSE),0))*M$5</f>
        <v>0</v>
      </c>
      <c r="N55" s="99">
        <f ca="1">(HLOOKUP(CONCATENATE($L$5,N$7),'[1]BECO_Datos 2006-2020'!$D$3:$LJ$86,'[1]BECO_Datos 2006-2020'!$A55,FALSE)+IFERROR(HLOOKUP(CONCATENATE($L$5,N$7),'[1]BECO_Datos 2006-2020'!$LL$3:$RN$86,'[1]BECO_Datos 2006-2020'!$A55,FALSE),0))*N$5</f>
        <v>0.42950219992500055</v>
      </c>
      <c r="O55" s="99">
        <f ca="1">(HLOOKUP(CONCATENATE($L$5,O$7),'[1]BECO_Datos 2006-2020'!$D$3:$LJ$86,'[1]BECO_Datos 2006-2020'!$A55,FALSE)+IFERROR(HLOOKUP(CONCATENATE($L$5,O$7),'[1]BECO_Datos 2006-2020'!$LL$3:$RN$86,'[1]BECO_Datos 2006-2020'!$A55,FALSE),0))*O$5</f>
        <v>8.9425753466858033</v>
      </c>
      <c r="P55" s="99">
        <f ca="1">(HLOOKUP(CONCATENATE($L$5,P$7),'[1]BECO_Datos 2006-2020'!$D$3:$LJ$86,'[1]BECO_Datos 2006-2020'!$A55,FALSE)+IFERROR(HLOOKUP(CONCATENATE($L$5,P$7),'[1]BECO_Datos 2006-2020'!$LL$3:$RN$86,'[1]BECO_Datos 2006-2020'!$A55,FALSE),0))*P$5</f>
        <v>177.15632094036195</v>
      </c>
      <c r="Q55" s="99">
        <f ca="1">(HLOOKUP(CONCATENATE($L$5,Q$7),'[1]BECO_Datos 2006-2020'!$D$3:$LJ$86,'[1]BECO_Datos 2006-2020'!$A55,FALSE)+IFERROR(HLOOKUP(CONCATENATE($L$5,Q$7),'[1]BECO_Datos 2006-2020'!$LL$3:$RN$86,'[1]BECO_Datos 2006-2020'!$A55,FALSE),0))*Q$5</f>
        <v>1690.5214436266872</v>
      </c>
      <c r="R55" s="99">
        <f ca="1">(HLOOKUP(CONCATENATE($L$5,R$7),'[1]BECO_Datos 2006-2020'!$D$3:$LJ$86,'[1]BECO_Datos 2006-2020'!$A55,FALSE)+IFERROR(HLOOKUP(CONCATENATE($L$5,R$7),'[1]BECO_Datos 2006-2020'!$LL$3:$RN$86,'[1]BECO_Datos 2006-2020'!$A55,FALSE),0))*R$5</f>
        <v>658.65399751572625</v>
      </c>
      <c r="S55" s="99">
        <f ca="1">(HLOOKUP(CONCATENATE($L$5,S$7),'[1]BECO_Datos 2006-2020'!$D$3:$LJ$86,'[1]BECO_Datos 2006-2020'!$A55,FALSE)+IFERROR(HLOOKUP(CONCATENATE($L$5,S$7),'[1]BECO_Datos 2006-2020'!$LL$3:$RN$86,'[1]BECO_Datos 2006-2020'!$A55,FALSE),0))*S$5</f>
        <v>27.770587737843275</v>
      </c>
      <c r="T55" s="99">
        <f ca="1">(HLOOKUP(CONCATENATE($L$5,T$7),'[1]BECO_Datos 2006-2020'!$D$3:$LJ$86,'[1]BECO_Datos 2006-2020'!$A55,FALSE)+IFERROR(HLOOKUP(CONCATENATE($L$5,T$7),'[1]BECO_Datos 2006-2020'!$LL$3:$RN$86,'[1]BECO_Datos 2006-2020'!$A55,FALSE),0))*T$5</f>
        <v>30.310099472879688</v>
      </c>
      <c r="U55" s="99">
        <f ca="1">(HLOOKUP(CONCATENATE($L$5,U$7),'[1]BECO_Datos 2006-2020'!$D$3:$LJ$86,'[1]BECO_Datos 2006-2020'!$A55,FALSE)+IFERROR(HLOOKUP(CONCATENATE($L$5,U$7),'[1]BECO_Datos 2006-2020'!$LL$3:$RN$86,'[1]BECO_Datos 2006-2020'!$A55,FALSE),0))*U$5</f>
        <v>11.816305805507413</v>
      </c>
      <c r="V55" s="99">
        <f ca="1">(HLOOKUP(CONCATENATE($L$5,V$7),'[1]BECO_Datos 2006-2020'!$D$3:$LJ$86,'[1]BECO_Datos 2006-2020'!$A55,FALSE)+IFERROR(HLOOKUP(CONCATENATE($L$5,V$7),'[1]BECO_Datos 2006-2020'!$LL$3:$RN$86,'[1]BECO_Datos 2006-2020'!$A55,FALSE),0))*V$5</f>
        <v>0.36213623604604639</v>
      </c>
    </row>
    <row r="56" spans="1:22" x14ac:dyDescent="0.3">
      <c r="A56" s="96" t="s">
        <v>168</v>
      </c>
      <c r="B56" s="75" t="str">
        <f t="shared" ca="1" si="18"/>
        <v>No aplica</v>
      </c>
      <c r="C56" s="97">
        <f ca="1">(HLOOKUP(CONCATENATE($L$5,C$7),'[1]BECO_Datos 2006-2020'!$D$3:$LJ$86,'[1]BECO_Datos 2006-2020'!$A56,FALSE)+IFERROR(HLOOKUP(CONCATENATE($L$5,C$7),'[1]BECO_Datos 2006-2020'!$LL$3:$RN$86,'[1]BECO_Datos 2006-2020'!$A56,FALSE),0))*C$5</f>
        <v>0</v>
      </c>
      <c r="D56" s="97">
        <f ca="1">(HLOOKUP(CONCATENATE($L$5,D$7),'[1]BECO_Datos 2006-2020'!$D$3:$LJ$86,'[1]BECO_Datos 2006-2020'!$A56,FALSE)+IFERROR(HLOOKUP(CONCATENATE($L$5,D$7),'[1]BECO_Datos 2006-2020'!$LL$3:$RN$86,'[1]BECO_Datos 2006-2020'!$A56,FALSE),0))*D$5</f>
        <v>1.7453919695106172E-2</v>
      </c>
      <c r="E56" s="97">
        <f ca="1">(HLOOKUP(CONCATENATE($L$5,E$7),'[1]BECO_Datos 2006-2020'!$D$3:$LJ$86,'[1]BECO_Datos 2006-2020'!$A56,FALSE)+IFERROR(HLOOKUP(CONCATENATE($L$5,E$7),'[1]BECO_Datos 2006-2020'!$LL$3:$RN$86,'[1]BECO_Datos 2006-2020'!$A56,FALSE),0))*E$5</f>
        <v>9586.1805251798287</v>
      </c>
      <c r="F56" s="97">
        <f ca="1">(HLOOKUP(CONCATENATE($L$5,F$7),'[1]BECO_Datos 2006-2020'!$D$3:$LJ$86,'[1]BECO_Datos 2006-2020'!$A56,FALSE)+IFERROR(HLOOKUP(CONCATENATE($L$5,F$7),'[1]BECO_Datos 2006-2020'!$LL$3:$RN$86,'[1]BECO_Datos 2006-2020'!$A56,FALSE),0))*F$5</f>
        <v>0</v>
      </c>
      <c r="G56" s="97">
        <f ca="1">(HLOOKUP(CONCATENATE($L$5,G$7),'[1]BECO_Datos 2006-2020'!$D$3:$LJ$86,'[1]BECO_Datos 2006-2020'!$A56,FALSE)+IFERROR(HLOOKUP(CONCATENATE($L$5,G$7),'[1]BECO_Datos 2006-2020'!$LL$3:$RN$86,'[1]BECO_Datos 2006-2020'!$A56,FALSE),0))*G$5</f>
        <v>0</v>
      </c>
      <c r="H56" s="97">
        <f ca="1">(HLOOKUP(CONCATENATE($L$5,H$7),'[1]BECO_Datos 2006-2020'!$D$3:$LJ$86,'[1]BECO_Datos 2006-2020'!$A56,FALSE)+IFERROR(HLOOKUP(CONCATENATE($L$5,H$7),'[1]BECO_Datos 2006-2020'!$LL$3:$RN$86,'[1]BECO_Datos 2006-2020'!$A56,FALSE),0))*H$5</f>
        <v>6.1452452066376688</v>
      </c>
      <c r="I56" s="97">
        <f ca="1">(HLOOKUP(CONCATENATE($L$5,I$7),'[1]BECO_Datos 2006-2020'!$D$3:$LJ$86,'[1]BECO_Datos 2006-2020'!$A56,FALSE)+IFERROR(HLOOKUP(CONCATENATE($L$5,I$7),'[1]BECO_Datos 2006-2020'!$LL$3:$RN$86,'[1]BECO_Datos 2006-2020'!$A56,FALSE),0))*I$5</f>
        <v>4.307196091807599E-2</v>
      </c>
      <c r="J56" s="97">
        <f ca="1">(HLOOKUP(CONCATENATE($L$5,J$7),'[1]BECO_Datos 2006-2020'!$D$3:$LJ$86,'[1]BECO_Datos 2006-2020'!$A56,FALSE)+IFERROR(HLOOKUP(CONCATENATE($L$5,J$7),'[1]BECO_Datos 2006-2020'!$LL$3:$RN$86,'[1]BECO_Datos 2006-2020'!$A56,FALSE),0))*J$5</f>
        <v>0</v>
      </c>
      <c r="K56" s="75" t="str">
        <f t="shared" ca="1" si="20"/>
        <v>No aplica</v>
      </c>
      <c r="L56" s="97">
        <f ca="1">(HLOOKUP(CONCATENATE($L$5,L$7),'[1]BECO_Datos 2006-2020'!$D$3:$LJ$86,'[1]BECO_Datos 2006-2020'!$A56,FALSE)+IFERROR(HLOOKUP(CONCATENATE($L$5,L$7),'[1]BECO_Datos 2006-2020'!$LL$3:$RN$86,'[1]BECO_Datos 2006-2020'!$A56,FALSE),0))*L$5</f>
        <v>0</v>
      </c>
      <c r="M56" s="97">
        <f ca="1">(HLOOKUP(CONCATENATE($L$5,M$7),'[1]BECO_Datos 2006-2020'!$D$3:$LJ$86,'[1]BECO_Datos 2006-2020'!$A56,FALSE)+IFERROR(HLOOKUP(CONCATENATE($L$5,M$7),'[1]BECO_Datos 2006-2020'!$LL$3:$RN$86,'[1]BECO_Datos 2006-2020'!$A56,FALSE),0))*M$5</f>
        <v>0</v>
      </c>
      <c r="N56" s="97">
        <f ca="1">(HLOOKUP(CONCATENATE($L$5,N$7),'[1]BECO_Datos 2006-2020'!$D$3:$LJ$86,'[1]BECO_Datos 2006-2020'!$A56,FALSE)+IFERROR(HLOOKUP(CONCATENATE($L$5,N$7),'[1]BECO_Datos 2006-2020'!$LL$3:$RN$86,'[1]BECO_Datos 2006-2020'!$A56,FALSE),0))*N$5</f>
        <v>4.4944654871035813E-2</v>
      </c>
      <c r="O56" s="97">
        <f ca="1">(HLOOKUP(CONCATENATE($L$5,O$7),'[1]BECO_Datos 2006-2020'!$D$3:$LJ$86,'[1]BECO_Datos 2006-2020'!$A56,FALSE)+IFERROR(HLOOKUP(CONCATENATE($L$5,O$7),'[1]BECO_Datos 2006-2020'!$LL$3:$RN$86,'[1]BECO_Datos 2006-2020'!$A56,FALSE),0))*O$5</f>
        <v>1.6798051767436126</v>
      </c>
      <c r="P56" s="97">
        <f ca="1">(HLOOKUP(CONCATENATE($L$5,P$7),'[1]BECO_Datos 2006-2020'!$D$3:$LJ$86,'[1]BECO_Datos 2006-2020'!$A56,FALSE)+IFERROR(HLOOKUP(CONCATENATE($L$5,P$7),'[1]BECO_Datos 2006-2020'!$LL$3:$RN$86,'[1]BECO_Datos 2006-2020'!$A56,FALSE),0))*P$5</f>
        <v>75.895782530384395</v>
      </c>
      <c r="Q56" s="97">
        <f ca="1">(HLOOKUP(CONCATENATE($L$5,Q$7),'[1]BECO_Datos 2006-2020'!$D$3:$LJ$86,'[1]BECO_Datos 2006-2020'!$A56,FALSE)+IFERROR(HLOOKUP(CONCATENATE($L$5,Q$7),'[1]BECO_Datos 2006-2020'!$LL$3:$RN$86,'[1]BECO_Datos 2006-2020'!$A56,FALSE),0))*Q$5</f>
        <v>2772.1008457718008</v>
      </c>
      <c r="R56" s="97">
        <f ca="1">(HLOOKUP(CONCATENATE($L$5,R$7),'[1]BECO_Datos 2006-2020'!$D$3:$LJ$86,'[1]BECO_Datos 2006-2020'!$A56,FALSE)+IFERROR(HLOOKUP(CONCATENATE($L$5,R$7),'[1]BECO_Datos 2006-2020'!$LL$3:$RN$86,'[1]BECO_Datos 2006-2020'!$A56,FALSE),0))*R$5</f>
        <v>0</v>
      </c>
      <c r="S56" s="97">
        <f ca="1">(HLOOKUP(CONCATENATE($L$5,S$7),'[1]BECO_Datos 2006-2020'!$D$3:$LJ$86,'[1]BECO_Datos 2006-2020'!$A56,FALSE)+IFERROR(HLOOKUP(CONCATENATE($L$5,S$7),'[1]BECO_Datos 2006-2020'!$LL$3:$RN$86,'[1]BECO_Datos 2006-2020'!$A56,FALSE),0))*S$5</f>
        <v>0.66177437261499372</v>
      </c>
      <c r="T56" s="97">
        <f ca="1">(HLOOKUP(CONCATENATE($L$5,T$7),'[1]BECO_Datos 2006-2020'!$D$3:$LJ$86,'[1]BECO_Datos 2006-2020'!$A56,FALSE)+IFERROR(HLOOKUP(CONCATENATE($L$5,T$7),'[1]BECO_Datos 2006-2020'!$LL$3:$RN$86,'[1]BECO_Datos 2006-2020'!$A56,FALSE),0))*T$5</f>
        <v>2.0768294453955956</v>
      </c>
      <c r="U56" s="97">
        <f ca="1">(HLOOKUP(CONCATENATE($L$5,U$7),'[1]BECO_Datos 2006-2020'!$D$3:$LJ$86,'[1]BECO_Datos 2006-2020'!$A56,FALSE)+IFERROR(HLOOKUP(CONCATENATE($L$5,U$7),'[1]BECO_Datos 2006-2020'!$LL$3:$RN$86,'[1]BECO_Datos 2006-2020'!$A56,FALSE),0))*U$5</f>
        <v>0.73222333560729191</v>
      </c>
      <c r="V56" s="97">
        <f ca="1">(HLOOKUP(CONCATENATE($L$5,V$7),'[1]BECO_Datos 2006-2020'!$D$3:$LJ$86,'[1]BECO_Datos 2006-2020'!$A56,FALSE)+IFERROR(HLOOKUP(CONCATENATE($L$5,V$7),'[1]BECO_Datos 2006-2020'!$LL$3:$RN$86,'[1]BECO_Datos 2006-2020'!$A56,FALSE),0))*V$5</f>
        <v>0</v>
      </c>
    </row>
    <row r="57" spans="1:22" ht="20.399999999999999" x14ac:dyDescent="0.3">
      <c r="A57" s="98" t="s">
        <v>169</v>
      </c>
      <c r="B57" s="77" t="str">
        <f t="shared" ca="1" si="18"/>
        <v>No aplica</v>
      </c>
      <c r="C57" s="99">
        <f ca="1">(HLOOKUP(CONCATENATE($L$5,C$7),'[1]BECO_Datos 2006-2020'!$D$3:$LJ$86,'[1]BECO_Datos 2006-2020'!$A57,FALSE)+IFERROR(HLOOKUP(CONCATENATE($L$5,C$7),'[1]BECO_Datos 2006-2020'!$LL$3:$RN$86,'[1]BECO_Datos 2006-2020'!$A57,FALSE),0))*C$5</f>
        <v>0</v>
      </c>
      <c r="D57" s="99">
        <f ca="1">(HLOOKUP(CONCATENATE($L$5,D$7),'[1]BECO_Datos 2006-2020'!$D$3:$LJ$86,'[1]BECO_Datos 2006-2020'!$A57,FALSE)+IFERROR(HLOOKUP(CONCATENATE($L$5,D$7),'[1]BECO_Datos 2006-2020'!$LL$3:$RN$86,'[1]BECO_Datos 2006-2020'!$A57,FALSE),0))*D$5</f>
        <v>0.89044187015788567</v>
      </c>
      <c r="E57" s="99">
        <f ca="1">(HLOOKUP(CONCATENATE($L$5,E$7),'[1]BECO_Datos 2006-2020'!$D$3:$LJ$86,'[1]BECO_Datos 2006-2020'!$A57,FALSE)+IFERROR(HLOOKUP(CONCATENATE($L$5,E$7),'[1]BECO_Datos 2006-2020'!$LL$3:$RN$86,'[1]BECO_Datos 2006-2020'!$A57,FALSE),0))*E$5</f>
        <v>569.44073703712218</v>
      </c>
      <c r="F57" s="99">
        <f ca="1">(HLOOKUP(CONCATENATE($L$5,F$7),'[1]BECO_Datos 2006-2020'!$D$3:$LJ$86,'[1]BECO_Datos 2006-2020'!$A57,FALSE)+IFERROR(HLOOKUP(CONCATENATE($L$5,F$7),'[1]BECO_Datos 2006-2020'!$LL$3:$RN$86,'[1]BECO_Datos 2006-2020'!$A57,FALSE),0))*F$5</f>
        <v>0</v>
      </c>
      <c r="G57" s="99">
        <f ca="1">(HLOOKUP(CONCATENATE($L$5,G$7),'[1]BECO_Datos 2006-2020'!$D$3:$LJ$86,'[1]BECO_Datos 2006-2020'!$A57,FALSE)+IFERROR(HLOOKUP(CONCATENATE($L$5,G$7),'[1]BECO_Datos 2006-2020'!$LL$3:$RN$86,'[1]BECO_Datos 2006-2020'!$A57,FALSE),0))*G$5</f>
        <v>0</v>
      </c>
      <c r="H57" s="99">
        <f ca="1">(HLOOKUP(CONCATENATE($L$5,H$7),'[1]BECO_Datos 2006-2020'!$D$3:$LJ$86,'[1]BECO_Datos 2006-2020'!$A57,FALSE)+IFERROR(HLOOKUP(CONCATENATE($L$5,H$7),'[1]BECO_Datos 2006-2020'!$LL$3:$RN$86,'[1]BECO_Datos 2006-2020'!$A57,FALSE),0))*H$5</f>
        <v>0</v>
      </c>
      <c r="I57" s="99">
        <f ca="1">(HLOOKUP(CONCATENATE($L$5,I$7),'[1]BECO_Datos 2006-2020'!$D$3:$LJ$86,'[1]BECO_Datos 2006-2020'!$A57,FALSE)+IFERROR(HLOOKUP(CONCATENATE($L$5,I$7),'[1]BECO_Datos 2006-2020'!$LL$3:$RN$86,'[1]BECO_Datos 2006-2020'!$A57,FALSE),0))*I$5</f>
        <v>1.2610502894405615</v>
      </c>
      <c r="J57" s="99">
        <f ca="1">(HLOOKUP(CONCATENATE($L$5,J$7),'[1]BECO_Datos 2006-2020'!$D$3:$LJ$86,'[1]BECO_Datos 2006-2020'!$A57,FALSE)+IFERROR(HLOOKUP(CONCATENATE($L$5,J$7),'[1]BECO_Datos 2006-2020'!$LL$3:$RN$86,'[1]BECO_Datos 2006-2020'!$A57,FALSE),0))*J$5</f>
        <v>0</v>
      </c>
      <c r="K57" s="77" t="str">
        <f t="shared" ca="1" si="20"/>
        <v>No aplica</v>
      </c>
      <c r="L57" s="99">
        <f ca="1">(HLOOKUP(CONCATENATE($L$5,L$7),'[1]BECO_Datos 2006-2020'!$D$3:$LJ$86,'[1]BECO_Datos 2006-2020'!$A57,FALSE)+IFERROR(HLOOKUP(CONCATENATE($L$5,L$7),'[1]BECO_Datos 2006-2020'!$LL$3:$RN$86,'[1]BECO_Datos 2006-2020'!$A57,FALSE),0))*L$5</f>
        <v>0</v>
      </c>
      <c r="M57" s="99">
        <f ca="1">(HLOOKUP(CONCATENATE($L$5,M$7),'[1]BECO_Datos 2006-2020'!$D$3:$LJ$86,'[1]BECO_Datos 2006-2020'!$A57,FALSE)+IFERROR(HLOOKUP(CONCATENATE($L$5,M$7),'[1]BECO_Datos 2006-2020'!$LL$3:$RN$86,'[1]BECO_Datos 2006-2020'!$A57,FALSE),0))*M$5</f>
        <v>0</v>
      </c>
      <c r="N57" s="99">
        <f ca="1">(HLOOKUP(CONCATENATE($L$5,N$7),'[1]BECO_Datos 2006-2020'!$D$3:$LJ$86,'[1]BECO_Datos 2006-2020'!$A57,FALSE)+IFERROR(HLOOKUP(CONCATENATE($L$5,N$7),'[1]BECO_Datos 2006-2020'!$LL$3:$RN$86,'[1]BECO_Datos 2006-2020'!$A57,FALSE),0))*N$5</f>
        <v>0.2307997025066448</v>
      </c>
      <c r="O57" s="99">
        <f ca="1">(HLOOKUP(CONCATENATE($L$5,O$7),'[1]BECO_Datos 2006-2020'!$D$3:$LJ$86,'[1]BECO_Datos 2006-2020'!$A57,FALSE)+IFERROR(HLOOKUP(CONCATENATE($L$5,O$7),'[1]BECO_Datos 2006-2020'!$LL$3:$RN$86,'[1]BECO_Datos 2006-2020'!$A57,FALSE),0))*O$5</f>
        <v>7.4113979542694955E-2</v>
      </c>
      <c r="P57" s="99">
        <f ca="1">(HLOOKUP(CONCATENATE($L$5,P$7),'[1]BECO_Datos 2006-2020'!$D$3:$LJ$86,'[1]BECO_Datos 2006-2020'!$A57,FALSE)+IFERROR(HLOOKUP(CONCATENATE($L$5,P$7),'[1]BECO_Datos 2006-2020'!$LL$3:$RN$86,'[1]BECO_Datos 2006-2020'!$A57,FALSE),0))*P$5</f>
        <v>6.5891795108133122</v>
      </c>
      <c r="Q57" s="99">
        <f ca="1">(HLOOKUP(CONCATENATE($L$5,Q$7),'[1]BECO_Datos 2006-2020'!$D$3:$LJ$86,'[1]BECO_Datos 2006-2020'!$A57,FALSE)+IFERROR(HLOOKUP(CONCATENATE($L$5,Q$7),'[1]BECO_Datos 2006-2020'!$LL$3:$RN$86,'[1]BECO_Datos 2006-2020'!$A57,FALSE),0))*Q$5</f>
        <v>270.56621846845394</v>
      </c>
      <c r="R57" s="99">
        <f ca="1">(HLOOKUP(CONCATENATE($L$5,R$7),'[1]BECO_Datos 2006-2020'!$D$3:$LJ$86,'[1]BECO_Datos 2006-2020'!$A57,FALSE)+IFERROR(HLOOKUP(CONCATENATE($L$5,R$7),'[1]BECO_Datos 2006-2020'!$LL$3:$RN$86,'[1]BECO_Datos 2006-2020'!$A57,FALSE),0))*R$5</f>
        <v>9.7084285694827698E-3</v>
      </c>
      <c r="S57" s="99">
        <f ca="1">(HLOOKUP(CONCATENATE($L$5,S$7),'[1]BECO_Datos 2006-2020'!$D$3:$LJ$86,'[1]BECO_Datos 2006-2020'!$A57,FALSE)+IFERROR(HLOOKUP(CONCATENATE($L$5,S$7),'[1]BECO_Datos 2006-2020'!$LL$3:$RN$86,'[1]BECO_Datos 2006-2020'!$A57,FALSE),0))*S$5</f>
        <v>0.99957082911337791</v>
      </c>
      <c r="T57" s="99">
        <f ca="1">(HLOOKUP(CONCATENATE($L$5,T$7),'[1]BECO_Datos 2006-2020'!$D$3:$LJ$86,'[1]BECO_Datos 2006-2020'!$A57,FALSE)+IFERROR(HLOOKUP(CONCATENATE($L$5,T$7),'[1]BECO_Datos 2006-2020'!$LL$3:$RN$86,'[1]BECO_Datos 2006-2020'!$A57,FALSE),0))*T$5</f>
        <v>8.9754441319126652</v>
      </c>
      <c r="U57" s="99">
        <f ca="1">(HLOOKUP(CONCATENATE($L$5,U$7),'[1]BECO_Datos 2006-2020'!$D$3:$LJ$86,'[1]BECO_Datos 2006-2020'!$A57,FALSE)+IFERROR(HLOOKUP(CONCATENATE($L$5,U$7),'[1]BECO_Datos 2006-2020'!$LL$3:$RN$86,'[1]BECO_Datos 2006-2020'!$A57,FALSE),0))*U$5</f>
        <v>7.3533673809163673</v>
      </c>
      <c r="V57" s="99">
        <f ca="1">(HLOOKUP(CONCATENATE($L$5,V$7),'[1]BECO_Datos 2006-2020'!$D$3:$LJ$86,'[1]BECO_Datos 2006-2020'!$A57,FALSE)+IFERROR(HLOOKUP(CONCATENATE($L$5,V$7),'[1]BECO_Datos 2006-2020'!$LL$3:$RN$86,'[1]BECO_Datos 2006-2020'!$A57,FALSE),0))*V$5</f>
        <v>2.2682442900855672E-2</v>
      </c>
    </row>
    <row r="58" spans="1:22" x14ac:dyDescent="0.3">
      <c r="A58" s="96" t="s">
        <v>170</v>
      </c>
      <c r="B58" s="75" t="str">
        <f t="shared" ca="1" si="18"/>
        <v>No aplica</v>
      </c>
      <c r="C58" s="97">
        <f ca="1">(HLOOKUP(CONCATENATE($L$5,C$7),'[1]BECO_Datos 2006-2020'!$D$3:$LJ$86,'[1]BECO_Datos 2006-2020'!$A58,FALSE)+IFERROR(HLOOKUP(CONCATENATE($L$5,C$7),'[1]BECO_Datos 2006-2020'!$LL$3:$RN$86,'[1]BECO_Datos 2006-2020'!$A58,FALSE),0))*C$5</f>
        <v>0</v>
      </c>
      <c r="D58" s="97">
        <f ca="1">(HLOOKUP(CONCATENATE($L$5,D$7),'[1]BECO_Datos 2006-2020'!$D$3:$LJ$86,'[1]BECO_Datos 2006-2020'!$A58,FALSE)+IFERROR(HLOOKUP(CONCATENATE($L$5,D$7),'[1]BECO_Datos 2006-2020'!$LL$3:$RN$86,'[1]BECO_Datos 2006-2020'!$A58,FALSE),0))*D$5</f>
        <v>0</v>
      </c>
      <c r="E58" s="97">
        <f ca="1">(HLOOKUP(CONCATENATE($L$5,E$7),'[1]BECO_Datos 2006-2020'!$D$3:$LJ$86,'[1]BECO_Datos 2006-2020'!$A58,FALSE)+IFERROR(HLOOKUP(CONCATENATE($L$5,E$7),'[1]BECO_Datos 2006-2020'!$LL$3:$RN$86,'[1]BECO_Datos 2006-2020'!$A58,FALSE),0))*E$5</f>
        <v>0</v>
      </c>
      <c r="F58" s="97">
        <f ca="1">(HLOOKUP(CONCATENATE($L$5,F$7),'[1]BECO_Datos 2006-2020'!$D$3:$LJ$86,'[1]BECO_Datos 2006-2020'!$A58,FALSE)+IFERROR(HLOOKUP(CONCATENATE($L$5,F$7),'[1]BECO_Datos 2006-2020'!$LL$3:$RN$86,'[1]BECO_Datos 2006-2020'!$A58,FALSE),0))*F$5</f>
        <v>0</v>
      </c>
      <c r="G58" s="97">
        <f ca="1">(HLOOKUP(CONCATENATE($L$5,G$7),'[1]BECO_Datos 2006-2020'!$D$3:$LJ$86,'[1]BECO_Datos 2006-2020'!$A58,FALSE)+IFERROR(HLOOKUP(CONCATENATE($L$5,G$7),'[1]BECO_Datos 2006-2020'!$LL$3:$RN$86,'[1]BECO_Datos 2006-2020'!$A58,FALSE),0))*G$5</f>
        <v>0</v>
      </c>
      <c r="H58" s="97">
        <f ca="1">(HLOOKUP(CONCATENATE($L$5,H$7),'[1]BECO_Datos 2006-2020'!$D$3:$LJ$86,'[1]BECO_Datos 2006-2020'!$A58,FALSE)+IFERROR(HLOOKUP(CONCATENATE($L$5,H$7),'[1]BECO_Datos 2006-2020'!$LL$3:$RN$86,'[1]BECO_Datos 2006-2020'!$A58,FALSE),0))*H$5</f>
        <v>0</v>
      </c>
      <c r="I58" s="97">
        <f ca="1">(HLOOKUP(CONCATENATE($L$5,I$7),'[1]BECO_Datos 2006-2020'!$D$3:$LJ$86,'[1]BECO_Datos 2006-2020'!$A58,FALSE)+IFERROR(HLOOKUP(CONCATENATE($L$5,I$7),'[1]BECO_Datos 2006-2020'!$LL$3:$RN$86,'[1]BECO_Datos 2006-2020'!$A58,FALSE),0))*I$5</f>
        <v>0</v>
      </c>
      <c r="J58" s="97">
        <f ca="1">(HLOOKUP(CONCATENATE($L$5,J$7),'[1]BECO_Datos 2006-2020'!$D$3:$LJ$86,'[1]BECO_Datos 2006-2020'!$A58,FALSE)+IFERROR(HLOOKUP(CONCATENATE($L$5,J$7),'[1]BECO_Datos 2006-2020'!$LL$3:$RN$86,'[1]BECO_Datos 2006-2020'!$A58,FALSE),0))*J$5</f>
        <v>0</v>
      </c>
      <c r="K58" s="75" t="str">
        <f t="shared" ca="1" si="20"/>
        <v>No aplica</v>
      </c>
      <c r="L58" s="97">
        <f ca="1">(HLOOKUP(CONCATENATE($L$5,L$7),'[1]BECO_Datos 2006-2020'!$D$3:$LJ$86,'[1]BECO_Datos 2006-2020'!$A58,FALSE)+IFERROR(HLOOKUP(CONCATENATE($L$5,L$7),'[1]BECO_Datos 2006-2020'!$LL$3:$RN$86,'[1]BECO_Datos 2006-2020'!$A58,FALSE),0))*L$5</f>
        <v>0</v>
      </c>
      <c r="M58" s="97">
        <f ca="1">(HLOOKUP(CONCATENATE($L$5,M$7),'[1]BECO_Datos 2006-2020'!$D$3:$LJ$86,'[1]BECO_Datos 2006-2020'!$A58,FALSE)+IFERROR(HLOOKUP(CONCATENATE($L$5,M$7),'[1]BECO_Datos 2006-2020'!$LL$3:$RN$86,'[1]BECO_Datos 2006-2020'!$A58,FALSE),0))*M$5</f>
        <v>0</v>
      </c>
      <c r="N58" s="97">
        <f ca="1">(HLOOKUP(CONCATENATE($L$5,N$7),'[1]BECO_Datos 2006-2020'!$D$3:$LJ$86,'[1]BECO_Datos 2006-2020'!$A58,FALSE)+IFERROR(HLOOKUP(CONCATENATE($L$5,N$7),'[1]BECO_Datos 2006-2020'!$LL$3:$RN$86,'[1]BECO_Datos 2006-2020'!$A58,FALSE),0))*N$5</f>
        <v>0</v>
      </c>
      <c r="O58" s="97">
        <f ca="1">(HLOOKUP(CONCATENATE($L$5,O$7),'[1]BECO_Datos 2006-2020'!$D$3:$LJ$86,'[1]BECO_Datos 2006-2020'!$A58,FALSE)+IFERROR(HLOOKUP(CONCATENATE($L$5,O$7),'[1]BECO_Datos 2006-2020'!$LL$3:$RN$86,'[1]BECO_Datos 2006-2020'!$A58,FALSE),0))*O$5</f>
        <v>0</v>
      </c>
      <c r="P58" s="97">
        <f ca="1">(HLOOKUP(CONCATENATE($L$5,P$7),'[1]BECO_Datos 2006-2020'!$D$3:$LJ$86,'[1]BECO_Datos 2006-2020'!$A58,FALSE)+IFERROR(HLOOKUP(CONCATENATE($L$5,P$7),'[1]BECO_Datos 2006-2020'!$LL$3:$RN$86,'[1]BECO_Datos 2006-2020'!$A58,FALSE),0))*P$5</f>
        <v>0</v>
      </c>
      <c r="Q58" s="97">
        <f ca="1">(HLOOKUP(CONCATENATE($L$5,Q$7),'[1]BECO_Datos 2006-2020'!$D$3:$LJ$86,'[1]BECO_Datos 2006-2020'!$A58,FALSE)+IFERROR(HLOOKUP(CONCATENATE($L$5,Q$7),'[1]BECO_Datos 2006-2020'!$LL$3:$RN$86,'[1]BECO_Datos 2006-2020'!$A58,FALSE),0))*Q$5</f>
        <v>0</v>
      </c>
      <c r="R58" s="97">
        <f ca="1">(HLOOKUP(CONCATENATE($L$5,R$7),'[1]BECO_Datos 2006-2020'!$D$3:$LJ$86,'[1]BECO_Datos 2006-2020'!$A58,FALSE)+IFERROR(HLOOKUP(CONCATENATE($L$5,R$7),'[1]BECO_Datos 2006-2020'!$LL$3:$RN$86,'[1]BECO_Datos 2006-2020'!$A58,FALSE),0))*R$5</f>
        <v>0</v>
      </c>
      <c r="S58" s="97">
        <f ca="1">(HLOOKUP(CONCATENATE($L$5,S$7),'[1]BECO_Datos 2006-2020'!$D$3:$LJ$86,'[1]BECO_Datos 2006-2020'!$A58,FALSE)+IFERROR(HLOOKUP(CONCATENATE($L$5,S$7),'[1]BECO_Datos 2006-2020'!$LL$3:$RN$86,'[1]BECO_Datos 2006-2020'!$A58,FALSE),0))*S$5</f>
        <v>0</v>
      </c>
      <c r="T58" s="97">
        <f ca="1">(HLOOKUP(CONCATENATE($L$5,T$7),'[1]BECO_Datos 2006-2020'!$D$3:$LJ$86,'[1]BECO_Datos 2006-2020'!$A58,FALSE)+IFERROR(HLOOKUP(CONCATENATE($L$5,T$7),'[1]BECO_Datos 2006-2020'!$LL$3:$RN$86,'[1]BECO_Datos 2006-2020'!$A58,FALSE),0))*T$5</f>
        <v>0</v>
      </c>
      <c r="U58" s="97">
        <f ca="1">(HLOOKUP(CONCATENATE($L$5,U$7),'[1]BECO_Datos 2006-2020'!$D$3:$LJ$86,'[1]BECO_Datos 2006-2020'!$A58,FALSE)+IFERROR(HLOOKUP(CONCATENATE($L$5,U$7),'[1]BECO_Datos 2006-2020'!$LL$3:$RN$86,'[1]BECO_Datos 2006-2020'!$A58,FALSE),0))*U$5</f>
        <v>0</v>
      </c>
      <c r="V58" s="97">
        <f ca="1">(HLOOKUP(CONCATENATE($L$5,V$7),'[1]BECO_Datos 2006-2020'!$D$3:$LJ$86,'[1]BECO_Datos 2006-2020'!$A58,FALSE)+IFERROR(HLOOKUP(CONCATENATE($L$5,V$7),'[1]BECO_Datos 2006-2020'!$LL$3:$RN$86,'[1]BECO_Datos 2006-2020'!$A58,FALSE),0))*V$5</f>
        <v>0</v>
      </c>
    </row>
    <row r="59" spans="1:22" x14ac:dyDescent="0.3">
      <c r="A59" s="98" t="s">
        <v>171</v>
      </c>
      <c r="B59" s="77" t="str">
        <f t="shared" ca="1" si="18"/>
        <v>No aplica</v>
      </c>
      <c r="C59" s="99">
        <f ca="1">(HLOOKUP(CONCATENATE($L$5,C$7),'[1]BECO_Datos 2006-2020'!$D$3:$LJ$86,'[1]BECO_Datos 2006-2020'!$A59,FALSE)+IFERROR(HLOOKUP(CONCATENATE($L$5,C$7),'[1]BECO_Datos 2006-2020'!$LL$3:$RN$86,'[1]BECO_Datos 2006-2020'!$A59,FALSE),0))*C$5</f>
        <v>0</v>
      </c>
      <c r="D59" s="99">
        <f ca="1">(HLOOKUP(CONCATENATE($L$5,D$7),'[1]BECO_Datos 2006-2020'!$D$3:$LJ$86,'[1]BECO_Datos 2006-2020'!$A59,FALSE)+IFERROR(HLOOKUP(CONCATENATE($L$5,D$7),'[1]BECO_Datos 2006-2020'!$LL$3:$RN$86,'[1]BECO_Datos 2006-2020'!$A59,FALSE),0))*D$5</f>
        <v>0</v>
      </c>
      <c r="E59" s="99">
        <f ca="1">(HLOOKUP(CONCATENATE($L$5,E$7),'[1]BECO_Datos 2006-2020'!$D$3:$LJ$86,'[1]BECO_Datos 2006-2020'!$A59,FALSE)+IFERROR(HLOOKUP(CONCATENATE($L$5,E$7),'[1]BECO_Datos 2006-2020'!$LL$3:$RN$86,'[1]BECO_Datos 2006-2020'!$A59,FALSE),0))*E$5</f>
        <v>437.11019375280375</v>
      </c>
      <c r="F59" s="99">
        <f ca="1">(HLOOKUP(CONCATENATE($L$5,F$7),'[1]BECO_Datos 2006-2020'!$D$3:$LJ$86,'[1]BECO_Datos 2006-2020'!$A59,FALSE)+IFERROR(HLOOKUP(CONCATENATE($L$5,F$7),'[1]BECO_Datos 2006-2020'!$LL$3:$RN$86,'[1]BECO_Datos 2006-2020'!$A59,FALSE),0))*F$5</f>
        <v>0</v>
      </c>
      <c r="G59" s="99">
        <f ca="1">(HLOOKUP(CONCATENATE($L$5,G$7),'[1]BECO_Datos 2006-2020'!$D$3:$LJ$86,'[1]BECO_Datos 2006-2020'!$A59,FALSE)+IFERROR(HLOOKUP(CONCATENATE($L$5,G$7),'[1]BECO_Datos 2006-2020'!$LL$3:$RN$86,'[1]BECO_Datos 2006-2020'!$A59,FALSE),0))*G$5</f>
        <v>0</v>
      </c>
      <c r="H59" s="99">
        <f ca="1">(HLOOKUP(CONCATENATE($L$5,H$7),'[1]BECO_Datos 2006-2020'!$D$3:$LJ$86,'[1]BECO_Datos 2006-2020'!$A59,FALSE)+IFERROR(HLOOKUP(CONCATENATE($L$5,H$7),'[1]BECO_Datos 2006-2020'!$LL$3:$RN$86,'[1]BECO_Datos 2006-2020'!$A59,FALSE),0))*H$5</f>
        <v>0</v>
      </c>
      <c r="I59" s="99">
        <f ca="1">(HLOOKUP(CONCATENATE($L$5,I$7),'[1]BECO_Datos 2006-2020'!$D$3:$LJ$86,'[1]BECO_Datos 2006-2020'!$A59,FALSE)+IFERROR(HLOOKUP(CONCATENATE($L$5,I$7),'[1]BECO_Datos 2006-2020'!$LL$3:$RN$86,'[1]BECO_Datos 2006-2020'!$A59,FALSE),0))*I$5</f>
        <v>0</v>
      </c>
      <c r="J59" s="99">
        <f ca="1">(HLOOKUP(CONCATENATE($L$5,J$7),'[1]BECO_Datos 2006-2020'!$D$3:$LJ$86,'[1]BECO_Datos 2006-2020'!$A59,FALSE)+IFERROR(HLOOKUP(CONCATENATE($L$5,J$7),'[1]BECO_Datos 2006-2020'!$LL$3:$RN$86,'[1]BECO_Datos 2006-2020'!$A59,FALSE),0))*J$5</f>
        <v>0</v>
      </c>
      <c r="K59" s="77" t="str">
        <f t="shared" ca="1" si="20"/>
        <v>No aplica</v>
      </c>
      <c r="L59" s="99">
        <f ca="1">(HLOOKUP(CONCATENATE($L$5,L$7),'[1]BECO_Datos 2006-2020'!$D$3:$LJ$86,'[1]BECO_Datos 2006-2020'!$A59,FALSE)+IFERROR(HLOOKUP(CONCATENATE($L$5,L$7),'[1]BECO_Datos 2006-2020'!$LL$3:$RN$86,'[1]BECO_Datos 2006-2020'!$A59,FALSE),0))*L$5</f>
        <v>0</v>
      </c>
      <c r="M59" s="99">
        <f ca="1">(HLOOKUP(CONCATENATE($L$5,M$7),'[1]BECO_Datos 2006-2020'!$D$3:$LJ$86,'[1]BECO_Datos 2006-2020'!$A59,FALSE)+IFERROR(HLOOKUP(CONCATENATE($L$5,M$7),'[1]BECO_Datos 2006-2020'!$LL$3:$RN$86,'[1]BECO_Datos 2006-2020'!$A59,FALSE),0))*M$5</f>
        <v>0</v>
      </c>
      <c r="N59" s="99">
        <f ca="1">(HLOOKUP(CONCATENATE($L$5,N$7),'[1]BECO_Datos 2006-2020'!$D$3:$LJ$86,'[1]BECO_Datos 2006-2020'!$A59,FALSE)+IFERROR(HLOOKUP(CONCATENATE($L$5,N$7),'[1]BECO_Datos 2006-2020'!$LL$3:$RN$86,'[1]BECO_Datos 2006-2020'!$A59,FALSE),0))*N$5</f>
        <v>0</v>
      </c>
      <c r="O59" s="99">
        <f ca="1">(HLOOKUP(CONCATENATE($L$5,O$7),'[1]BECO_Datos 2006-2020'!$D$3:$LJ$86,'[1]BECO_Datos 2006-2020'!$A59,FALSE)+IFERROR(HLOOKUP(CONCATENATE($L$5,O$7),'[1]BECO_Datos 2006-2020'!$LL$3:$RN$86,'[1]BECO_Datos 2006-2020'!$A59,FALSE),0))*O$5</f>
        <v>1.3465833126528757</v>
      </c>
      <c r="P59" s="99">
        <f ca="1">(HLOOKUP(CONCATENATE($L$5,P$7),'[1]BECO_Datos 2006-2020'!$D$3:$LJ$86,'[1]BECO_Datos 2006-2020'!$A59,FALSE)+IFERROR(HLOOKUP(CONCATENATE($L$5,P$7),'[1]BECO_Datos 2006-2020'!$LL$3:$RN$86,'[1]BECO_Datos 2006-2020'!$A59,FALSE),0))*P$5</f>
        <v>1.4442112950986516</v>
      </c>
      <c r="Q59" s="99">
        <f ca="1">(HLOOKUP(CONCATENATE($L$5,Q$7),'[1]BECO_Datos 2006-2020'!$D$3:$LJ$86,'[1]BECO_Datos 2006-2020'!$A59,FALSE)+IFERROR(HLOOKUP(CONCATENATE($L$5,Q$7),'[1]BECO_Datos 2006-2020'!$LL$3:$RN$86,'[1]BECO_Datos 2006-2020'!$A59,FALSE),0))*Q$5</f>
        <v>204.78825638703694</v>
      </c>
      <c r="R59" s="99">
        <f ca="1">(HLOOKUP(CONCATENATE($L$5,R$7),'[1]BECO_Datos 2006-2020'!$D$3:$LJ$86,'[1]BECO_Datos 2006-2020'!$A59,FALSE)+IFERROR(HLOOKUP(CONCATENATE($L$5,R$7),'[1]BECO_Datos 2006-2020'!$LL$3:$RN$86,'[1]BECO_Datos 2006-2020'!$A59,FALSE),0))*R$5</f>
        <v>0</v>
      </c>
      <c r="S59" s="99">
        <f ca="1">(HLOOKUP(CONCATENATE($L$5,S$7),'[1]BECO_Datos 2006-2020'!$D$3:$LJ$86,'[1]BECO_Datos 2006-2020'!$A59,FALSE)+IFERROR(HLOOKUP(CONCATENATE($L$5,S$7),'[1]BECO_Datos 2006-2020'!$LL$3:$RN$86,'[1]BECO_Datos 2006-2020'!$A59,FALSE),0))*S$5</f>
        <v>0.12381627731418816</v>
      </c>
      <c r="T59" s="99">
        <f ca="1">(HLOOKUP(CONCATENATE($L$5,T$7),'[1]BECO_Datos 2006-2020'!$D$3:$LJ$86,'[1]BECO_Datos 2006-2020'!$A59,FALSE)+IFERROR(HLOOKUP(CONCATENATE($L$5,T$7),'[1]BECO_Datos 2006-2020'!$LL$3:$RN$86,'[1]BECO_Datos 2006-2020'!$A59,FALSE),0))*T$5</f>
        <v>1.9012500608630163</v>
      </c>
      <c r="U59" s="99">
        <f ca="1">(HLOOKUP(CONCATENATE($L$5,U$7),'[1]BECO_Datos 2006-2020'!$D$3:$LJ$86,'[1]BECO_Datos 2006-2020'!$A59,FALSE)+IFERROR(HLOOKUP(CONCATENATE($L$5,U$7),'[1]BECO_Datos 2006-2020'!$LL$3:$RN$86,'[1]BECO_Datos 2006-2020'!$A59,FALSE),0))*U$5</f>
        <v>1.0363134466366588</v>
      </c>
      <c r="V59" s="99">
        <f ca="1">(HLOOKUP(CONCATENATE($L$5,V$7),'[1]BECO_Datos 2006-2020'!$D$3:$LJ$86,'[1]BECO_Datos 2006-2020'!$A59,FALSE)+IFERROR(HLOOKUP(CONCATENATE($L$5,V$7),'[1]BECO_Datos 2006-2020'!$LL$3:$RN$86,'[1]BECO_Datos 2006-2020'!$A59,FALSE),0))*V$5</f>
        <v>0</v>
      </c>
    </row>
    <row r="60" spans="1:22" x14ac:dyDescent="0.3">
      <c r="A60" s="96" t="s">
        <v>172</v>
      </c>
      <c r="B60" s="75" t="str">
        <f t="shared" ca="1" si="18"/>
        <v>No aplica</v>
      </c>
      <c r="C60" s="97">
        <f ca="1">(HLOOKUP(CONCATENATE($L$5,C$7),'[1]BECO_Datos 2006-2020'!$D$3:$LJ$86,'[1]BECO_Datos 2006-2020'!$A60,FALSE)+IFERROR(HLOOKUP(CONCATENATE($L$5,C$7),'[1]BECO_Datos 2006-2020'!$LL$3:$RN$86,'[1]BECO_Datos 2006-2020'!$A60,FALSE),0))*C$5</f>
        <v>0</v>
      </c>
      <c r="D60" s="97">
        <f ca="1">(HLOOKUP(CONCATENATE($L$5,D$7),'[1]BECO_Datos 2006-2020'!$D$3:$LJ$86,'[1]BECO_Datos 2006-2020'!$A60,FALSE)+IFERROR(HLOOKUP(CONCATENATE($L$5,D$7),'[1]BECO_Datos 2006-2020'!$LL$3:$RN$86,'[1]BECO_Datos 2006-2020'!$A60,FALSE),0))*D$5</f>
        <v>0</v>
      </c>
      <c r="E60" s="97">
        <f ca="1">(HLOOKUP(CONCATENATE($L$5,E$7),'[1]BECO_Datos 2006-2020'!$D$3:$LJ$86,'[1]BECO_Datos 2006-2020'!$A60,FALSE)+IFERROR(HLOOKUP(CONCATENATE($L$5,E$7),'[1]BECO_Datos 2006-2020'!$LL$3:$RN$86,'[1]BECO_Datos 2006-2020'!$A60,FALSE),0))*E$5</f>
        <v>79.65986427267174</v>
      </c>
      <c r="F60" s="97">
        <f ca="1">(HLOOKUP(CONCATENATE($L$5,F$7),'[1]BECO_Datos 2006-2020'!$D$3:$LJ$86,'[1]BECO_Datos 2006-2020'!$A60,FALSE)+IFERROR(HLOOKUP(CONCATENATE($L$5,F$7),'[1]BECO_Datos 2006-2020'!$LL$3:$RN$86,'[1]BECO_Datos 2006-2020'!$A60,FALSE),0))*F$5</f>
        <v>0</v>
      </c>
      <c r="G60" s="97">
        <f ca="1">(HLOOKUP(CONCATENATE($L$5,G$7),'[1]BECO_Datos 2006-2020'!$D$3:$LJ$86,'[1]BECO_Datos 2006-2020'!$A60,FALSE)+IFERROR(HLOOKUP(CONCATENATE($L$5,G$7),'[1]BECO_Datos 2006-2020'!$LL$3:$RN$86,'[1]BECO_Datos 2006-2020'!$A60,FALSE),0))*G$5</f>
        <v>0</v>
      </c>
      <c r="H60" s="97">
        <f ca="1">(HLOOKUP(CONCATENATE($L$5,H$7),'[1]BECO_Datos 2006-2020'!$D$3:$LJ$86,'[1]BECO_Datos 2006-2020'!$A60,FALSE)+IFERROR(HLOOKUP(CONCATENATE($L$5,H$7),'[1]BECO_Datos 2006-2020'!$LL$3:$RN$86,'[1]BECO_Datos 2006-2020'!$A60,FALSE),0))*H$5</f>
        <v>0</v>
      </c>
      <c r="I60" s="97">
        <f ca="1">(HLOOKUP(CONCATENATE($L$5,I$7),'[1]BECO_Datos 2006-2020'!$D$3:$LJ$86,'[1]BECO_Datos 2006-2020'!$A60,FALSE)+IFERROR(HLOOKUP(CONCATENATE($L$5,I$7),'[1]BECO_Datos 2006-2020'!$LL$3:$RN$86,'[1]BECO_Datos 2006-2020'!$A60,FALSE),0))*I$5</f>
        <v>0</v>
      </c>
      <c r="J60" s="97">
        <f ca="1">(HLOOKUP(CONCATENATE($L$5,J$7),'[1]BECO_Datos 2006-2020'!$D$3:$LJ$86,'[1]BECO_Datos 2006-2020'!$A60,FALSE)+IFERROR(HLOOKUP(CONCATENATE($L$5,J$7),'[1]BECO_Datos 2006-2020'!$LL$3:$RN$86,'[1]BECO_Datos 2006-2020'!$A60,FALSE),0))*J$5</f>
        <v>0</v>
      </c>
      <c r="K60" s="75" t="str">
        <f t="shared" ca="1" si="20"/>
        <v>No aplica</v>
      </c>
      <c r="L60" s="97">
        <f ca="1">(HLOOKUP(CONCATENATE($L$5,L$7),'[1]BECO_Datos 2006-2020'!$D$3:$LJ$86,'[1]BECO_Datos 2006-2020'!$A60,FALSE)+IFERROR(HLOOKUP(CONCATENATE($L$5,L$7),'[1]BECO_Datos 2006-2020'!$LL$3:$RN$86,'[1]BECO_Datos 2006-2020'!$A60,FALSE),0))*L$5</f>
        <v>0</v>
      </c>
      <c r="M60" s="97">
        <f ca="1">(HLOOKUP(CONCATENATE($L$5,M$7),'[1]BECO_Datos 2006-2020'!$D$3:$LJ$86,'[1]BECO_Datos 2006-2020'!$A60,FALSE)+IFERROR(HLOOKUP(CONCATENATE($L$5,M$7),'[1]BECO_Datos 2006-2020'!$LL$3:$RN$86,'[1]BECO_Datos 2006-2020'!$A60,FALSE),0))*M$5</f>
        <v>0</v>
      </c>
      <c r="N60" s="97">
        <f ca="1">(HLOOKUP(CONCATENATE($L$5,N$7),'[1]BECO_Datos 2006-2020'!$D$3:$LJ$86,'[1]BECO_Datos 2006-2020'!$A60,FALSE)+IFERROR(HLOOKUP(CONCATENATE($L$5,N$7),'[1]BECO_Datos 2006-2020'!$LL$3:$RN$86,'[1]BECO_Datos 2006-2020'!$A60,FALSE),0))*N$5</f>
        <v>0</v>
      </c>
      <c r="O60" s="97">
        <f ca="1">(HLOOKUP(CONCATENATE($L$5,O$7),'[1]BECO_Datos 2006-2020'!$D$3:$LJ$86,'[1]BECO_Datos 2006-2020'!$A60,FALSE)+IFERROR(HLOOKUP(CONCATENATE($L$5,O$7),'[1]BECO_Datos 2006-2020'!$LL$3:$RN$86,'[1]BECO_Datos 2006-2020'!$A60,FALSE),0))*O$5</f>
        <v>0.20589801521466611</v>
      </c>
      <c r="P60" s="97">
        <f ca="1">(HLOOKUP(CONCATENATE($L$5,P$7),'[1]BECO_Datos 2006-2020'!$D$3:$LJ$86,'[1]BECO_Datos 2006-2020'!$A60,FALSE)+IFERROR(HLOOKUP(CONCATENATE($L$5,P$7),'[1]BECO_Datos 2006-2020'!$LL$3:$RN$86,'[1]BECO_Datos 2006-2020'!$A60,FALSE),0))*P$5</f>
        <v>2.1331540864913583</v>
      </c>
      <c r="Q60" s="97">
        <f ca="1">(HLOOKUP(CONCATENATE($L$5,Q$7),'[1]BECO_Datos 2006-2020'!$D$3:$LJ$86,'[1]BECO_Datos 2006-2020'!$A60,FALSE)+IFERROR(HLOOKUP(CONCATENATE($L$5,Q$7),'[1]BECO_Datos 2006-2020'!$LL$3:$RN$86,'[1]BECO_Datos 2006-2020'!$A60,FALSE),0))*Q$5</f>
        <v>82.044577990796768</v>
      </c>
      <c r="R60" s="97">
        <f ca="1">(HLOOKUP(CONCATENATE($L$5,R$7),'[1]BECO_Datos 2006-2020'!$D$3:$LJ$86,'[1]BECO_Datos 2006-2020'!$A60,FALSE)+IFERROR(HLOOKUP(CONCATENATE($L$5,R$7),'[1]BECO_Datos 2006-2020'!$LL$3:$RN$86,'[1]BECO_Datos 2006-2020'!$A60,FALSE),0))*R$5</f>
        <v>0</v>
      </c>
      <c r="S60" s="97">
        <f ca="1">(HLOOKUP(CONCATENATE($L$5,S$7),'[1]BECO_Datos 2006-2020'!$D$3:$LJ$86,'[1]BECO_Datos 2006-2020'!$A60,FALSE)+IFERROR(HLOOKUP(CONCATENATE($L$5,S$7),'[1]BECO_Datos 2006-2020'!$LL$3:$RN$86,'[1]BECO_Datos 2006-2020'!$A60,FALSE),0))*S$5</f>
        <v>4.818322341640334E-2</v>
      </c>
      <c r="T60" s="97">
        <f ca="1">(HLOOKUP(CONCATENATE($L$5,T$7),'[1]BECO_Datos 2006-2020'!$D$3:$LJ$86,'[1]BECO_Datos 2006-2020'!$A60,FALSE)+IFERROR(HLOOKUP(CONCATENATE($L$5,T$7),'[1]BECO_Datos 2006-2020'!$LL$3:$RN$86,'[1]BECO_Datos 2006-2020'!$A60,FALSE),0))*T$5</f>
        <v>0.95724578378591096</v>
      </c>
      <c r="U60" s="97">
        <f ca="1">(HLOOKUP(CONCATENATE($L$5,U$7),'[1]BECO_Datos 2006-2020'!$D$3:$LJ$86,'[1]BECO_Datos 2006-2020'!$A60,FALSE)+IFERROR(HLOOKUP(CONCATENATE($L$5,U$7),'[1]BECO_Datos 2006-2020'!$LL$3:$RN$86,'[1]BECO_Datos 2006-2020'!$A60,FALSE),0))*U$5</f>
        <v>2.1968945379316875</v>
      </c>
      <c r="V60" s="97">
        <f ca="1">(HLOOKUP(CONCATENATE($L$5,V$7),'[1]BECO_Datos 2006-2020'!$D$3:$LJ$86,'[1]BECO_Datos 2006-2020'!$A60,FALSE)+IFERROR(HLOOKUP(CONCATENATE($L$5,V$7),'[1]BECO_Datos 2006-2020'!$LL$3:$RN$86,'[1]BECO_Datos 2006-2020'!$A60,FALSE),0))*V$5</f>
        <v>0</v>
      </c>
    </row>
    <row r="61" spans="1:22" ht="20.399999999999999" x14ac:dyDescent="0.3">
      <c r="A61" s="98" t="s">
        <v>173</v>
      </c>
      <c r="B61" s="77" t="str">
        <f t="shared" ca="1" si="18"/>
        <v>No aplica</v>
      </c>
      <c r="C61" s="99">
        <f ca="1">(HLOOKUP(CONCATENATE($L$5,C$7),'[1]BECO_Datos 2006-2020'!$D$3:$LJ$86,'[1]BECO_Datos 2006-2020'!$A61,FALSE)+IFERROR(HLOOKUP(CONCATENATE($L$5,C$7),'[1]BECO_Datos 2006-2020'!$LL$3:$RN$86,'[1]BECO_Datos 2006-2020'!$A61,FALSE),0))*C$5</f>
        <v>0</v>
      </c>
      <c r="D61" s="99">
        <f ca="1">(HLOOKUP(CONCATENATE($L$5,D$7),'[1]BECO_Datos 2006-2020'!$D$3:$LJ$86,'[1]BECO_Datos 2006-2020'!$A61,FALSE)+IFERROR(HLOOKUP(CONCATENATE($L$5,D$7),'[1]BECO_Datos 2006-2020'!$LL$3:$RN$86,'[1]BECO_Datos 2006-2020'!$A61,FALSE),0))*D$5</f>
        <v>1.4453937417512328</v>
      </c>
      <c r="E61" s="99">
        <f ca="1">(HLOOKUP(CONCATENATE($L$5,E$7),'[1]BECO_Datos 2006-2020'!$D$3:$LJ$86,'[1]BECO_Datos 2006-2020'!$A61,FALSE)+IFERROR(HLOOKUP(CONCATENATE($L$5,E$7),'[1]BECO_Datos 2006-2020'!$LL$3:$RN$86,'[1]BECO_Datos 2006-2020'!$A61,FALSE),0))*E$5</f>
        <v>245.41266194701345</v>
      </c>
      <c r="F61" s="99">
        <f ca="1">(HLOOKUP(CONCATENATE($L$5,F$7),'[1]BECO_Datos 2006-2020'!$D$3:$LJ$86,'[1]BECO_Datos 2006-2020'!$A61,FALSE)+IFERROR(HLOOKUP(CONCATENATE($L$5,F$7),'[1]BECO_Datos 2006-2020'!$LL$3:$RN$86,'[1]BECO_Datos 2006-2020'!$A61,FALSE),0))*F$5</f>
        <v>0</v>
      </c>
      <c r="G61" s="99">
        <f ca="1">(HLOOKUP(CONCATENATE($L$5,G$7),'[1]BECO_Datos 2006-2020'!$D$3:$LJ$86,'[1]BECO_Datos 2006-2020'!$A61,FALSE)+IFERROR(HLOOKUP(CONCATENATE($L$5,G$7),'[1]BECO_Datos 2006-2020'!$LL$3:$RN$86,'[1]BECO_Datos 2006-2020'!$A61,FALSE),0))*G$5</f>
        <v>0</v>
      </c>
      <c r="H61" s="99">
        <f ca="1">(HLOOKUP(CONCATENATE($L$5,H$7),'[1]BECO_Datos 2006-2020'!$D$3:$LJ$86,'[1]BECO_Datos 2006-2020'!$A61,FALSE)+IFERROR(HLOOKUP(CONCATENATE($L$5,H$7),'[1]BECO_Datos 2006-2020'!$LL$3:$RN$86,'[1]BECO_Datos 2006-2020'!$A61,FALSE),0))*H$5</f>
        <v>0</v>
      </c>
      <c r="I61" s="99">
        <f ca="1">(HLOOKUP(CONCATENATE($L$5,I$7),'[1]BECO_Datos 2006-2020'!$D$3:$LJ$86,'[1]BECO_Datos 2006-2020'!$A61,FALSE)+IFERROR(HLOOKUP(CONCATENATE($L$5,I$7),'[1]BECO_Datos 2006-2020'!$LL$3:$RN$86,'[1]BECO_Datos 2006-2020'!$A61,FALSE),0))*I$5</f>
        <v>0</v>
      </c>
      <c r="J61" s="99">
        <f ca="1">(HLOOKUP(CONCATENATE($L$5,J$7),'[1]BECO_Datos 2006-2020'!$D$3:$LJ$86,'[1]BECO_Datos 2006-2020'!$A61,FALSE)+IFERROR(HLOOKUP(CONCATENATE($L$5,J$7),'[1]BECO_Datos 2006-2020'!$LL$3:$RN$86,'[1]BECO_Datos 2006-2020'!$A61,FALSE),0))*J$5</f>
        <v>0</v>
      </c>
      <c r="K61" s="77" t="str">
        <f t="shared" ca="1" si="20"/>
        <v>No aplica</v>
      </c>
      <c r="L61" s="99">
        <f ca="1">(HLOOKUP(CONCATENATE($L$5,L$7),'[1]BECO_Datos 2006-2020'!$D$3:$LJ$86,'[1]BECO_Datos 2006-2020'!$A61,FALSE)+IFERROR(HLOOKUP(CONCATENATE($L$5,L$7),'[1]BECO_Datos 2006-2020'!$LL$3:$RN$86,'[1]BECO_Datos 2006-2020'!$A61,FALSE),0))*L$5</f>
        <v>0</v>
      </c>
      <c r="M61" s="99">
        <f ca="1">(HLOOKUP(CONCATENATE($L$5,M$7),'[1]BECO_Datos 2006-2020'!$D$3:$LJ$86,'[1]BECO_Datos 2006-2020'!$A61,FALSE)+IFERROR(HLOOKUP(CONCATENATE($L$5,M$7),'[1]BECO_Datos 2006-2020'!$LL$3:$RN$86,'[1]BECO_Datos 2006-2020'!$A61,FALSE),0))*M$5</f>
        <v>0</v>
      </c>
      <c r="N61" s="99">
        <f ca="1">(HLOOKUP(CONCATENATE($L$5,N$7),'[1]BECO_Datos 2006-2020'!$D$3:$LJ$86,'[1]BECO_Datos 2006-2020'!$A61,FALSE)+IFERROR(HLOOKUP(CONCATENATE($L$5,N$7),'[1]BECO_Datos 2006-2020'!$LL$3:$RN$86,'[1]BECO_Datos 2006-2020'!$A61,FALSE),0))*N$5</f>
        <v>0</v>
      </c>
      <c r="O61" s="99">
        <f ca="1">(HLOOKUP(CONCATENATE($L$5,O$7),'[1]BECO_Datos 2006-2020'!$D$3:$LJ$86,'[1]BECO_Datos 2006-2020'!$A61,FALSE)+IFERROR(HLOOKUP(CONCATENATE($L$5,O$7),'[1]BECO_Datos 2006-2020'!$LL$3:$RN$86,'[1]BECO_Datos 2006-2020'!$A61,FALSE),0))*O$5</f>
        <v>0.83709637554999095</v>
      </c>
      <c r="P61" s="99">
        <f ca="1">(HLOOKUP(CONCATENATE($L$5,P$7),'[1]BECO_Datos 2006-2020'!$D$3:$LJ$86,'[1]BECO_Datos 2006-2020'!$A61,FALSE)+IFERROR(HLOOKUP(CONCATENATE($L$5,P$7),'[1]BECO_Datos 2006-2020'!$LL$3:$RN$86,'[1]BECO_Datos 2006-2020'!$A61,FALSE),0))*P$5</f>
        <v>0.26437706096054114</v>
      </c>
      <c r="Q61" s="99">
        <f ca="1">(HLOOKUP(CONCATENATE($L$5,Q$7),'[1]BECO_Datos 2006-2020'!$D$3:$LJ$86,'[1]BECO_Datos 2006-2020'!$A61,FALSE)+IFERROR(HLOOKUP(CONCATENATE($L$5,Q$7),'[1]BECO_Datos 2006-2020'!$LL$3:$RN$86,'[1]BECO_Datos 2006-2020'!$A61,FALSE),0))*Q$5</f>
        <v>102.2003833642127</v>
      </c>
      <c r="R61" s="99">
        <f ca="1">(HLOOKUP(CONCATENATE($L$5,R$7),'[1]BECO_Datos 2006-2020'!$D$3:$LJ$86,'[1]BECO_Datos 2006-2020'!$A61,FALSE)+IFERROR(HLOOKUP(CONCATENATE($L$5,R$7),'[1]BECO_Datos 2006-2020'!$LL$3:$RN$86,'[1]BECO_Datos 2006-2020'!$A61,FALSE),0))*R$5</f>
        <v>0</v>
      </c>
      <c r="S61" s="99">
        <f ca="1">(HLOOKUP(CONCATENATE($L$5,S$7),'[1]BECO_Datos 2006-2020'!$D$3:$LJ$86,'[1]BECO_Datos 2006-2020'!$A61,FALSE)+IFERROR(HLOOKUP(CONCATENATE($L$5,S$7),'[1]BECO_Datos 2006-2020'!$LL$3:$RN$86,'[1]BECO_Datos 2006-2020'!$A61,FALSE),0))*S$5</f>
        <v>1.8379363778212627</v>
      </c>
      <c r="T61" s="99">
        <f ca="1">(HLOOKUP(CONCATENATE($L$5,T$7),'[1]BECO_Datos 2006-2020'!$D$3:$LJ$86,'[1]BECO_Datos 2006-2020'!$A61,FALSE)+IFERROR(HLOOKUP(CONCATENATE($L$5,T$7),'[1]BECO_Datos 2006-2020'!$LL$3:$RN$86,'[1]BECO_Datos 2006-2020'!$A61,FALSE),0))*T$5</f>
        <v>2.8189791810950471</v>
      </c>
      <c r="U61" s="99">
        <f ca="1">(HLOOKUP(CONCATENATE($L$5,U$7),'[1]BECO_Datos 2006-2020'!$D$3:$LJ$86,'[1]BECO_Datos 2006-2020'!$A61,FALSE)+IFERROR(HLOOKUP(CONCATENATE($L$5,U$7),'[1]BECO_Datos 2006-2020'!$LL$3:$RN$86,'[1]BECO_Datos 2006-2020'!$A61,FALSE),0))*U$5</f>
        <v>1.1522461009920968</v>
      </c>
      <c r="V61" s="99">
        <f ca="1">(HLOOKUP(CONCATENATE($L$5,V$7),'[1]BECO_Datos 2006-2020'!$D$3:$LJ$86,'[1]BECO_Datos 2006-2020'!$A61,FALSE)+IFERROR(HLOOKUP(CONCATENATE($L$5,V$7),'[1]BECO_Datos 2006-2020'!$LL$3:$RN$86,'[1]BECO_Datos 2006-2020'!$A61,FALSE),0))*V$5</f>
        <v>0</v>
      </c>
    </row>
    <row r="62" spans="1:22" x14ac:dyDescent="0.3">
      <c r="A62" s="96" t="s">
        <v>174</v>
      </c>
      <c r="B62" s="75" t="str">
        <f t="shared" ca="1" si="18"/>
        <v>No aplica</v>
      </c>
      <c r="C62" s="97">
        <f ca="1">(HLOOKUP(CONCATENATE($L$5,C$7),'[1]BECO_Datos 2006-2020'!$D$3:$LJ$86,'[1]BECO_Datos 2006-2020'!$A62,FALSE)+IFERROR(HLOOKUP(CONCATENATE($L$5,C$7),'[1]BECO_Datos 2006-2020'!$LL$3:$RN$86,'[1]BECO_Datos 2006-2020'!$A62,FALSE),0))*C$5</f>
        <v>0</v>
      </c>
      <c r="D62" s="97">
        <f ca="1">(HLOOKUP(CONCATENATE($L$5,D$7),'[1]BECO_Datos 2006-2020'!$D$3:$LJ$86,'[1]BECO_Datos 2006-2020'!$A62,FALSE)+IFERROR(HLOOKUP(CONCATENATE($L$5,D$7),'[1]BECO_Datos 2006-2020'!$LL$3:$RN$86,'[1]BECO_Datos 2006-2020'!$A62,FALSE),0))*D$5</f>
        <v>0</v>
      </c>
      <c r="E62" s="97">
        <f ca="1">(HLOOKUP(CONCATENATE($L$5,E$7),'[1]BECO_Datos 2006-2020'!$D$3:$LJ$86,'[1]BECO_Datos 2006-2020'!$A62,FALSE)+IFERROR(HLOOKUP(CONCATENATE($L$5,E$7),'[1]BECO_Datos 2006-2020'!$LL$3:$RN$86,'[1]BECO_Datos 2006-2020'!$A62,FALSE),0))*E$5</f>
        <v>52.20868546769394</v>
      </c>
      <c r="F62" s="97">
        <f ca="1">(HLOOKUP(CONCATENATE($L$5,F$7),'[1]BECO_Datos 2006-2020'!$D$3:$LJ$86,'[1]BECO_Datos 2006-2020'!$A62,FALSE)+IFERROR(HLOOKUP(CONCATENATE($L$5,F$7),'[1]BECO_Datos 2006-2020'!$LL$3:$RN$86,'[1]BECO_Datos 2006-2020'!$A62,FALSE),0))*F$5</f>
        <v>0</v>
      </c>
      <c r="G62" s="97">
        <f ca="1">(HLOOKUP(CONCATENATE($L$5,G$7),'[1]BECO_Datos 2006-2020'!$D$3:$LJ$86,'[1]BECO_Datos 2006-2020'!$A62,FALSE)+IFERROR(HLOOKUP(CONCATENATE($L$5,G$7),'[1]BECO_Datos 2006-2020'!$LL$3:$RN$86,'[1]BECO_Datos 2006-2020'!$A62,FALSE),0))*G$5</f>
        <v>0</v>
      </c>
      <c r="H62" s="97">
        <f ca="1">(HLOOKUP(CONCATENATE($L$5,H$7),'[1]BECO_Datos 2006-2020'!$D$3:$LJ$86,'[1]BECO_Datos 2006-2020'!$A62,FALSE)+IFERROR(HLOOKUP(CONCATENATE($L$5,H$7),'[1]BECO_Datos 2006-2020'!$LL$3:$RN$86,'[1]BECO_Datos 2006-2020'!$A62,FALSE),0))*H$5</f>
        <v>0</v>
      </c>
      <c r="I62" s="97">
        <f ca="1">(HLOOKUP(CONCATENATE($L$5,I$7),'[1]BECO_Datos 2006-2020'!$D$3:$LJ$86,'[1]BECO_Datos 2006-2020'!$A62,FALSE)+IFERROR(HLOOKUP(CONCATENATE($L$5,I$7),'[1]BECO_Datos 2006-2020'!$LL$3:$RN$86,'[1]BECO_Datos 2006-2020'!$A62,FALSE),0))*I$5</f>
        <v>0</v>
      </c>
      <c r="J62" s="97">
        <f ca="1">(HLOOKUP(CONCATENATE($L$5,J$7),'[1]BECO_Datos 2006-2020'!$D$3:$LJ$86,'[1]BECO_Datos 2006-2020'!$A62,FALSE)+IFERROR(HLOOKUP(CONCATENATE($L$5,J$7),'[1]BECO_Datos 2006-2020'!$LL$3:$RN$86,'[1]BECO_Datos 2006-2020'!$A62,FALSE),0))*J$5</f>
        <v>0</v>
      </c>
      <c r="K62" s="75" t="str">
        <f t="shared" ca="1" si="20"/>
        <v>No aplica</v>
      </c>
      <c r="L62" s="97">
        <f ca="1">(HLOOKUP(CONCATENATE($L$5,L$7),'[1]BECO_Datos 2006-2020'!$D$3:$LJ$86,'[1]BECO_Datos 2006-2020'!$A62,FALSE)+IFERROR(HLOOKUP(CONCATENATE($L$5,L$7),'[1]BECO_Datos 2006-2020'!$LL$3:$RN$86,'[1]BECO_Datos 2006-2020'!$A62,FALSE),0))*L$5</f>
        <v>0</v>
      </c>
      <c r="M62" s="97">
        <f ca="1">(HLOOKUP(CONCATENATE($L$5,M$7),'[1]BECO_Datos 2006-2020'!$D$3:$LJ$86,'[1]BECO_Datos 2006-2020'!$A62,FALSE)+IFERROR(HLOOKUP(CONCATENATE($L$5,M$7),'[1]BECO_Datos 2006-2020'!$LL$3:$RN$86,'[1]BECO_Datos 2006-2020'!$A62,FALSE),0))*M$5</f>
        <v>0</v>
      </c>
      <c r="N62" s="97">
        <f ca="1">(HLOOKUP(CONCATENATE($L$5,N$7),'[1]BECO_Datos 2006-2020'!$D$3:$LJ$86,'[1]BECO_Datos 2006-2020'!$A62,FALSE)+IFERROR(HLOOKUP(CONCATENATE($L$5,N$7),'[1]BECO_Datos 2006-2020'!$LL$3:$RN$86,'[1]BECO_Datos 2006-2020'!$A62,FALSE),0))*N$5</f>
        <v>0</v>
      </c>
      <c r="O62" s="97">
        <f ca="1">(HLOOKUP(CONCATENATE($L$5,O$7),'[1]BECO_Datos 2006-2020'!$D$3:$LJ$86,'[1]BECO_Datos 2006-2020'!$A62,FALSE)+IFERROR(HLOOKUP(CONCATENATE($L$5,O$7),'[1]BECO_Datos 2006-2020'!$LL$3:$RN$86,'[1]BECO_Datos 2006-2020'!$A62,FALSE),0))*O$5</f>
        <v>0</v>
      </c>
      <c r="P62" s="97">
        <f ca="1">(HLOOKUP(CONCATENATE($L$5,P$7),'[1]BECO_Datos 2006-2020'!$D$3:$LJ$86,'[1]BECO_Datos 2006-2020'!$A62,FALSE)+IFERROR(HLOOKUP(CONCATENATE($L$5,P$7),'[1]BECO_Datos 2006-2020'!$LL$3:$RN$86,'[1]BECO_Datos 2006-2020'!$A62,FALSE),0))*P$5</f>
        <v>1.7554236031411954</v>
      </c>
      <c r="Q62" s="97">
        <f ca="1">(HLOOKUP(CONCATENATE($L$5,Q$7),'[1]BECO_Datos 2006-2020'!$D$3:$LJ$86,'[1]BECO_Datos 2006-2020'!$A62,FALSE)+IFERROR(HLOOKUP(CONCATENATE($L$5,Q$7),'[1]BECO_Datos 2006-2020'!$LL$3:$RN$86,'[1]BECO_Datos 2006-2020'!$A62,FALSE),0))*Q$5</f>
        <v>32.267298855293539</v>
      </c>
      <c r="R62" s="97">
        <f ca="1">(HLOOKUP(CONCATENATE($L$5,R$7),'[1]BECO_Datos 2006-2020'!$D$3:$LJ$86,'[1]BECO_Datos 2006-2020'!$A62,FALSE)+IFERROR(HLOOKUP(CONCATENATE($L$5,R$7),'[1]BECO_Datos 2006-2020'!$LL$3:$RN$86,'[1]BECO_Datos 2006-2020'!$A62,FALSE),0))*R$5</f>
        <v>0</v>
      </c>
      <c r="S62" s="97">
        <f ca="1">(HLOOKUP(CONCATENATE($L$5,S$7),'[1]BECO_Datos 2006-2020'!$D$3:$LJ$86,'[1]BECO_Datos 2006-2020'!$A62,FALSE)+IFERROR(HLOOKUP(CONCATENATE($L$5,S$7),'[1]BECO_Datos 2006-2020'!$LL$3:$RN$86,'[1]BECO_Datos 2006-2020'!$A62,FALSE),0))*S$5</f>
        <v>0</v>
      </c>
      <c r="T62" s="97">
        <f ca="1">(HLOOKUP(CONCATENATE($L$5,T$7),'[1]BECO_Datos 2006-2020'!$D$3:$LJ$86,'[1]BECO_Datos 2006-2020'!$A62,FALSE)+IFERROR(HLOOKUP(CONCATENATE($L$5,T$7),'[1]BECO_Datos 2006-2020'!$LL$3:$RN$86,'[1]BECO_Datos 2006-2020'!$A62,FALSE),0))*T$5</f>
        <v>0.82669860093657765</v>
      </c>
      <c r="U62" s="97">
        <f ca="1">(HLOOKUP(CONCATENATE($L$5,U$7),'[1]BECO_Datos 2006-2020'!$D$3:$LJ$86,'[1]BECO_Datos 2006-2020'!$A62,FALSE)+IFERROR(HLOOKUP(CONCATENATE($L$5,U$7),'[1]BECO_Datos 2006-2020'!$LL$3:$RN$86,'[1]BECO_Datos 2006-2020'!$A62,FALSE),0))*U$5</f>
        <v>1.0147402616892409</v>
      </c>
      <c r="V62" s="97">
        <f ca="1">(HLOOKUP(CONCATENATE($L$5,V$7),'[1]BECO_Datos 2006-2020'!$D$3:$LJ$86,'[1]BECO_Datos 2006-2020'!$A62,FALSE)+IFERROR(HLOOKUP(CONCATENATE($L$5,V$7),'[1]BECO_Datos 2006-2020'!$LL$3:$RN$86,'[1]BECO_Datos 2006-2020'!$A62,FALSE),0))*V$5</f>
        <v>0</v>
      </c>
    </row>
    <row r="63" spans="1:22" x14ac:dyDescent="0.3">
      <c r="A63" s="98" t="s">
        <v>175</v>
      </c>
      <c r="B63" s="77" t="str">
        <f t="shared" ca="1" si="18"/>
        <v>No aplica</v>
      </c>
      <c r="C63" s="99">
        <f ca="1">(HLOOKUP(CONCATENATE($L$5,C$7),'[1]BECO_Datos 2006-2020'!$D$3:$LJ$86,'[1]BECO_Datos 2006-2020'!$A63,FALSE)+IFERROR(HLOOKUP(CONCATENATE($L$5,C$7),'[1]BECO_Datos 2006-2020'!$LL$3:$RN$86,'[1]BECO_Datos 2006-2020'!$A63,FALSE),0))*C$5</f>
        <v>0</v>
      </c>
      <c r="D63" s="99">
        <f ca="1">(HLOOKUP(CONCATENATE($L$5,D$7),'[1]BECO_Datos 2006-2020'!$D$3:$LJ$86,'[1]BECO_Datos 2006-2020'!$A63,FALSE)+IFERROR(HLOOKUP(CONCATENATE($L$5,D$7),'[1]BECO_Datos 2006-2020'!$LL$3:$RN$86,'[1]BECO_Datos 2006-2020'!$A63,FALSE),0))*D$5</f>
        <v>0</v>
      </c>
      <c r="E63" s="99">
        <f ca="1">(HLOOKUP(CONCATENATE($L$5,E$7),'[1]BECO_Datos 2006-2020'!$D$3:$LJ$86,'[1]BECO_Datos 2006-2020'!$A63,FALSE)+IFERROR(HLOOKUP(CONCATENATE($L$5,E$7),'[1]BECO_Datos 2006-2020'!$LL$3:$RN$86,'[1]BECO_Datos 2006-2020'!$A63,FALSE),0))*E$5</f>
        <v>82.141248057166464</v>
      </c>
      <c r="F63" s="99">
        <f ca="1">(HLOOKUP(CONCATENATE($L$5,F$7),'[1]BECO_Datos 2006-2020'!$D$3:$LJ$86,'[1]BECO_Datos 2006-2020'!$A63,FALSE)+IFERROR(HLOOKUP(CONCATENATE($L$5,F$7),'[1]BECO_Datos 2006-2020'!$LL$3:$RN$86,'[1]BECO_Datos 2006-2020'!$A63,FALSE),0))*F$5</f>
        <v>0</v>
      </c>
      <c r="G63" s="99">
        <f ca="1">(HLOOKUP(CONCATENATE($L$5,G$7),'[1]BECO_Datos 2006-2020'!$D$3:$LJ$86,'[1]BECO_Datos 2006-2020'!$A63,FALSE)+IFERROR(HLOOKUP(CONCATENATE($L$5,G$7),'[1]BECO_Datos 2006-2020'!$LL$3:$RN$86,'[1]BECO_Datos 2006-2020'!$A63,FALSE),0))*G$5</f>
        <v>0</v>
      </c>
      <c r="H63" s="99">
        <f ca="1">(HLOOKUP(CONCATENATE($L$5,H$7),'[1]BECO_Datos 2006-2020'!$D$3:$LJ$86,'[1]BECO_Datos 2006-2020'!$A63,FALSE)+IFERROR(HLOOKUP(CONCATENATE($L$5,H$7),'[1]BECO_Datos 2006-2020'!$LL$3:$RN$86,'[1]BECO_Datos 2006-2020'!$A63,FALSE),0))*H$5</f>
        <v>0</v>
      </c>
      <c r="I63" s="99">
        <f ca="1">(HLOOKUP(CONCATENATE($L$5,I$7),'[1]BECO_Datos 2006-2020'!$D$3:$LJ$86,'[1]BECO_Datos 2006-2020'!$A63,FALSE)+IFERROR(HLOOKUP(CONCATENATE($L$5,I$7),'[1]BECO_Datos 2006-2020'!$LL$3:$RN$86,'[1]BECO_Datos 2006-2020'!$A63,FALSE),0))*I$5</f>
        <v>0</v>
      </c>
      <c r="J63" s="99">
        <f ca="1">(HLOOKUP(CONCATENATE($L$5,J$7),'[1]BECO_Datos 2006-2020'!$D$3:$LJ$86,'[1]BECO_Datos 2006-2020'!$A63,FALSE)+IFERROR(HLOOKUP(CONCATENATE($L$5,J$7),'[1]BECO_Datos 2006-2020'!$LL$3:$RN$86,'[1]BECO_Datos 2006-2020'!$A63,FALSE),0))*J$5</f>
        <v>0</v>
      </c>
      <c r="K63" s="77" t="str">
        <f t="shared" ca="1" si="20"/>
        <v>No aplica</v>
      </c>
      <c r="L63" s="99">
        <f ca="1">(HLOOKUP(CONCATENATE($L$5,L$7),'[1]BECO_Datos 2006-2020'!$D$3:$LJ$86,'[1]BECO_Datos 2006-2020'!$A63,FALSE)+IFERROR(HLOOKUP(CONCATENATE($L$5,L$7),'[1]BECO_Datos 2006-2020'!$LL$3:$RN$86,'[1]BECO_Datos 2006-2020'!$A63,FALSE),0))*L$5</f>
        <v>0</v>
      </c>
      <c r="M63" s="99">
        <f ca="1">(HLOOKUP(CONCATENATE($L$5,M$7),'[1]BECO_Datos 2006-2020'!$D$3:$LJ$86,'[1]BECO_Datos 2006-2020'!$A63,FALSE)+IFERROR(HLOOKUP(CONCATENATE($L$5,M$7),'[1]BECO_Datos 2006-2020'!$LL$3:$RN$86,'[1]BECO_Datos 2006-2020'!$A63,FALSE),0))*M$5</f>
        <v>0</v>
      </c>
      <c r="N63" s="99">
        <f ca="1">(HLOOKUP(CONCATENATE($L$5,N$7),'[1]BECO_Datos 2006-2020'!$D$3:$LJ$86,'[1]BECO_Datos 2006-2020'!$A63,FALSE)+IFERROR(HLOOKUP(CONCATENATE($L$5,N$7),'[1]BECO_Datos 2006-2020'!$LL$3:$RN$86,'[1]BECO_Datos 2006-2020'!$A63,FALSE),0))*N$5</f>
        <v>0</v>
      </c>
      <c r="O63" s="99">
        <f ca="1">(HLOOKUP(CONCATENATE($L$5,O$7),'[1]BECO_Datos 2006-2020'!$D$3:$LJ$86,'[1]BECO_Datos 2006-2020'!$A63,FALSE)+IFERROR(HLOOKUP(CONCATENATE($L$5,O$7),'[1]BECO_Datos 2006-2020'!$LL$3:$RN$86,'[1]BECO_Datos 2006-2020'!$A63,FALSE),0))*O$5</f>
        <v>0</v>
      </c>
      <c r="P63" s="99">
        <f ca="1">(HLOOKUP(CONCATENATE($L$5,P$7),'[1]BECO_Datos 2006-2020'!$D$3:$LJ$86,'[1]BECO_Datos 2006-2020'!$A63,FALSE)+IFERROR(HLOOKUP(CONCATENATE($L$5,P$7),'[1]BECO_Datos 2006-2020'!$LL$3:$RN$86,'[1]BECO_Datos 2006-2020'!$A63,FALSE),0))*P$5</f>
        <v>0.7670641076855621</v>
      </c>
      <c r="Q63" s="99">
        <f ca="1">(HLOOKUP(CONCATENATE($L$5,Q$7),'[1]BECO_Datos 2006-2020'!$D$3:$LJ$86,'[1]BECO_Datos 2006-2020'!$A63,FALSE)+IFERROR(HLOOKUP(CONCATENATE($L$5,Q$7),'[1]BECO_Datos 2006-2020'!$LL$3:$RN$86,'[1]BECO_Datos 2006-2020'!$A63,FALSE),0))*Q$5</f>
        <v>91.737563888140045</v>
      </c>
      <c r="R63" s="99">
        <f ca="1">(HLOOKUP(CONCATENATE($L$5,R$7),'[1]BECO_Datos 2006-2020'!$D$3:$LJ$86,'[1]BECO_Datos 2006-2020'!$A63,FALSE)+IFERROR(HLOOKUP(CONCATENATE($L$5,R$7),'[1]BECO_Datos 2006-2020'!$LL$3:$RN$86,'[1]BECO_Datos 2006-2020'!$A63,FALSE),0))*R$5</f>
        <v>6.5070966349345227E-2</v>
      </c>
      <c r="S63" s="99">
        <f ca="1">(HLOOKUP(CONCATENATE($L$5,S$7),'[1]BECO_Datos 2006-2020'!$D$3:$LJ$86,'[1]BECO_Datos 2006-2020'!$A63,FALSE)+IFERROR(HLOOKUP(CONCATENATE($L$5,S$7),'[1]BECO_Datos 2006-2020'!$LL$3:$RN$86,'[1]BECO_Datos 2006-2020'!$A63,FALSE),0))*S$5</f>
        <v>4.3923253082926092E-3</v>
      </c>
      <c r="T63" s="99">
        <f ca="1">(HLOOKUP(CONCATENATE($L$5,T$7),'[1]BECO_Datos 2006-2020'!$D$3:$LJ$86,'[1]BECO_Datos 2006-2020'!$A63,FALSE)+IFERROR(HLOOKUP(CONCATENATE($L$5,T$7),'[1]BECO_Datos 2006-2020'!$LL$3:$RN$86,'[1]BECO_Datos 2006-2020'!$A63,FALSE),0))*T$5</f>
        <v>4.2221938588863566</v>
      </c>
      <c r="U63" s="99">
        <f ca="1">(HLOOKUP(CONCATENATE($L$5,U$7),'[1]BECO_Datos 2006-2020'!$D$3:$LJ$86,'[1]BECO_Datos 2006-2020'!$A63,FALSE)+IFERROR(HLOOKUP(CONCATENATE($L$5,U$7),'[1]BECO_Datos 2006-2020'!$LL$3:$RN$86,'[1]BECO_Datos 2006-2020'!$A63,FALSE),0))*U$5</f>
        <v>1.5502253636163503</v>
      </c>
      <c r="V63" s="99">
        <f ca="1">(HLOOKUP(CONCATENATE($L$5,V$7),'[1]BECO_Datos 2006-2020'!$D$3:$LJ$86,'[1]BECO_Datos 2006-2020'!$A63,FALSE)+IFERROR(HLOOKUP(CONCATENATE($L$5,V$7),'[1]BECO_Datos 2006-2020'!$LL$3:$RN$86,'[1]BECO_Datos 2006-2020'!$A63,FALSE),0))*V$5</f>
        <v>0</v>
      </c>
    </row>
    <row r="64" spans="1:22" x14ac:dyDescent="0.3">
      <c r="A64" s="96" t="s">
        <v>176</v>
      </c>
      <c r="B64" s="75" t="str">
        <f t="shared" ca="1" si="18"/>
        <v>No aplica</v>
      </c>
      <c r="C64" s="97">
        <f ca="1">(HLOOKUP(CONCATENATE($L$5,C$7),'[1]BECO_Datos 2006-2020'!$D$3:$LJ$86,'[1]BECO_Datos 2006-2020'!$A64,FALSE)+IFERROR(HLOOKUP(CONCATENATE($L$5,C$7),'[1]BECO_Datos 2006-2020'!$LL$3:$RN$86,'[1]BECO_Datos 2006-2020'!$A64,FALSE),0))*C$5</f>
        <v>0</v>
      </c>
      <c r="D64" s="97">
        <f ca="1">(HLOOKUP(CONCATENATE($L$5,D$7),'[1]BECO_Datos 2006-2020'!$D$3:$LJ$86,'[1]BECO_Datos 2006-2020'!$A64,FALSE)+IFERROR(HLOOKUP(CONCATENATE($L$5,D$7),'[1]BECO_Datos 2006-2020'!$LL$3:$RN$86,'[1]BECO_Datos 2006-2020'!$A64,FALSE),0))*D$5</f>
        <v>86.885943801841208</v>
      </c>
      <c r="E64" s="97">
        <f ca="1">(HLOOKUP(CONCATENATE($L$5,E$7),'[1]BECO_Datos 2006-2020'!$D$3:$LJ$86,'[1]BECO_Datos 2006-2020'!$A64,FALSE)+IFERROR(HLOOKUP(CONCATENATE($L$5,E$7),'[1]BECO_Datos 2006-2020'!$LL$3:$RN$86,'[1]BECO_Datos 2006-2020'!$A64,FALSE),0))*E$5</f>
        <v>423.75887495516213</v>
      </c>
      <c r="F64" s="97">
        <f ca="1">(HLOOKUP(CONCATENATE($L$5,F$7),'[1]BECO_Datos 2006-2020'!$D$3:$LJ$86,'[1]BECO_Datos 2006-2020'!$A64,FALSE)+IFERROR(HLOOKUP(CONCATENATE($L$5,F$7),'[1]BECO_Datos 2006-2020'!$LL$3:$RN$86,'[1]BECO_Datos 2006-2020'!$A64,FALSE),0))*F$5</f>
        <v>0</v>
      </c>
      <c r="G64" s="97">
        <f ca="1">(HLOOKUP(CONCATENATE($L$5,G$7),'[1]BECO_Datos 2006-2020'!$D$3:$LJ$86,'[1]BECO_Datos 2006-2020'!$A64,FALSE)+IFERROR(HLOOKUP(CONCATENATE($L$5,G$7),'[1]BECO_Datos 2006-2020'!$LL$3:$RN$86,'[1]BECO_Datos 2006-2020'!$A64,FALSE),0))*G$5</f>
        <v>6.2056787877251926E-2</v>
      </c>
      <c r="H64" s="97">
        <f ca="1">(HLOOKUP(CONCATENATE($L$5,H$7),'[1]BECO_Datos 2006-2020'!$D$3:$LJ$86,'[1]BECO_Datos 2006-2020'!$A64,FALSE)+IFERROR(HLOOKUP(CONCATENATE($L$5,H$7),'[1]BECO_Datos 2006-2020'!$LL$3:$RN$86,'[1]BECO_Datos 2006-2020'!$A64,FALSE),0))*H$5</f>
        <v>0</v>
      </c>
      <c r="I64" s="97">
        <f ca="1">(HLOOKUP(CONCATENATE($L$5,I$7),'[1]BECO_Datos 2006-2020'!$D$3:$LJ$86,'[1]BECO_Datos 2006-2020'!$A64,FALSE)+IFERROR(HLOOKUP(CONCATENATE($L$5,I$7),'[1]BECO_Datos 2006-2020'!$LL$3:$RN$86,'[1]BECO_Datos 2006-2020'!$A64,FALSE),0))*I$5</f>
        <v>0</v>
      </c>
      <c r="J64" s="97">
        <f ca="1">(HLOOKUP(CONCATENATE($L$5,J$7),'[1]BECO_Datos 2006-2020'!$D$3:$LJ$86,'[1]BECO_Datos 2006-2020'!$A64,FALSE)+IFERROR(HLOOKUP(CONCATENATE($L$5,J$7),'[1]BECO_Datos 2006-2020'!$LL$3:$RN$86,'[1]BECO_Datos 2006-2020'!$A64,FALSE),0))*J$5</f>
        <v>0</v>
      </c>
      <c r="K64" s="75" t="str">
        <f t="shared" ca="1" si="20"/>
        <v>No aplica</v>
      </c>
      <c r="L64" s="97">
        <f ca="1">(HLOOKUP(CONCATENATE($L$5,L$7),'[1]BECO_Datos 2006-2020'!$D$3:$LJ$86,'[1]BECO_Datos 2006-2020'!$A64,FALSE)+IFERROR(HLOOKUP(CONCATENATE($L$5,L$7),'[1]BECO_Datos 2006-2020'!$LL$3:$RN$86,'[1]BECO_Datos 2006-2020'!$A64,FALSE),0))*L$5</f>
        <v>0</v>
      </c>
      <c r="M64" s="97">
        <f ca="1">(HLOOKUP(CONCATENATE($L$5,M$7),'[1]BECO_Datos 2006-2020'!$D$3:$LJ$86,'[1]BECO_Datos 2006-2020'!$A64,FALSE)+IFERROR(HLOOKUP(CONCATENATE($L$5,M$7),'[1]BECO_Datos 2006-2020'!$LL$3:$RN$86,'[1]BECO_Datos 2006-2020'!$A64,FALSE),0))*M$5</f>
        <v>0</v>
      </c>
      <c r="N64" s="97">
        <f ca="1">(HLOOKUP(CONCATENATE($L$5,N$7),'[1]BECO_Datos 2006-2020'!$D$3:$LJ$86,'[1]BECO_Datos 2006-2020'!$A64,FALSE)+IFERROR(HLOOKUP(CONCATENATE($L$5,N$7),'[1]BECO_Datos 2006-2020'!$LL$3:$RN$86,'[1]BECO_Datos 2006-2020'!$A64,FALSE),0))*N$5</f>
        <v>0</v>
      </c>
      <c r="O64" s="97">
        <f ca="1">(HLOOKUP(CONCATENATE($L$5,O$7),'[1]BECO_Datos 2006-2020'!$D$3:$LJ$86,'[1]BECO_Datos 2006-2020'!$A64,FALSE)+IFERROR(HLOOKUP(CONCATENATE($L$5,O$7),'[1]BECO_Datos 2006-2020'!$LL$3:$RN$86,'[1]BECO_Datos 2006-2020'!$A64,FALSE),0))*O$5</f>
        <v>0</v>
      </c>
      <c r="P64" s="97">
        <f ca="1">(HLOOKUP(CONCATENATE($L$5,P$7),'[1]BECO_Datos 2006-2020'!$D$3:$LJ$86,'[1]BECO_Datos 2006-2020'!$A64,FALSE)+IFERROR(HLOOKUP(CONCATENATE($L$5,P$7),'[1]BECO_Datos 2006-2020'!$LL$3:$RN$86,'[1]BECO_Datos 2006-2020'!$A64,FALSE),0))*P$5</f>
        <v>2.5368207893760015</v>
      </c>
      <c r="Q64" s="97">
        <f ca="1">(HLOOKUP(CONCATENATE($L$5,Q$7),'[1]BECO_Datos 2006-2020'!$D$3:$LJ$86,'[1]BECO_Datos 2006-2020'!$A64,FALSE)+IFERROR(HLOOKUP(CONCATENATE($L$5,Q$7),'[1]BECO_Datos 2006-2020'!$LL$3:$RN$86,'[1]BECO_Datos 2006-2020'!$A64,FALSE),0))*Q$5</f>
        <v>158.24708121717219</v>
      </c>
      <c r="R64" s="97">
        <f ca="1">(HLOOKUP(CONCATENATE($L$5,R$7),'[1]BECO_Datos 2006-2020'!$D$3:$LJ$86,'[1]BECO_Datos 2006-2020'!$A64,FALSE)+IFERROR(HLOOKUP(CONCATENATE($L$5,R$7),'[1]BECO_Datos 2006-2020'!$LL$3:$RN$86,'[1]BECO_Datos 2006-2020'!$A64,FALSE),0))*R$5</f>
        <v>136.87549997394993</v>
      </c>
      <c r="S64" s="97">
        <f ca="1">(HLOOKUP(CONCATENATE($L$5,S$7),'[1]BECO_Datos 2006-2020'!$D$3:$LJ$86,'[1]BECO_Datos 2006-2020'!$A64,FALSE)+IFERROR(HLOOKUP(CONCATENATE($L$5,S$7),'[1]BECO_Datos 2006-2020'!$LL$3:$RN$86,'[1]BECO_Datos 2006-2020'!$A64,FALSE),0))*S$5</f>
        <v>0.26042686109491536</v>
      </c>
      <c r="T64" s="97">
        <f ca="1">(HLOOKUP(CONCATENATE($L$5,T$7),'[1]BECO_Datos 2006-2020'!$D$3:$LJ$86,'[1]BECO_Datos 2006-2020'!$A64,FALSE)+IFERROR(HLOOKUP(CONCATENATE($L$5,T$7),'[1]BECO_Datos 2006-2020'!$LL$3:$RN$86,'[1]BECO_Datos 2006-2020'!$A64,FALSE),0))*T$5</f>
        <v>1.6484494823231495</v>
      </c>
      <c r="U64" s="97">
        <f ca="1">(HLOOKUP(CONCATENATE($L$5,U$7),'[1]BECO_Datos 2006-2020'!$D$3:$LJ$86,'[1]BECO_Datos 2006-2020'!$A64,FALSE)+IFERROR(HLOOKUP(CONCATENATE($L$5,U$7),'[1]BECO_Datos 2006-2020'!$LL$3:$RN$86,'[1]BECO_Datos 2006-2020'!$A64,FALSE),0))*U$5</f>
        <v>1.9985560250275596</v>
      </c>
      <c r="V64" s="97">
        <f ca="1">(HLOOKUP(CONCATENATE($L$5,V$7),'[1]BECO_Datos 2006-2020'!$D$3:$LJ$86,'[1]BECO_Datos 2006-2020'!$A64,FALSE)+IFERROR(HLOOKUP(CONCATENATE($L$5,V$7),'[1]BECO_Datos 2006-2020'!$LL$3:$RN$86,'[1]BECO_Datos 2006-2020'!$A64,FALSE),0))*V$5</f>
        <v>0</v>
      </c>
    </row>
    <row r="65" spans="1:22" x14ac:dyDescent="0.3">
      <c r="A65" s="94" t="s">
        <v>177</v>
      </c>
      <c r="B65" s="72" t="str">
        <f ca="1">IF($C$5=1,"No aplica",_xlfn.AGGREGATE(9,6,C65:J65))</f>
        <v>No aplica</v>
      </c>
      <c r="C65" s="95">
        <f t="shared" ref="C65:J65" ca="1" si="24">C66+C73+C74+C75+C76</f>
        <v>0</v>
      </c>
      <c r="D65" s="95">
        <f t="shared" ca="1" si="24"/>
        <v>0</v>
      </c>
      <c r="E65" s="95">
        <f t="shared" ca="1" si="24"/>
        <v>18452.37742045067</v>
      </c>
      <c r="F65" s="95">
        <f t="shared" ca="1" si="24"/>
        <v>0</v>
      </c>
      <c r="G65" s="95">
        <f t="shared" ca="1" si="24"/>
        <v>0</v>
      </c>
      <c r="H65" s="95">
        <f t="shared" ca="1" si="24"/>
        <v>0</v>
      </c>
      <c r="I65" s="95">
        <f t="shared" ca="1" si="24"/>
        <v>0</v>
      </c>
      <c r="J65" s="95">
        <f t="shared" ca="1" si="24"/>
        <v>0</v>
      </c>
      <c r="K65" s="72" t="str">
        <f ca="1">IF($C$5=1,"No aplica",_xlfn.AGGREGATE(9,6,L65:V65))</f>
        <v>No aplica</v>
      </c>
      <c r="L65" s="95">
        <f t="shared" ref="L65:V65" ca="1" si="25">L66+L73+L74+L75+L76</f>
        <v>0</v>
      </c>
      <c r="M65" s="95">
        <f t="shared" ca="1" si="25"/>
        <v>0</v>
      </c>
      <c r="N65" s="95">
        <f t="shared" ca="1" si="25"/>
        <v>0</v>
      </c>
      <c r="O65" s="95">
        <f t="shared" ca="1" si="25"/>
        <v>0</v>
      </c>
      <c r="P65" s="95">
        <f t="shared" ca="1" si="25"/>
        <v>38554.691764523886</v>
      </c>
      <c r="Q65" s="95">
        <f t="shared" ca="1" si="25"/>
        <v>105.44673819</v>
      </c>
      <c r="R65" s="95">
        <f t="shared" ca="1" si="25"/>
        <v>0</v>
      </c>
      <c r="S65" s="95">
        <f t="shared" ca="1" si="25"/>
        <v>136.37260880952383</v>
      </c>
      <c r="T65" s="95">
        <f t="shared" ca="1" si="25"/>
        <v>0</v>
      </c>
      <c r="U65" s="95">
        <f t="shared" ca="1" si="25"/>
        <v>47437.345369761759</v>
      </c>
      <c r="V65" s="95">
        <f t="shared" ca="1" si="25"/>
        <v>12549.473962142858</v>
      </c>
    </row>
    <row r="66" spans="1:22" x14ac:dyDescent="0.3">
      <c r="A66" s="96" t="s">
        <v>178</v>
      </c>
      <c r="B66" s="75" t="str">
        <f t="shared" ca="1" si="18"/>
        <v>No aplica</v>
      </c>
      <c r="C66" s="97">
        <f t="shared" ref="C66:J66" ca="1" si="26">SUM(C67:C72)</f>
        <v>0</v>
      </c>
      <c r="D66" s="97">
        <f t="shared" ca="1" si="26"/>
        <v>0</v>
      </c>
      <c r="E66" s="97">
        <f t="shared" ca="1" si="26"/>
        <v>18452.37742045067</v>
      </c>
      <c r="F66" s="97">
        <f t="shared" ca="1" si="26"/>
        <v>0</v>
      </c>
      <c r="G66" s="97">
        <f t="shared" ca="1" si="26"/>
        <v>0</v>
      </c>
      <c r="H66" s="97">
        <f t="shared" ca="1" si="26"/>
        <v>0</v>
      </c>
      <c r="I66" s="97">
        <f t="shared" ca="1" si="26"/>
        <v>0</v>
      </c>
      <c r="J66" s="97">
        <f t="shared" ca="1" si="26"/>
        <v>0</v>
      </c>
      <c r="K66" s="75" t="str">
        <f t="shared" ca="1" si="20"/>
        <v>No aplica</v>
      </c>
      <c r="L66" s="97">
        <f t="shared" ref="L66:V66" ca="1" si="27">SUM(L67:L72)</f>
        <v>0</v>
      </c>
      <c r="M66" s="97">
        <f t="shared" ca="1" si="27"/>
        <v>0</v>
      </c>
      <c r="N66" s="97">
        <f t="shared" ca="1" si="27"/>
        <v>0</v>
      </c>
      <c r="O66" s="97">
        <f t="shared" ca="1" si="27"/>
        <v>0</v>
      </c>
      <c r="P66" s="97">
        <f t="shared" ca="1" si="27"/>
        <v>37708.661404761981</v>
      </c>
      <c r="Q66" s="97">
        <f t="shared" ca="1" si="27"/>
        <v>0</v>
      </c>
      <c r="R66" s="97">
        <f t="shared" ca="1" si="27"/>
        <v>0</v>
      </c>
      <c r="S66" s="97">
        <f t="shared" ca="1" si="27"/>
        <v>0</v>
      </c>
      <c r="T66" s="97">
        <f t="shared" ca="1" si="27"/>
        <v>0</v>
      </c>
      <c r="U66" s="97">
        <f t="shared" ca="1" si="27"/>
        <v>47278.839454761757</v>
      </c>
      <c r="V66" s="97">
        <f t="shared" ca="1" si="27"/>
        <v>0</v>
      </c>
    </row>
    <row r="67" spans="1:22" x14ac:dyDescent="0.3">
      <c r="A67" s="100" t="s">
        <v>179</v>
      </c>
      <c r="B67" s="77" t="str">
        <f t="shared" ca="1" si="18"/>
        <v>No aplica</v>
      </c>
      <c r="C67" s="101">
        <f ca="1">(HLOOKUP(CONCATENATE($L$5,C$7),'[1]BECO_Datos 2006-2020'!$D$3:$LJ$86,'[1]BECO_Datos 2006-2020'!$A67,FALSE)+IFERROR(HLOOKUP(CONCATENATE($L$5,C$7),'[1]BECO_Datos 2006-2020'!$LL$3:$RN$86,'[1]BECO_Datos 2006-2020'!$A67,FALSE),0))*C$5</f>
        <v>0</v>
      </c>
      <c r="D67" s="101">
        <f ca="1">(HLOOKUP(CONCATENATE($L$5,D$7),'[1]BECO_Datos 2006-2020'!$D$3:$LJ$86,'[1]BECO_Datos 2006-2020'!$A67,FALSE)+IFERROR(HLOOKUP(CONCATENATE($L$5,D$7),'[1]BECO_Datos 2006-2020'!$LL$3:$RN$86,'[1]BECO_Datos 2006-2020'!$A67,FALSE),0))*D$5</f>
        <v>0</v>
      </c>
      <c r="E67" s="101">
        <f ca="1">(HLOOKUP(CONCATENATE($L$5,E$7),'[1]BECO_Datos 2006-2020'!$D$3:$LJ$86,'[1]BECO_Datos 2006-2020'!$A67,FALSE)+IFERROR(HLOOKUP(CONCATENATE($L$5,E$7),'[1]BECO_Datos 2006-2020'!$LL$3:$RN$86,'[1]BECO_Datos 2006-2020'!$A67,FALSE),0))*E$5</f>
        <v>2616.2926424219777</v>
      </c>
      <c r="F67" s="101">
        <f ca="1">(HLOOKUP(CONCATENATE($L$5,F$7),'[1]BECO_Datos 2006-2020'!$D$3:$LJ$86,'[1]BECO_Datos 2006-2020'!$A67,FALSE)+IFERROR(HLOOKUP(CONCATENATE($L$5,F$7),'[1]BECO_Datos 2006-2020'!$LL$3:$RN$86,'[1]BECO_Datos 2006-2020'!$A67,FALSE),0))*F$5</f>
        <v>0</v>
      </c>
      <c r="G67" s="101">
        <f ca="1">(HLOOKUP(CONCATENATE($L$5,G$7),'[1]BECO_Datos 2006-2020'!$D$3:$LJ$86,'[1]BECO_Datos 2006-2020'!$A67,FALSE)+IFERROR(HLOOKUP(CONCATENATE($L$5,G$7),'[1]BECO_Datos 2006-2020'!$LL$3:$RN$86,'[1]BECO_Datos 2006-2020'!$A67,FALSE),0))*G$5</f>
        <v>0</v>
      </c>
      <c r="H67" s="101">
        <f ca="1">(HLOOKUP(CONCATENATE($L$5,H$7),'[1]BECO_Datos 2006-2020'!$D$3:$LJ$86,'[1]BECO_Datos 2006-2020'!$A67,FALSE)+IFERROR(HLOOKUP(CONCATENATE($L$5,H$7),'[1]BECO_Datos 2006-2020'!$LL$3:$RN$86,'[1]BECO_Datos 2006-2020'!$A67,FALSE),0))*H$5</f>
        <v>0</v>
      </c>
      <c r="I67" s="101">
        <f ca="1">(HLOOKUP(CONCATENATE($L$5,I$7),'[1]BECO_Datos 2006-2020'!$D$3:$LJ$86,'[1]BECO_Datos 2006-2020'!$A67,FALSE)+IFERROR(HLOOKUP(CONCATENATE($L$5,I$7),'[1]BECO_Datos 2006-2020'!$LL$3:$RN$86,'[1]BECO_Datos 2006-2020'!$A67,FALSE),0))*I$5</f>
        <v>0</v>
      </c>
      <c r="J67" s="101">
        <f ca="1">(HLOOKUP(CONCATENATE($L$5,J$7),'[1]BECO_Datos 2006-2020'!$D$3:$LJ$86,'[1]BECO_Datos 2006-2020'!$A67,FALSE)+IFERROR(HLOOKUP(CONCATENATE($L$5,J$7),'[1]BECO_Datos 2006-2020'!$LL$3:$RN$86,'[1]BECO_Datos 2006-2020'!$A67,FALSE),0))*J$5</f>
        <v>0</v>
      </c>
      <c r="K67" s="77" t="str">
        <f t="shared" ca="1" si="20"/>
        <v>No aplica</v>
      </c>
      <c r="L67" s="101">
        <f ca="1">(HLOOKUP(CONCATENATE($L$5,L$7),'[1]BECO_Datos 2006-2020'!$D$3:$LJ$86,'[1]BECO_Datos 2006-2020'!$A67,FALSE)+IFERROR(HLOOKUP(CONCATENATE($L$5,L$7),'[1]BECO_Datos 2006-2020'!$LL$3:$RN$86,'[1]BECO_Datos 2006-2020'!$A67,FALSE),0))*L$5</f>
        <v>0</v>
      </c>
      <c r="M67" s="101">
        <f ca="1">(HLOOKUP(CONCATENATE($L$5,M$7),'[1]BECO_Datos 2006-2020'!$D$3:$LJ$86,'[1]BECO_Datos 2006-2020'!$A67,FALSE)+IFERROR(HLOOKUP(CONCATENATE($L$5,M$7),'[1]BECO_Datos 2006-2020'!$LL$3:$RN$86,'[1]BECO_Datos 2006-2020'!$A67,FALSE),0))*M$5</f>
        <v>0</v>
      </c>
      <c r="N67" s="101">
        <f ca="1">(HLOOKUP(CONCATENATE($L$5,N$7),'[1]BECO_Datos 2006-2020'!$D$3:$LJ$86,'[1]BECO_Datos 2006-2020'!$A67,FALSE)+IFERROR(HLOOKUP(CONCATENATE($L$5,N$7),'[1]BECO_Datos 2006-2020'!$LL$3:$RN$86,'[1]BECO_Datos 2006-2020'!$A67,FALSE),0))*N$5</f>
        <v>0</v>
      </c>
      <c r="O67" s="101">
        <f ca="1">(HLOOKUP(CONCATENATE($L$5,O$7),'[1]BECO_Datos 2006-2020'!$D$3:$LJ$86,'[1]BECO_Datos 2006-2020'!$A67,FALSE)+IFERROR(HLOOKUP(CONCATENATE($L$5,O$7),'[1]BECO_Datos 2006-2020'!$LL$3:$RN$86,'[1]BECO_Datos 2006-2020'!$A67,FALSE),0))*O$5</f>
        <v>0</v>
      </c>
      <c r="P67" s="101">
        <f ca="1">(HLOOKUP(CONCATENATE($L$5,P$7),'[1]BECO_Datos 2006-2020'!$D$3:$LJ$86,'[1]BECO_Datos 2006-2020'!$A67,FALSE)+IFERROR(HLOOKUP(CONCATENATE($L$5,P$7),'[1]BECO_Datos 2006-2020'!$LL$3:$RN$86,'[1]BECO_Datos 2006-2020'!$A67,FALSE),0))*P$5</f>
        <v>3418.8408047652943</v>
      </c>
      <c r="Q67" s="101">
        <f ca="1">(HLOOKUP(CONCATENATE($L$5,Q$7),'[1]BECO_Datos 2006-2020'!$D$3:$LJ$86,'[1]BECO_Datos 2006-2020'!$A67,FALSE)+IFERROR(HLOOKUP(CONCATENATE($L$5,Q$7),'[1]BECO_Datos 2006-2020'!$LL$3:$RN$86,'[1]BECO_Datos 2006-2020'!$A67,FALSE),0))*Q$5</f>
        <v>0</v>
      </c>
      <c r="R67" s="101">
        <f ca="1">(HLOOKUP(CONCATENATE($L$5,R$7),'[1]BECO_Datos 2006-2020'!$D$3:$LJ$86,'[1]BECO_Datos 2006-2020'!$A67,FALSE)+IFERROR(HLOOKUP(CONCATENATE($L$5,R$7),'[1]BECO_Datos 2006-2020'!$LL$3:$RN$86,'[1]BECO_Datos 2006-2020'!$A67,FALSE),0))*R$5</f>
        <v>0</v>
      </c>
      <c r="S67" s="101">
        <f ca="1">(HLOOKUP(CONCATENATE($L$5,S$7),'[1]BECO_Datos 2006-2020'!$D$3:$LJ$86,'[1]BECO_Datos 2006-2020'!$A67,FALSE)+IFERROR(HLOOKUP(CONCATENATE($L$5,S$7),'[1]BECO_Datos 2006-2020'!$LL$3:$RN$86,'[1]BECO_Datos 2006-2020'!$A67,FALSE),0))*S$5</f>
        <v>0</v>
      </c>
      <c r="T67" s="101">
        <f ca="1">(HLOOKUP(CONCATENATE($L$5,T$7),'[1]BECO_Datos 2006-2020'!$D$3:$LJ$86,'[1]BECO_Datos 2006-2020'!$A67,FALSE)+IFERROR(HLOOKUP(CONCATENATE($L$5,T$7),'[1]BECO_Datos 2006-2020'!$LL$3:$RN$86,'[1]BECO_Datos 2006-2020'!$A67,FALSE),0))*T$5</f>
        <v>0</v>
      </c>
      <c r="U67" s="101">
        <f ca="1">(HLOOKUP(CONCATENATE($L$5,U$7),'[1]BECO_Datos 2006-2020'!$D$3:$LJ$86,'[1]BECO_Datos 2006-2020'!$A67,FALSE)+IFERROR(HLOOKUP(CONCATENATE($L$5,U$7),'[1]BECO_Datos 2006-2020'!$LL$3:$RN$86,'[1]BECO_Datos 2006-2020'!$A67,FALSE),0))*U$5</f>
        <v>20977.371869071787</v>
      </c>
      <c r="V67" s="101">
        <f ca="1">(HLOOKUP(CONCATENATE($L$5,V$7),'[1]BECO_Datos 2006-2020'!$D$3:$LJ$86,'[1]BECO_Datos 2006-2020'!$A67,FALSE)+IFERROR(HLOOKUP(CONCATENATE($L$5,V$7),'[1]BECO_Datos 2006-2020'!$LL$3:$RN$86,'[1]BECO_Datos 2006-2020'!$A67,FALSE),0))*V$5</f>
        <v>0</v>
      </c>
    </row>
    <row r="68" spans="1:22" x14ac:dyDescent="0.3">
      <c r="A68" s="102" t="s">
        <v>180</v>
      </c>
      <c r="B68" s="75" t="str">
        <f t="shared" ca="1" si="18"/>
        <v>No aplica</v>
      </c>
      <c r="C68" s="97">
        <f ca="1">(HLOOKUP(CONCATENATE($L$5,C$7),'[1]BECO_Datos 2006-2020'!$D$3:$LJ$86,'[1]BECO_Datos 2006-2020'!$A68,FALSE)+IFERROR(HLOOKUP(CONCATENATE($L$5,C$7),'[1]BECO_Datos 2006-2020'!$LL$3:$RN$86,'[1]BECO_Datos 2006-2020'!$A68,FALSE),0))*C$5</f>
        <v>0</v>
      </c>
      <c r="D68" s="97">
        <f ca="1">(HLOOKUP(CONCATENATE($L$5,D$7),'[1]BECO_Datos 2006-2020'!$D$3:$LJ$86,'[1]BECO_Datos 2006-2020'!$A68,FALSE)+IFERROR(HLOOKUP(CONCATENATE($L$5,D$7),'[1]BECO_Datos 2006-2020'!$LL$3:$RN$86,'[1]BECO_Datos 2006-2020'!$A68,FALSE),0))*D$5</f>
        <v>0</v>
      </c>
      <c r="E68" s="97">
        <f ca="1">(HLOOKUP(CONCATENATE($L$5,E$7),'[1]BECO_Datos 2006-2020'!$D$3:$LJ$86,'[1]BECO_Datos 2006-2020'!$A68,FALSE)+IFERROR(HLOOKUP(CONCATENATE($L$5,E$7),'[1]BECO_Datos 2006-2020'!$LL$3:$RN$86,'[1]BECO_Datos 2006-2020'!$A68,FALSE),0))*E$5</f>
        <v>2459.8295188702436</v>
      </c>
      <c r="F68" s="97">
        <f ca="1">(HLOOKUP(CONCATENATE($L$5,F$7),'[1]BECO_Datos 2006-2020'!$D$3:$LJ$86,'[1]BECO_Datos 2006-2020'!$A68,FALSE)+IFERROR(HLOOKUP(CONCATENATE($L$5,F$7),'[1]BECO_Datos 2006-2020'!$LL$3:$RN$86,'[1]BECO_Datos 2006-2020'!$A68,FALSE),0))*F$5</f>
        <v>0</v>
      </c>
      <c r="G68" s="97">
        <f ca="1">(HLOOKUP(CONCATENATE($L$5,G$7),'[1]BECO_Datos 2006-2020'!$D$3:$LJ$86,'[1]BECO_Datos 2006-2020'!$A68,FALSE)+IFERROR(HLOOKUP(CONCATENATE($L$5,G$7),'[1]BECO_Datos 2006-2020'!$LL$3:$RN$86,'[1]BECO_Datos 2006-2020'!$A68,FALSE),0))*G$5</f>
        <v>0</v>
      </c>
      <c r="H68" s="97">
        <f ca="1">(HLOOKUP(CONCATENATE($L$5,H$7),'[1]BECO_Datos 2006-2020'!$D$3:$LJ$86,'[1]BECO_Datos 2006-2020'!$A68,FALSE)+IFERROR(HLOOKUP(CONCATENATE($L$5,H$7),'[1]BECO_Datos 2006-2020'!$LL$3:$RN$86,'[1]BECO_Datos 2006-2020'!$A68,FALSE),0))*H$5</f>
        <v>0</v>
      </c>
      <c r="I68" s="97">
        <f ca="1">(HLOOKUP(CONCATENATE($L$5,I$7),'[1]BECO_Datos 2006-2020'!$D$3:$LJ$86,'[1]BECO_Datos 2006-2020'!$A68,FALSE)+IFERROR(HLOOKUP(CONCATENATE($L$5,I$7),'[1]BECO_Datos 2006-2020'!$LL$3:$RN$86,'[1]BECO_Datos 2006-2020'!$A68,FALSE),0))*I$5</f>
        <v>0</v>
      </c>
      <c r="J68" s="97">
        <f ca="1">(HLOOKUP(CONCATENATE($L$5,J$7),'[1]BECO_Datos 2006-2020'!$D$3:$LJ$86,'[1]BECO_Datos 2006-2020'!$A68,FALSE)+IFERROR(HLOOKUP(CONCATENATE($L$5,J$7),'[1]BECO_Datos 2006-2020'!$LL$3:$RN$86,'[1]BECO_Datos 2006-2020'!$A68,FALSE),0))*J$5</f>
        <v>0</v>
      </c>
      <c r="K68" s="75" t="str">
        <f t="shared" ca="1" si="20"/>
        <v>No aplica</v>
      </c>
      <c r="L68" s="97">
        <f ca="1">(HLOOKUP(CONCATENATE($L$5,L$7),'[1]BECO_Datos 2006-2020'!$D$3:$LJ$86,'[1]BECO_Datos 2006-2020'!$A68,FALSE)+IFERROR(HLOOKUP(CONCATENATE($L$5,L$7),'[1]BECO_Datos 2006-2020'!$LL$3:$RN$86,'[1]BECO_Datos 2006-2020'!$A68,FALSE),0))*L$5</f>
        <v>0</v>
      </c>
      <c r="M68" s="97">
        <f ca="1">(HLOOKUP(CONCATENATE($L$5,M$7),'[1]BECO_Datos 2006-2020'!$D$3:$LJ$86,'[1]BECO_Datos 2006-2020'!$A68,FALSE)+IFERROR(HLOOKUP(CONCATENATE($L$5,M$7),'[1]BECO_Datos 2006-2020'!$LL$3:$RN$86,'[1]BECO_Datos 2006-2020'!$A68,FALSE),0))*M$5</f>
        <v>0</v>
      </c>
      <c r="N68" s="97">
        <f ca="1">(HLOOKUP(CONCATENATE($L$5,N$7),'[1]BECO_Datos 2006-2020'!$D$3:$LJ$86,'[1]BECO_Datos 2006-2020'!$A68,FALSE)+IFERROR(HLOOKUP(CONCATENATE($L$5,N$7),'[1]BECO_Datos 2006-2020'!$LL$3:$RN$86,'[1]BECO_Datos 2006-2020'!$A68,FALSE),0))*N$5</f>
        <v>0</v>
      </c>
      <c r="O68" s="97">
        <f ca="1">(HLOOKUP(CONCATENATE($L$5,O$7),'[1]BECO_Datos 2006-2020'!$D$3:$LJ$86,'[1]BECO_Datos 2006-2020'!$A68,FALSE)+IFERROR(HLOOKUP(CONCATENATE($L$5,O$7),'[1]BECO_Datos 2006-2020'!$LL$3:$RN$86,'[1]BECO_Datos 2006-2020'!$A68,FALSE),0))*O$5</f>
        <v>0</v>
      </c>
      <c r="P68" s="97">
        <f ca="1">(HLOOKUP(CONCATENATE($L$5,P$7),'[1]BECO_Datos 2006-2020'!$D$3:$LJ$86,'[1]BECO_Datos 2006-2020'!$A68,FALSE)+IFERROR(HLOOKUP(CONCATENATE($L$5,P$7),'[1]BECO_Datos 2006-2020'!$LL$3:$RN$86,'[1]BECO_Datos 2006-2020'!$A68,FALSE),0))*P$5</f>
        <v>1019.5069177244446</v>
      </c>
      <c r="Q68" s="97">
        <f ca="1">(HLOOKUP(CONCATENATE($L$5,Q$7),'[1]BECO_Datos 2006-2020'!$D$3:$LJ$86,'[1]BECO_Datos 2006-2020'!$A68,FALSE)+IFERROR(HLOOKUP(CONCATENATE($L$5,Q$7),'[1]BECO_Datos 2006-2020'!$LL$3:$RN$86,'[1]BECO_Datos 2006-2020'!$A68,FALSE),0))*Q$5</f>
        <v>0</v>
      </c>
      <c r="R68" s="97">
        <f ca="1">(HLOOKUP(CONCATENATE($L$5,R$7),'[1]BECO_Datos 2006-2020'!$D$3:$LJ$86,'[1]BECO_Datos 2006-2020'!$A68,FALSE)+IFERROR(HLOOKUP(CONCATENATE($L$5,R$7),'[1]BECO_Datos 2006-2020'!$LL$3:$RN$86,'[1]BECO_Datos 2006-2020'!$A68,FALSE),0))*R$5</f>
        <v>0</v>
      </c>
      <c r="S68" s="97">
        <f ca="1">(HLOOKUP(CONCATENATE($L$5,S$7),'[1]BECO_Datos 2006-2020'!$D$3:$LJ$86,'[1]BECO_Datos 2006-2020'!$A68,FALSE)+IFERROR(HLOOKUP(CONCATENATE($L$5,S$7),'[1]BECO_Datos 2006-2020'!$LL$3:$RN$86,'[1]BECO_Datos 2006-2020'!$A68,FALSE),0))*S$5</f>
        <v>0</v>
      </c>
      <c r="T68" s="97">
        <f ca="1">(HLOOKUP(CONCATENATE($L$5,T$7),'[1]BECO_Datos 2006-2020'!$D$3:$LJ$86,'[1]BECO_Datos 2006-2020'!$A68,FALSE)+IFERROR(HLOOKUP(CONCATENATE($L$5,T$7),'[1]BECO_Datos 2006-2020'!$LL$3:$RN$86,'[1]BECO_Datos 2006-2020'!$A68,FALSE),0))*T$5</f>
        <v>0</v>
      </c>
      <c r="U68" s="97">
        <f ca="1">(HLOOKUP(CONCATENATE($L$5,U$7),'[1]BECO_Datos 2006-2020'!$D$3:$LJ$86,'[1]BECO_Datos 2006-2020'!$A68,FALSE)+IFERROR(HLOOKUP(CONCATENATE($L$5,U$7),'[1]BECO_Datos 2006-2020'!$LL$3:$RN$86,'[1]BECO_Datos 2006-2020'!$A68,FALSE),0))*U$5</f>
        <v>18341.800115135506</v>
      </c>
      <c r="V68" s="97">
        <f ca="1">(HLOOKUP(CONCATENATE($L$5,V$7),'[1]BECO_Datos 2006-2020'!$D$3:$LJ$86,'[1]BECO_Datos 2006-2020'!$A68,FALSE)+IFERROR(HLOOKUP(CONCATENATE($L$5,V$7),'[1]BECO_Datos 2006-2020'!$LL$3:$RN$86,'[1]BECO_Datos 2006-2020'!$A68,FALSE),0))*V$5</f>
        <v>0</v>
      </c>
    </row>
    <row r="69" spans="1:22" x14ac:dyDescent="0.3">
      <c r="A69" s="100" t="s">
        <v>181</v>
      </c>
      <c r="B69" s="77" t="str">
        <f t="shared" ca="1" si="18"/>
        <v>No aplica</v>
      </c>
      <c r="C69" s="101">
        <f ca="1">(HLOOKUP(CONCATENATE($L$5,C$7),'[1]BECO_Datos 2006-2020'!$D$3:$LJ$86,'[1]BECO_Datos 2006-2020'!$A69,FALSE)+IFERROR(HLOOKUP(CONCATENATE($L$5,C$7),'[1]BECO_Datos 2006-2020'!$LL$3:$RN$86,'[1]BECO_Datos 2006-2020'!$A69,FALSE),0))*C$5</f>
        <v>0</v>
      </c>
      <c r="D69" s="101">
        <f ca="1">(HLOOKUP(CONCATENATE($L$5,D$7),'[1]BECO_Datos 2006-2020'!$D$3:$LJ$86,'[1]BECO_Datos 2006-2020'!$A69,FALSE)+IFERROR(HLOOKUP(CONCATENATE($L$5,D$7),'[1]BECO_Datos 2006-2020'!$LL$3:$RN$86,'[1]BECO_Datos 2006-2020'!$A69,FALSE),0))*D$5</f>
        <v>0</v>
      </c>
      <c r="E69" s="101">
        <f ca="1">(HLOOKUP(CONCATENATE($L$5,E$7),'[1]BECO_Datos 2006-2020'!$D$3:$LJ$86,'[1]BECO_Datos 2006-2020'!$A69,FALSE)+IFERROR(HLOOKUP(CONCATENATE($L$5,E$7),'[1]BECO_Datos 2006-2020'!$LL$3:$RN$86,'[1]BECO_Datos 2006-2020'!$A69,FALSE),0))*E$5</f>
        <v>2111.8718860510962</v>
      </c>
      <c r="F69" s="101">
        <f ca="1">(HLOOKUP(CONCATENATE($L$5,F$7),'[1]BECO_Datos 2006-2020'!$D$3:$LJ$86,'[1]BECO_Datos 2006-2020'!$A69,FALSE)+IFERROR(HLOOKUP(CONCATENATE($L$5,F$7),'[1]BECO_Datos 2006-2020'!$LL$3:$RN$86,'[1]BECO_Datos 2006-2020'!$A69,FALSE),0))*F$5</f>
        <v>0</v>
      </c>
      <c r="G69" s="101">
        <f ca="1">(HLOOKUP(CONCATENATE($L$5,G$7),'[1]BECO_Datos 2006-2020'!$D$3:$LJ$86,'[1]BECO_Datos 2006-2020'!$A69,FALSE)+IFERROR(HLOOKUP(CONCATENATE($L$5,G$7),'[1]BECO_Datos 2006-2020'!$LL$3:$RN$86,'[1]BECO_Datos 2006-2020'!$A69,FALSE),0))*G$5</f>
        <v>0</v>
      </c>
      <c r="H69" s="101">
        <f ca="1">(HLOOKUP(CONCATENATE($L$5,H$7),'[1]BECO_Datos 2006-2020'!$D$3:$LJ$86,'[1]BECO_Datos 2006-2020'!$A69,FALSE)+IFERROR(HLOOKUP(CONCATENATE($L$5,H$7),'[1]BECO_Datos 2006-2020'!$LL$3:$RN$86,'[1]BECO_Datos 2006-2020'!$A69,FALSE),0))*H$5</f>
        <v>0</v>
      </c>
      <c r="I69" s="101">
        <f ca="1">(HLOOKUP(CONCATENATE($L$5,I$7),'[1]BECO_Datos 2006-2020'!$D$3:$LJ$86,'[1]BECO_Datos 2006-2020'!$A69,FALSE)+IFERROR(HLOOKUP(CONCATENATE($L$5,I$7),'[1]BECO_Datos 2006-2020'!$LL$3:$RN$86,'[1]BECO_Datos 2006-2020'!$A69,FALSE),0))*I$5</f>
        <v>0</v>
      </c>
      <c r="J69" s="101">
        <f ca="1">(HLOOKUP(CONCATENATE($L$5,J$7),'[1]BECO_Datos 2006-2020'!$D$3:$LJ$86,'[1]BECO_Datos 2006-2020'!$A69,FALSE)+IFERROR(HLOOKUP(CONCATENATE($L$5,J$7),'[1]BECO_Datos 2006-2020'!$LL$3:$RN$86,'[1]BECO_Datos 2006-2020'!$A69,FALSE),0))*J$5</f>
        <v>0</v>
      </c>
      <c r="K69" s="77" t="str">
        <f t="shared" ca="1" si="20"/>
        <v>No aplica</v>
      </c>
      <c r="L69" s="101">
        <f ca="1">(HLOOKUP(CONCATENATE($L$5,L$7),'[1]BECO_Datos 2006-2020'!$D$3:$LJ$86,'[1]BECO_Datos 2006-2020'!$A69,FALSE)+IFERROR(HLOOKUP(CONCATENATE($L$5,L$7),'[1]BECO_Datos 2006-2020'!$LL$3:$RN$86,'[1]BECO_Datos 2006-2020'!$A69,FALSE),0))*L$5</f>
        <v>0</v>
      </c>
      <c r="M69" s="101">
        <f ca="1">(HLOOKUP(CONCATENATE($L$5,M$7),'[1]BECO_Datos 2006-2020'!$D$3:$LJ$86,'[1]BECO_Datos 2006-2020'!$A69,FALSE)+IFERROR(HLOOKUP(CONCATENATE($L$5,M$7),'[1]BECO_Datos 2006-2020'!$LL$3:$RN$86,'[1]BECO_Datos 2006-2020'!$A69,FALSE),0))*M$5</f>
        <v>0</v>
      </c>
      <c r="N69" s="101">
        <f ca="1">(HLOOKUP(CONCATENATE($L$5,N$7),'[1]BECO_Datos 2006-2020'!$D$3:$LJ$86,'[1]BECO_Datos 2006-2020'!$A69,FALSE)+IFERROR(HLOOKUP(CONCATENATE($L$5,N$7),'[1]BECO_Datos 2006-2020'!$LL$3:$RN$86,'[1]BECO_Datos 2006-2020'!$A69,FALSE),0))*N$5</f>
        <v>0</v>
      </c>
      <c r="O69" s="101">
        <f ca="1">(HLOOKUP(CONCATENATE($L$5,O$7),'[1]BECO_Datos 2006-2020'!$D$3:$LJ$86,'[1]BECO_Datos 2006-2020'!$A69,FALSE)+IFERROR(HLOOKUP(CONCATENATE($L$5,O$7),'[1]BECO_Datos 2006-2020'!$LL$3:$RN$86,'[1]BECO_Datos 2006-2020'!$A69,FALSE),0))*O$5</f>
        <v>0</v>
      </c>
      <c r="P69" s="101">
        <f ca="1">(HLOOKUP(CONCATENATE($L$5,P$7),'[1]BECO_Datos 2006-2020'!$D$3:$LJ$86,'[1]BECO_Datos 2006-2020'!$A69,FALSE)+IFERROR(HLOOKUP(CONCATENATE($L$5,P$7),'[1]BECO_Datos 2006-2020'!$LL$3:$RN$86,'[1]BECO_Datos 2006-2020'!$A69,FALSE),0))*P$5</f>
        <v>6387.3477070696026</v>
      </c>
      <c r="Q69" s="101">
        <f ca="1">(HLOOKUP(CONCATENATE($L$5,Q$7),'[1]BECO_Datos 2006-2020'!$D$3:$LJ$86,'[1]BECO_Datos 2006-2020'!$A69,FALSE)+IFERROR(HLOOKUP(CONCATENATE($L$5,Q$7),'[1]BECO_Datos 2006-2020'!$LL$3:$RN$86,'[1]BECO_Datos 2006-2020'!$A69,FALSE),0))*Q$5</f>
        <v>0</v>
      </c>
      <c r="R69" s="101">
        <f ca="1">(HLOOKUP(CONCATENATE($L$5,R$7),'[1]BECO_Datos 2006-2020'!$D$3:$LJ$86,'[1]BECO_Datos 2006-2020'!$A69,FALSE)+IFERROR(HLOOKUP(CONCATENATE($L$5,R$7),'[1]BECO_Datos 2006-2020'!$LL$3:$RN$86,'[1]BECO_Datos 2006-2020'!$A69,FALSE),0))*R$5</f>
        <v>0</v>
      </c>
      <c r="S69" s="101">
        <f ca="1">(HLOOKUP(CONCATENATE($L$5,S$7),'[1]BECO_Datos 2006-2020'!$D$3:$LJ$86,'[1]BECO_Datos 2006-2020'!$A69,FALSE)+IFERROR(HLOOKUP(CONCATENATE($L$5,S$7),'[1]BECO_Datos 2006-2020'!$LL$3:$RN$86,'[1]BECO_Datos 2006-2020'!$A69,FALSE),0))*S$5</f>
        <v>0</v>
      </c>
      <c r="T69" s="101">
        <f ca="1">(HLOOKUP(CONCATENATE($L$5,T$7),'[1]BECO_Datos 2006-2020'!$D$3:$LJ$86,'[1]BECO_Datos 2006-2020'!$A69,FALSE)+IFERROR(HLOOKUP(CONCATENATE($L$5,T$7),'[1]BECO_Datos 2006-2020'!$LL$3:$RN$86,'[1]BECO_Datos 2006-2020'!$A69,FALSE),0))*T$5</f>
        <v>0</v>
      </c>
      <c r="U69" s="101">
        <f ca="1">(HLOOKUP(CONCATENATE($L$5,U$7),'[1]BECO_Datos 2006-2020'!$D$3:$LJ$86,'[1]BECO_Datos 2006-2020'!$A69,FALSE)+IFERROR(HLOOKUP(CONCATENATE($L$5,U$7),'[1]BECO_Datos 2006-2020'!$LL$3:$RN$86,'[1]BECO_Datos 2006-2020'!$A69,FALSE),0))*U$5</f>
        <v>2697.9052003257516</v>
      </c>
      <c r="V69" s="101">
        <f ca="1">(HLOOKUP(CONCATENATE($L$5,V$7),'[1]BECO_Datos 2006-2020'!$D$3:$LJ$86,'[1]BECO_Datos 2006-2020'!$A69,FALSE)+IFERROR(HLOOKUP(CONCATENATE($L$5,V$7),'[1]BECO_Datos 2006-2020'!$LL$3:$RN$86,'[1]BECO_Datos 2006-2020'!$A69,FALSE),0))*V$5</f>
        <v>0</v>
      </c>
    </row>
    <row r="70" spans="1:22" x14ac:dyDescent="0.3">
      <c r="A70" s="102" t="s">
        <v>182</v>
      </c>
      <c r="B70" s="75" t="str">
        <f t="shared" ca="1" si="18"/>
        <v>No aplica</v>
      </c>
      <c r="C70" s="97">
        <f ca="1">(HLOOKUP(CONCATENATE($L$5,C$7),'[1]BECO_Datos 2006-2020'!$D$3:$LJ$86,'[1]BECO_Datos 2006-2020'!$A70,FALSE)+IFERROR(HLOOKUP(CONCATENATE($L$5,C$7),'[1]BECO_Datos 2006-2020'!$LL$3:$RN$86,'[1]BECO_Datos 2006-2020'!$A70,FALSE),0))*C$5</f>
        <v>0</v>
      </c>
      <c r="D70" s="97">
        <f ca="1">(HLOOKUP(CONCATENATE($L$5,D$7),'[1]BECO_Datos 2006-2020'!$D$3:$LJ$86,'[1]BECO_Datos 2006-2020'!$A70,FALSE)+IFERROR(HLOOKUP(CONCATENATE($L$5,D$7),'[1]BECO_Datos 2006-2020'!$LL$3:$RN$86,'[1]BECO_Datos 2006-2020'!$A70,FALSE),0))*D$5</f>
        <v>0</v>
      </c>
      <c r="E70" s="97">
        <f ca="1">(HLOOKUP(CONCATENATE($L$5,E$7),'[1]BECO_Datos 2006-2020'!$D$3:$LJ$86,'[1]BECO_Datos 2006-2020'!$A70,FALSE)+IFERROR(HLOOKUP(CONCATENATE($L$5,E$7),'[1]BECO_Datos 2006-2020'!$LL$3:$RN$86,'[1]BECO_Datos 2006-2020'!$A70,FALSE),0))*E$5</f>
        <v>8183.1994638575943</v>
      </c>
      <c r="F70" s="97">
        <f ca="1">(HLOOKUP(CONCATENATE($L$5,F$7),'[1]BECO_Datos 2006-2020'!$D$3:$LJ$86,'[1]BECO_Datos 2006-2020'!$A70,FALSE)+IFERROR(HLOOKUP(CONCATENATE($L$5,F$7),'[1]BECO_Datos 2006-2020'!$LL$3:$RN$86,'[1]BECO_Datos 2006-2020'!$A70,FALSE),0))*F$5</f>
        <v>0</v>
      </c>
      <c r="G70" s="97">
        <f ca="1">(HLOOKUP(CONCATENATE($L$5,G$7),'[1]BECO_Datos 2006-2020'!$D$3:$LJ$86,'[1]BECO_Datos 2006-2020'!$A70,FALSE)+IFERROR(HLOOKUP(CONCATENATE($L$5,G$7),'[1]BECO_Datos 2006-2020'!$LL$3:$RN$86,'[1]BECO_Datos 2006-2020'!$A70,FALSE),0))*G$5</f>
        <v>0</v>
      </c>
      <c r="H70" s="97">
        <f ca="1">(HLOOKUP(CONCATENATE($L$5,H$7),'[1]BECO_Datos 2006-2020'!$D$3:$LJ$86,'[1]BECO_Datos 2006-2020'!$A70,FALSE)+IFERROR(HLOOKUP(CONCATENATE($L$5,H$7),'[1]BECO_Datos 2006-2020'!$LL$3:$RN$86,'[1]BECO_Datos 2006-2020'!$A70,FALSE),0))*H$5</f>
        <v>0</v>
      </c>
      <c r="I70" s="97">
        <f ca="1">(HLOOKUP(CONCATENATE($L$5,I$7),'[1]BECO_Datos 2006-2020'!$D$3:$LJ$86,'[1]BECO_Datos 2006-2020'!$A70,FALSE)+IFERROR(HLOOKUP(CONCATENATE($L$5,I$7),'[1]BECO_Datos 2006-2020'!$LL$3:$RN$86,'[1]BECO_Datos 2006-2020'!$A70,FALSE),0))*I$5</f>
        <v>0</v>
      </c>
      <c r="J70" s="97">
        <f ca="1">(HLOOKUP(CONCATENATE($L$5,J$7),'[1]BECO_Datos 2006-2020'!$D$3:$LJ$86,'[1]BECO_Datos 2006-2020'!$A70,FALSE)+IFERROR(HLOOKUP(CONCATENATE($L$5,J$7),'[1]BECO_Datos 2006-2020'!$LL$3:$RN$86,'[1]BECO_Datos 2006-2020'!$A70,FALSE),0))*J$5</f>
        <v>0</v>
      </c>
      <c r="K70" s="75" t="str">
        <f t="shared" ca="1" si="20"/>
        <v>No aplica</v>
      </c>
      <c r="L70" s="97">
        <f ca="1">(HLOOKUP(CONCATENATE($L$5,L$7),'[1]BECO_Datos 2006-2020'!$D$3:$LJ$86,'[1]BECO_Datos 2006-2020'!$A70,FALSE)+IFERROR(HLOOKUP(CONCATENATE($L$5,L$7),'[1]BECO_Datos 2006-2020'!$LL$3:$RN$86,'[1]BECO_Datos 2006-2020'!$A70,FALSE),0))*L$5</f>
        <v>0</v>
      </c>
      <c r="M70" s="97">
        <f ca="1">(HLOOKUP(CONCATENATE($L$5,M$7),'[1]BECO_Datos 2006-2020'!$D$3:$LJ$86,'[1]BECO_Datos 2006-2020'!$A70,FALSE)+IFERROR(HLOOKUP(CONCATENATE($L$5,M$7),'[1]BECO_Datos 2006-2020'!$LL$3:$RN$86,'[1]BECO_Datos 2006-2020'!$A70,FALSE),0))*M$5</f>
        <v>0</v>
      </c>
      <c r="N70" s="97">
        <f ca="1">(HLOOKUP(CONCATENATE($L$5,N$7),'[1]BECO_Datos 2006-2020'!$D$3:$LJ$86,'[1]BECO_Datos 2006-2020'!$A70,FALSE)+IFERROR(HLOOKUP(CONCATENATE($L$5,N$7),'[1]BECO_Datos 2006-2020'!$LL$3:$RN$86,'[1]BECO_Datos 2006-2020'!$A70,FALSE),0))*N$5</f>
        <v>0</v>
      </c>
      <c r="O70" s="97">
        <f ca="1">(HLOOKUP(CONCATENATE($L$5,O$7),'[1]BECO_Datos 2006-2020'!$D$3:$LJ$86,'[1]BECO_Datos 2006-2020'!$A70,FALSE)+IFERROR(HLOOKUP(CONCATENATE($L$5,O$7),'[1]BECO_Datos 2006-2020'!$LL$3:$RN$86,'[1]BECO_Datos 2006-2020'!$A70,FALSE),0))*O$5</f>
        <v>0</v>
      </c>
      <c r="P70" s="97">
        <f ca="1">(HLOOKUP(CONCATENATE($L$5,P$7),'[1]BECO_Datos 2006-2020'!$D$3:$LJ$86,'[1]BECO_Datos 2006-2020'!$A70,FALSE)+IFERROR(HLOOKUP(CONCATENATE($L$5,P$7),'[1]BECO_Datos 2006-2020'!$LL$3:$RN$86,'[1]BECO_Datos 2006-2020'!$A70,FALSE),0))*P$5</f>
        <v>6057.3031784235855</v>
      </c>
      <c r="Q70" s="97">
        <f ca="1">(HLOOKUP(CONCATENATE($L$5,Q$7),'[1]BECO_Datos 2006-2020'!$D$3:$LJ$86,'[1]BECO_Datos 2006-2020'!$A70,FALSE)+IFERROR(HLOOKUP(CONCATENATE($L$5,Q$7),'[1]BECO_Datos 2006-2020'!$LL$3:$RN$86,'[1]BECO_Datos 2006-2020'!$A70,FALSE),0))*Q$5</f>
        <v>0</v>
      </c>
      <c r="R70" s="97">
        <f ca="1">(HLOOKUP(CONCATENATE($L$5,R$7),'[1]BECO_Datos 2006-2020'!$D$3:$LJ$86,'[1]BECO_Datos 2006-2020'!$A70,FALSE)+IFERROR(HLOOKUP(CONCATENATE($L$5,R$7),'[1]BECO_Datos 2006-2020'!$LL$3:$RN$86,'[1]BECO_Datos 2006-2020'!$A70,FALSE),0))*R$5</f>
        <v>0</v>
      </c>
      <c r="S70" s="97">
        <f ca="1">(HLOOKUP(CONCATENATE($L$5,S$7),'[1]BECO_Datos 2006-2020'!$D$3:$LJ$86,'[1]BECO_Datos 2006-2020'!$A70,FALSE)+IFERROR(HLOOKUP(CONCATENATE($L$5,S$7),'[1]BECO_Datos 2006-2020'!$LL$3:$RN$86,'[1]BECO_Datos 2006-2020'!$A70,FALSE),0))*S$5</f>
        <v>0</v>
      </c>
      <c r="T70" s="97">
        <f ca="1">(HLOOKUP(CONCATENATE($L$5,T$7),'[1]BECO_Datos 2006-2020'!$D$3:$LJ$86,'[1]BECO_Datos 2006-2020'!$A70,FALSE)+IFERROR(HLOOKUP(CONCATENATE($L$5,T$7),'[1]BECO_Datos 2006-2020'!$LL$3:$RN$86,'[1]BECO_Datos 2006-2020'!$A70,FALSE),0))*T$5</f>
        <v>0</v>
      </c>
      <c r="U70" s="97">
        <f ca="1">(HLOOKUP(CONCATENATE($L$5,U$7),'[1]BECO_Datos 2006-2020'!$D$3:$LJ$86,'[1]BECO_Datos 2006-2020'!$A70,FALSE)+IFERROR(HLOOKUP(CONCATENATE($L$5,U$7),'[1]BECO_Datos 2006-2020'!$LL$3:$RN$86,'[1]BECO_Datos 2006-2020'!$A70,FALSE),0))*U$5</f>
        <v>3016.159226149442</v>
      </c>
      <c r="V70" s="97">
        <f ca="1">(HLOOKUP(CONCATENATE($L$5,V$7),'[1]BECO_Datos 2006-2020'!$D$3:$LJ$86,'[1]BECO_Datos 2006-2020'!$A70,FALSE)+IFERROR(HLOOKUP(CONCATENATE($L$5,V$7),'[1]BECO_Datos 2006-2020'!$LL$3:$RN$86,'[1]BECO_Datos 2006-2020'!$A70,FALSE),0))*V$5</f>
        <v>0</v>
      </c>
    </row>
    <row r="71" spans="1:22" x14ac:dyDescent="0.3">
      <c r="A71" s="100" t="s">
        <v>183</v>
      </c>
      <c r="B71" s="77" t="str">
        <f t="shared" ca="1" si="18"/>
        <v>No aplica</v>
      </c>
      <c r="C71" s="101">
        <f ca="1">(HLOOKUP(CONCATENATE($L$5,C$7),'[1]BECO_Datos 2006-2020'!$D$3:$LJ$86,'[1]BECO_Datos 2006-2020'!$A71,FALSE)+IFERROR(HLOOKUP(CONCATENATE($L$5,C$7),'[1]BECO_Datos 2006-2020'!$LL$3:$RN$86,'[1]BECO_Datos 2006-2020'!$A71,FALSE),0))*C$5</f>
        <v>0</v>
      </c>
      <c r="D71" s="101">
        <f ca="1">(HLOOKUP(CONCATENATE($L$5,D$7),'[1]BECO_Datos 2006-2020'!$D$3:$LJ$86,'[1]BECO_Datos 2006-2020'!$A71,FALSE)+IFERROR(HLOOKUP(CONCATENATE($L$5,D$7),'[1]BECO_Datos 2006-2020'!$LL$3:$RN$86,'[1]BECO_Datos 2006-2020'!$A71,FALSE),0))*D$5</f>
        <v>0</v>
      </c>
      <c r="E71" s="101">
        <f ca="1">(HLOOKUP(CONCATENATE($L$5,E$7),'[1]BECO_Datos 2006-2020'!$D$3:$LJ$86,'[1]BECO_Datos 2006-2020'!$A71,FALSE)+IFERROR(HLOOKUP(CONCATENATE($L$5,E$7),'[1]BECO_Datos 2006-2020'!$LL$3:$RN$86,'[1]BECO_Datos 2006-2020'!$A71,FALSE),0))*E$5</f>
        <v>2833.2517594194946</v>
      </c>
      <c r="F71" s="101">
        <f ca="1">(HLOOKUP(CONCATENATE($L$5,F$7),'[1]BECO_Datos 2006-2020'!$D$3:$LJ$86,'[1]BECO_Datos 2006-2020'!$A71,FALSE)+IFERROR(HLOOKUP(CONCATENATE($L$5,F$7),'[1]BECO_Datos 2006-2020'!$LL$3:$RN$86,'[1]BECO_Datos 2006-2020'!$A71,FALSE),0))*F$5</f>
        <v>0</v>
      </c>
      <c r="G71" s="101">
        <f ca="1">(HLOOKUP(CONCATENATE($L$5,G$7),'[1]BECO_Datos 2006-2020'!$D$3:$LJ$86,'[1]BECO_Datos 2006-2020'!$A71,FALSE)+IFERROR(HLOOKUP(CONCATENATE($L$5,G$7),'[1]BECO_Datos 2006-2020'!$LL$3:$RN$86,'[1]BECO_Datos 2006-2020'!$A71,FALSE),0))*G$5</f>
        <v>0</v>
      </c>
      <c r="H71" s="101">
        <f ca="1">(HLOOKUP(CONCATENATE($L$5,H$7),'[1]BECO_Datos 2006-2020'!$D$3:$LJ$86,'[1]BECO_Datos 2006-2020'!$A71,FALSE)+IFERROR(HLOOKUP(CONCATENATE($L$5,H$7),'[1]BECO_Datos 2006-2020'!$LL$3:$RN$86,'[1]BECO_Datos 2006-2020'!$A71,FALSE),0))*H$5</f>
        <v>0</v>
      </c>
      <c r="I71" s="101">
        <f ca="1">(HLOOKUP(CONCATENATE($L$5,I$7),'[1]BECO_Datos 2006-2020'!$D$3:$LJ$86,'[1]BECO_Datos 2006-2020'!$A71,FALSE)+IFERROR(HLOOKUP(CONCATENATE($L$5,I$7),'[1]BECO_Datos 2006-2020'!$LL$3:$RN$86,'[1]BECO_Datos 2006-2020'!$A71,FALSE),0))*I$5</f>
        <v>0</v>
      </c>
      <c r="J71" s="101">
        <f ca="1">(HLOOKUP(CONCATENATE($L$5,J$7),'[1]BECO_Datos 2006-2020'!$D$3:$LJ$86,'[1]BECO_Datos 2006-2020'!$A71,FALSE)+IFERROR(HLOOKUP(CONCATENATE($L$5,J$7),'[1]BECO_Datos 2006-2020'!$LL$3:$RN$86,'[1]BECO_Datos 2006-2020'!$A71,FALSE),0))*J$5</f>
        <v>0</v>
      </c>
      <c r="K71" s="77" t="str">
        <f t="shared" ca="1" si="20"/>
        <v>No aplica</v>
      </c>
      <c r="L71" s="101">
        <f ca="1">(HLOOKUP(CONCATENATE($L$5,L$7),'[1]BECO_Datos 2006-2020'!$D$3:$LJ$86,'[1]BECO_Datos 2006-2020'!$A71,FALSE)+IFERROR(HLOOKUP(CONCATENATE($L$5,L$7),'[1]BECO_Datos 2006-2020'!$LL$3:$RN$86,'[1]BECO_Datos 2006-2020'!$A71,FALSE),0))*L$5</f>
        <v>0</v>
      </c>
      <c r="M71" s="101">
        <f ca="1">(HLOOKUP(CONCATENATE($L$5,M$7),'[1]BECO_Datos 2006-2020'!$D$3:$LJ$86,'[1]BECO_Datos 2006-2020'!$A71,FALSE)+IFERROR(HLOOKUP(CONCATENATE($L$5,M$7),'[1]BECO_Datos 2006-2020'!$LL$3:$RN$86,'[1]BECO_Datos 2006-2020'!$A71,FALSE),0))*M$5</f>
        <v>0</v>
      </c>
      <c r="N71" s="101">
        <f ca="1">(HLOOKUP(CONCATENATE($L$5,N$7),'[1]BECO_Datos 2006-2020'!$D$3:$LJ$86,'[1]BECO_Datos 2006-2020'!$A71,FALSE)+IFERROR(HLOOKUP(CONCATENATE($L$5,N$7),'[1]BECO_Datos 2006-2020'!$LL$3:$RN$86,'[1]BECO_Datos 2006-2020'!$A71,FALSE),0))*N$5</f>
        <v>0</v>
      </c>
      <c r="O71" s="101">
        <f ca="1">(HLOOKUP(CONCATENATE($L$5,O$7),'[1]BECO_Datos 2006-2020'!$D$3:$LJ$86,'[1]BECO_Datos 2006-2020'!$A71,FALSE)+IFERROR(HLOOKUP(CONCATENATE($L$5,O$7),'[1]BECO_Datos 2006-2020'!$LL$3:$RN$86,'[1]BECO_Datos 2006-2020'!$A71,FALSE),0))*O$5</f>
        <v>0</v>
      </c>
      <c r="P71" s="101">
        <f ca="1">(HLOOKUP(CONCATENATE($L$5,P$7),'[1]BECO_Datos 2006-2020'!$D$3:$LJ$86,'[1]BECO_Datos 2006-2020'!$A71,FALSE)+IFERROR(HLOOKUP(CONCATENATE($L$5,P$7),'[1]BECO_Datos 2006-2020'!$LL$3:$RN$86,'[1]BECO_Datos 2006-2020'!$A71,FALSE),0))*P$5</f>
        <v>8267.7471584658306</v>
      </c>
      <c r="Q71" s="101">
        <f ca="1">(HLOOKUP(CONCATENATE($L$5,Q$7),'[1]BECO_Datos 2006-2020'!$D$3:$LJ$86,'[1]BECO_Datos 2006-2020'!$A71,FALSE)+IFERROR(HLOOKUP(CONCATENATE($L$5,Q$7),'[1]BECO_Datos 2006-2020'!$LL$3:$RN$86,'[1]BECO_Datos 2006-2020'!$A71,FALSE),0))*Q$5</f>
        <v>0</v>
      </c>
      <c r="R71" s="101">
        <f ca="1">(HLOOKUP(CONCATENATE($L$5,R$7),'[1]BECO_Datos 2006-2020'!$D$3:$LJ$86,'[1]BECO_Datos 2006-2020'!$A71,FALSE)+IFERROR(HLOOKUP(CONCATENATE($L$5,R$7),'[1]BECO_Datos 2006-2020'!$LL$3:$RN$86,'[1]BECO_Datos 2006-2020'!$A71,FALSE),0))*R$5</f>
        <v>0</v>
      </c>
      <c r="S71" s="101">
        <f ca="1">(HLOOKUP(CONCATENATE($L$5,S$7),'[1]BECO_Datos 2006-2020'!$D$3:$LJ$86,'[1]BECO_Datos 2006-2020'!$A71,FALSE)+IFERROR(HLOOKUP(CONCATENATE($L$5,S$7),'[1]BECO_Datos 2006-2020'!$LL$3:$RN$86,'[1]BECO_Datos 2006-2020'!$A71,FALSE),0))*S$5</f>
        <v>0</v>
      </c>
      <c r="T71" s="101">
        <f ca="1">(HLOOKUP(CONCATENATE($L$5,T$7),'[1]BECO_Datos 2006-2020'!$D$3:$LJ$86,'[1]BECO_Datos 2006-2020'!$A71,FALSE)+IFERROR(HLOOKUP(CONCATENATE($L$5,T$7),'[1]BECO_Datos 2006-2020'!$LL$3:$RN$86,'[1]BECO_Datos 2006-2020'!$A71,FALSE),0))*T$5</f>
        <v>0</v>
      </c>
      <c r="U71" s="101">
        <f ca="1">(HLOOKUP(CONCATENATE($L$5,U$7),'[1]BECO_Datos 2006-2020'!$D$3:$LJ$86,'[1]BECO_Datos 2006-2020'!$A71,FALSE)+IFERROR(HLOOKUP(CONCATENATE($L$5,U$7),'[1]BECO_Datos 2006-2020'!$LL$3:$RN$86,'[1]BECO_Datos 2006-2020'!$A71,FALSE),0))*U$5</f>
        <v>1656.5868840538935</v>
      </c>
      <c r="V71" s="101">
        <f ca="1">(HLOOKUP(CONCATENATE($L$5,V$7),'[1]BECO_Datos 2006-2020'!$D$3:$LJ$86,'[1]BECO_Datos 2006-2020'!$A71,FALSE)+IFERROR(HLOOKUP(CONCATENATE($L$5,V$7),'[1]BECO_Datos 2006-2020'!$LL$3:$RN$86,'[1]BECO_Datos 2006-2020'!$A71,FALSE),0))*V$5</f>
        <v>0</v>
      </c>
    </row>
    <row r="72" spans="1:22" x14ac:dyDescent="0.3">
      <c r="A72" s="102" t="s">
        <v>184</v>
      </c>
      <c r="B72" s="75" t="str">
        <f t="shared" ca="1" si="18"/>
        <v>No aplica</v>
      </c>
      <c r="C72" s="97">
        <f ca="1">(HLOOKUP(CONCATENATE($L$5,C$7),'[1]BECO_Datos 2006-2020'!$D$3:$LJ$86,'[1]BECO_Datos 2006-2020'!$A72,FALSE)+IFERROR(HLOOKUP(CONCATENATE($L$5,C$7),'[1]BECO_Datos 2006-2020'!$LL$3:$RN$86,'[1]BECO_Datos 2006-2020'!$A72,FALSE),0))*C$5</f>
        <v>0</v>
      </c>
      <c r="D72" s="97">
        <f ca="1">(HLOOKUP(CONCATENATE($L$5,D$7),'[1]BECO_Datos 2006-2020'!$D$3:$LJ$86,'[1]BECO_Datos 2006-2020'!$A72,FALSE)+IFERROR(HLOOKUP(CONCATENATE($L$5,D$7),'[1]BECO_Datos 2006-2020'!$LL$3:$RN$86,'[1]BECO_Datos 2006-2020'!$A72,FALSE),0))*D$5</f>
        <v>0</v>
      </c>
      <c r="E72" s="97">
        <f ca="1">(HLOOKUP(CONCATENATE($L$5,E$7),'[1]BECO_Datos 2006-2020'!$D$3:$LJ$86,'[1]BECO_Datos 2006-2020'!$A72,FALSE)+IFERROR(HLOOKUP(CONCATENATE($L$5,E$7),'[1]BECO_Datos 2006-2020'!$LL$3:$RN$86,'[1]BECO_Datos 2006-2020'!$A72,FALSE),0))*E$5</f>
        <v>247.93214983026368</v>
      </c>
      <c r="F72" s="97">
        <f ca="1">(HLOOKUP(CONCATENATE($L$5,F$7),'[1]BECO_Datos 2006-2020'!$D$3:$LJ$86,'[1]BECO_Datos 2006-2020'!$A72,FALSE)+IFERROR(HLOOKUP(CONCATENATE($L$5,F$7),'[1]BECO_Datos 2006-2020'!$LL$3:$RN$86,'[1]BECO_Datos 2006-2020'!$A72,FALSE),0))*F$5</f>
        <v>0</v>
      </c>
      <c r="G72" s="97">
        <f ca="1">(HLOOKUP(CONCATENATE($L$5,G$7),'[1]BECO_Datos 2006-2020'!$D$3:$LJ$86,'[1]BECO_Datos 2006-2020'!$A72,FALSE)+IFERROR(HLOOKUP(CONCATENATE($L$5,G$7),'[1]BECO_Datos 2006-2020'!$LL$3:$RN$86,'[1]BECO_Datos 2006-2020'!$A72,FALSE),0))*G$5</f>
        <v>0</v>
      </c>
      <c r="H72" s="97">
        <f ca="1">(HLOOKUP(CONCATENATE($L$5,H$7),'[1]BECO_Datos 2006-2020'!$D$3:$LJ$86,'[1]BECO_Datos 2006-2020'!$A72,FALSE)+IFERROR(HLOOKUP(CONCATENATE($L$5,H$7),'[1]BECO_Datos 2006-2020'!$LL$3:$RN$86,'[1]BECO_Datos 2006-2020'!$A72,FALSE),0))*H$5</f>
        <v>0</v>
      </c>
      <c r="I72" s="97">
        <f ca="1">(HLOOKUP(CONCATENATE($L$5,I$7),'[1]BECO_Datos 2006-2020'!$D$3:$LJ$86,'[1]BECO_Datos 2006-2020'!$A72,FALSE)+IFERROR(HLOOKUP(CONCATENATE($L$5,I$7),'[1]BECO_Datos 2006-2020'!$LL$3:$RN$86,'[1]BECO_Datos 2006-2020'!$A72,FALSE),0))*I$5</f>
        <v>0</v>
      </c>
      <c r="J72" s="97">
        <f ca="1">(HLOOKUP(CONCATENATE($L$5,J$7),'[1]BECO_Datos 2006-2020'!$D$3:$LJ$86,'[1]BECO_Datos 2006-2020'!$A72,FALSE)+IFERROR(HLOOKUP(CONCATENATE($L$5,J$7),'[1]BECO_Datos 2006-2020'!$LL$3:$RN$86,'[1]BECO_Datos 2006-2020'!$A72,FALSE),0))*J$5</f>
        <v>0</v>
      </c>
      <c r="K72" s="75" t="str">
        <f t="shared" ca="1" si="20"/>
        <v>No aplica</v>
      </c>
      <c r="L72" s="97">
        <f ca="1">(HLOOKUP(CONCATENATE($L$5,L$7),'[1]BECO_Datos 2006-2020'!$D$3:$LJ$86,'[1]BECO_Datos 2006-2020'!$A72,FALSE)+IFERROR(HLOOKUP(CONCATENATE($L$5,L$7),'[1]BECO_Datos 2006-2020'!$LL$3:$RN$86,'[1]BECO_Datos 2006-2020'!$A72,FALSE),0))*L$5</f>
        <v>0</v>
      </c>
      <c r="M72" s="97">
        <f ca="1">(HLOOKUP(CONCATENATE($L$5,M$7),'[1]BECO_Datos 2006-2020'!$D$3:$LJ$86,'[1]BECO_Datos 2006-2020'!$A72,FALSE)+IFERROR(HLOOKUP(CONCATENATE($L$5,M$7),'[1]BECO_Datos 2006-2020'!$LL$3:$RN$86,'[1]BECO_Datos 2006-2020'!$A72,FALSE),0))*M$5</f>
        <v>0</v>
      </c>
      <c r="N72" s="97">
        <f ca="1">(HLOOKUP(CONCATENATE($L$5,N$7),'[1]BECO_Datos 2006-2020'!$D$3:$LJ$86,'[1]BECO_Datos 2006-2020'!$A72,FALSE)+IFERROR(HLOOKUP(CONCATENATE($L$5,N$7),'[1]BECO_Datos 2006-2020'!$LL$3:$RN$86,'[1]BECO_Datos 2006-2020'!$A72,FALSE),0))*N$5</f>
        <v>0</v>
      </c>
      <c r="O72" s="97">
        <f ca="1">(HLOOKUP(CONCATENATE($L$5,O$7),'[1]BECO_Datos 2006-2020'!$D$3:$LJ$86,'[1]BECO_Datos 2006-2020'!$A72,FALSE)+IFERROR(HLOOKUP(CONCATENATE($L$5,O$7),'[1]BECO_Datos 2006-2020'!$LL$3:$RN$86,'[1]BECO_Datos 2006-2020'!$A72,FALSE),0))*O$5</f>
        <v>0</v>
      </c>
      <c r="P72" s="97">
        <f ca="1">(HLOOKUP(CONCATENATE($L$5,P$7),'[1]BECO_Datos 2006-2020'!$D$3:$LJ$86,'[1]BECO_Datos 2006-2020'!$A72,FALSE)+IFERROR(HLOOKUP(CONCATENATE($L$5,P$7),'[1]BECO_Datos 2006-2020'!$LL$3:$RN$86,'[1]BECO_Datos 2006-2020'!$A72,FALSE),0))*P$5</f>
        <v>12557.915638313218</v>
      </c>
      <c r="Q72" s="97">
        <f ca="1">(HLOOKUP(CONCATENATE($L$5,Q$7),'[1]BECO_Datos 2006-2020'!$D$3:$LJ$86,'[1]BECO_Datos 2006-2020'!$A72,FALSE)+IFERROR(HLOOKUP(CONCATENATE($L$5,Q$7),'[1]BECO_Datos 2006-2020'!$LL$3:$RN$86,'[1]BECO_Datos 2006-2020'!$A72,FALSE),0))*Q$5</f>
        <v>0</v>
      </c>
      <c r="R72" s="97">
        <f ca="1">(HLOOKUP(CONCATENATE($L$5,R$7),'[1]BECO_Datos 2006-2020'!$D$3:$LJ$86,'[1]BECO_Datos 2006-2020'!$A72,FALSE)+IFERROR(HLOOKUP(CONCATENATE($L$5,R$7),'[1]BECO_Datos 2006-2020'!$LL$3:$RN$86,'[1]BECO_Datos 2006-2020'!$A72,FALSE),0))*R$5</f>
        <v>0</v>
      </c>
      <c r="S72" s="97">
        <f ca="1">(HLOOKUP(CONCATENATE($L$5,S$7),'[1]BECO_Datos 2006-2020'!$D$3:$LJ$86,'[1]BECO_Datos 2006-2020'!$A72,FALSE)+IFERROR(HLOOKUP(CONCATENATE($L$5,S$7),'[1]BECO_Datos 2006-2020'!$LL$3:$RN$86,'[1]BECO_Datos 2006-2020'!$A72,FALSE),0))*S$5</f>
        <v>0</v>
      </c>
      <c r="T72" s="97">
        <f ca="1">(HLOOKUP(CONCATENATE($L$5,T$7),'[1]BECO_Datos 2006-2020'!$D$3:$LJ$86,'[1]BECO_Datos 2006-2020'!$A72,FALSE)+IFERROR(HLOOKUP(CONCATENATE($L$5,T$7),'[1]BECO_Datos 2006-2020'!$LL$3:$RN$86,'[1]BECO_Datos 2006-2020'!$A72,FALSE),0))*T$5</f>
        <v>0</v>
      </c>
      <c r="U72" s="97">
        <f ca="1">(HLOOKUP(CONCATENATE($L$5,U$7),'[1]BECO_Datos 2006-2020'!$D$3:$LJ$86,'[1]BECO_Datos 2006-2020'!$A72,FALSE)+IFERROR(HLOOKUP(CONCATENATE($L$5,U$7),'[1]BECO_Datos 2006-2020'!$LL$3:$RN$86,'[1]BECO_Datos 2006-2020'!$A72,FALSE),0))*U$5</f>
        <v>589.01616002537332</v>
      </c>
      <c r="V72" s="97">
        <f ca="1">(HLOOKUP(CONCATENATE($L$5,V$7),'[1]BECO_Datos 2006-2020'!$D$3:$LJ$86,'[1]BECO_Datos 2006-2020'!$A72,FALSE)+IFERROR(HLOOKUP(CONCATENATE($L$5,V$7),'[1]BECO_Datos 2006-2020'!$LL$3:$RN$86,'[1]BECO_Datos 2006-2020'!$A72,FALSE),0))*V$5</f>
        <v>0</v>
      </c>
    </row>
    <row r="73" spans="1:22" x14ac:dyDescent="0.3">
      <c r="A73" s="98" t="s">
        <v>185</v>
      </c>
      <c r="B73" s="77" t="str">
        <f t="shared" ca="1" si="18"/>
        <v>No aplica</v>
      </c>
      <c r="C73" s="101">
        <f ca="1">(HLOOKUP(CONCATENATE($L$5,C$7),'[1]BECO_Datos 2006-2020'!$D$3:$LJ$86,'[1]BECO_Datos 2006-2020'!$A73,FALSE)+IFERROR(HLOOKUP(CONCATENATE($L$5,C$7),'[1]BECO_Datos 2006-2020'!$LL$3:$RN$86,'[1]BECO_Datos 2006-2020'!$A73,FALSE),0))*C$5</f>
        <v>0</v>
      </c>
      <c r="D73" s="101">
        <f ca="1">(HLOOKUP(CONCATENATE($L$5,D$7),'[1]BECO_Datos 2006-2020'!$D$3:$LJ$86,'[1]BECO_Datos 2006-2020'!$A73,FALSE)+IFERROR(HLOOKUP(CONCATENATE($L$5,D$7),'[1]BECO_Datos 2006-2020'!$LL$3:$RN$86,'[1]BECO_Datos 2006-2020'!$A73,FALSE),0))*D$5</f>
        <v>0</v>
      </c>
      <c r="E73" s="101">
        <f ca="1">(HLOOKUP(CONCATENATE($L$5,E$7),'[1]BECO_Datos 2006-2020'!$D$3:$LJ$86,'[1]BECO_Datos 2006-2020'!$A73,FALSE)+IFERROR(HLOOKUP(CONCATENATE($L$5,E$7),'[1]BECO_Datos 2006-2020'!$LL$3:$RN$86,'[1]BECO_Datos 2006-2020'!$A73,FALSE),0))*E$5</f>
        <v>0</v>
      </c>
      <c r="F73" s="101">
        <f ca="1">(HLOOKUP(CONCATENATE($L$5,F$7),'[1]BECO_Datos 2006-2020'!$D$3:$LJ$86,'[1]BECO_Datos 2006-2020'!$A73,FALSE)+IFERROR(HLOOKUP(CONCATENATE($L$5,F$7),'[1]BECO_Datos 2006-2020'!$LL$3:$RN$86,'[1]BECO_Datos 2006-2020'!$A73,FALSE),0))*F$5</f>
        <v>0</v>
      </c>
      <c r="G73" s="101">
        <f ca="1">(HLOOKUP(CONCATENATE($L$5,G$7),'[1]BECO_Datos 2006-2020'!$D$3:$LJ$86,'[1]BECO_Datos 2006-2020'!$A73,FALSE)+IFERROR(HLOOKUP(CONCATENATE($L$5,G$7),'[1]BECO_Datos 2006-2020'!$LL$3:$RN$86,'[1]BECO_Datos 2006-2020'!$A73,FALSE),0))*G$5</f>
        <v>0</v>
      </c>
      <c r="H73" s="101">
        <f ca="1">(HLOOKUP(CONCATENATE($L$5,H$7),'[1]BECO_Datos 2006-2020'!$D$3:$LJ$86,'[1]BECO_Datos 2006-2020'!$A73,FALSE)+IFERROR(HLOOKUP(CONCATENATE($L$5,H$7),'[1]BECO_Datos 2006-2020'!$LL$3:$RN$86,'[1]BECO_Datos 2006-2020'!$A73,FALSE),0))*H$5</f>
        <v>0</v>
      </c>
      <c r="I73" s="101">
        <f ca="1">(HLOOKUP(CONCATENATE($L$5,I$7),'[1]BECO_Datos 2006-2020'!$D$3:$LJ$86,'[1]BECO_Datos 2006-2020'!$A73,FALSE)+IFERROR(HLOOKUP(CONCATENATE($L$5,I$7),'[1]BECO_Datos 2006-2020'!$LL$3:$RN$86,'[1]BECO_Datos 2006-2020'!$A73,FALSE),0))*I$5</f>
        <v>0</v>
      </c>
      <c r="J73" s="101">
        <f ca="1">(HLOOKUP(CONCATENATE($L$5,J$7),'[1]BECO_Datos 2006-2020'!$D$3:$LJ$86,'[1]BECO_Datos 2006-2020'!$A73,FALSE)+IFERROR(HLOOKUP(CONCATENATE($L$5,J$7),'[1]BECO_Datos 2006-2020'!$LL$3:$RN$86,'[1]BECO_Datos 2006-2020'!$A73,FALSE),0))*J$5</f>
        <v>0</v>
      </c>
      <c r="K73" s="77" t="str">
        <f t="shared" ca="1" si="20"/>
        <v>No aplica</v>
      </c>
      <c r="L73" s="101">
        <f ca="1">(HLOOKUP(CONCATENATE($L$5,L$7),'[1]BECO_Datos 2006-2020'!$D$3:$LJ$86,'[1]BECO_Datos 2006-2020'!$A73,FALSE)+IFERROR(HLOOKUP(CONCATENATE($L$5,L$7),'[1]BECO_Datos 2006-2020'!$LL$3:$RN$86,'[1]BECO_Datos 2006-2020'!$A73,FALSE),0))*L$5</f>
        <v>0</v>
      </c>
      <c r="M73" s="101">
        <f ca="1">(HLOOKUP(CONCATENATE($L$5,M$7),'[1]BECO_Datos 2006-2020'!$D$3:$LJ$86,'[1]BECO_Datos 2006-2020'!$A73,FALSE)+IFERROR(HLOOKUP(CONCATENATE($L$5,M$7),'[1]BECO_Datos 2006-2020'!$LL$3:$RN$86,'[1]BECO_Datos 2006-2020'!$A73,FALSE),0))*M$5</f>
        <v>0</v>
      </c>
      <c r="N73" s="101">
        <f ca="1">(HLOOKUP(CONCATENATE($L$5,N$7),'[1]BECO_Datos 2006-2020'!$D$3:$LJ$86,'[1]BECO_Datos 2006-2020'!$A73,FALSE)+IFERROR(HLOOKUP(CONCATENATE($L$5,N$7),'[1]BECO_Datos 2006-2020'!$LL$3:$RN$86,'[1]BECO_Datos 2006-2020'!$A73,FALSE),0))*N$5</f>
        <v>0</v>
      </c>
      <c r="O73" s="101">
        <f ca="1">(HLOOKUP(CONCATENATE($L$5,O$7),'[1]BECO_Datos 2006-2020'!$D$3:$LJ$86,'[1]BECO_Datos 2006-2020'!$A73,FALSE)+IFERROR(HLOOKUP(CONCATENATE($L$5,O$7),'[1]BECO_Datos 2006-2020'!$LL$3:$RN$86,'[1]BECO_Datos 2006-2020'!$A73,FALSE),0))*O$5</f>
        <v>0</v>
      </c>
      <c r="P73" s="101">
        <f ca="1">(HLOOKUP(CONCATENATE($L$5,P$7),'[1]BECO_Datos 2006-2020'!$D$3:$LJ$86,'[1]BECO_Datos 2006-2020'!$A73,FALSE)+IFERROR(HLOOKUP(CONCATENATE($L$5,P$7),'[1]BECO_Datos 2006-2020'!$LL$3:$RN$86,'[1]BECO_Datos 2006-2020'!$A73,FALSE),0))*P$5</f>
        <v>0</v>
      </c>
      <c r="Q73" s="101">
        <f ca="1">(HLOOKUP(CONCATENATE($L$5,Q$7),'[1]BECO_Datos 2006-2020'!$D$3:$LJ$86,'[1]BECO_Datos 2006-2020'!$A73,FALSE)+IFERROR(HLOOKUP(CONCATENATE($L$5,Q$7),'[1]BECO_Datos 2006-2020'!$LL$3:$RN$86,'[1]BECO_Datos 2006-2020'!$A73,FALSE),0))*Q$5</f>
        <v>0</v>
      </c>
      <c r="R73" s="101">
        <f ca="1">(HLOOKUP(CONCATENATE($L$5,R$7),'[1]BECO_Datos 2006-2020'!$D$3:$LJ$86,'[1]BECO_Datos 2006-2020'!$A73,FALSE)+IFERROR(HLOOKUP(CONCATENATE($L$5,R$7),'[1]BECO_Datos 2006-2020'!$LL$3:$RN$86,'[1]BECO_Datos 2006-2020'!$A73,FALSE),0))*R$5</f>
        <v>0</v>
      </c>
      <c r="S73" s="101">
        <f ca="1">(HLOOKUP(CONCATENATE($L$5,S$7),'[1]BECO_Datos 2006-2020'!$D$3:$LJ$86,'[1]BECO_Datos 2006-2020'!$A73,FALSE)+IFERROR(HLOOKUP(CONCATENATE($L$5,S$7),'[1]BECO_Datos 2006-2020'!$LL$3:$RN$86,'[1]BECO_Datos 2006-2020'!$A73,FALSE),0))*S$5</f>
        <v>0</v>
      </c>
      <c r="T73" s="101">
        <f ca="1">(HLOOKUP(CONCATENATE($L$5,T$7),'[1]BECO_Datos 2006-2020'!$D$3:$LJ$86,'[1]BECO_Datos 2006-2020'!$A73,FALSE)+IFERROR(HLOOKUP(CONCATENATE($L$5,T$7),'[1]BECO_Datos 2006-2020'!$LL$3:$RN$86,'[1]BECO_Datos 2006-2020'!$A73,FALSE),0))*T$5</f>
        <v>0</v>
      </c>
      <c r="U73" s="101">
        <f ca="1">(HLOOKUP(CONCATENATE($L$5,U$7),'[1]BECO_Datos 2006-2020'!$D$3:$LJ$86,'[1]BECO_Datos 2006-2020'!$A73,FALSE)+IFERROR(HLOOKUP(CONCATENATE($L$5,U$7),'[1]BECO_Datos 2006-2020'!$LL$3:$RN$86,'[1]BECO_Datos 2006-2020'!$A73,FALSE),0))*U$5</f>
        <v>98.390391190476208</v>
      </c>
      <c r="V73" s="101">
        <f ca="1">(HLOOKUP(CONCATENATE($L$5,V$7),'[1]BECO_Datos 2006-2020'!$D$3:$LJ$86,'[1]BECO_Datos 2006-2020'!$A73,FALSE)+IFERROR(HLOOKUP(CONCATENATE($L$5,V$7),'[1]BECO_Datos 2006-2020'!$LL$3:$RN$86,'[1]BECO_Datos 2006-2020'!$A73,FALSE),0))*V$5</f>
        <v>12549.240628809524</v>
      </c>
    </row>
    <row r="74" spans="1:22" x14ac:dyDescent="0.3">
      <c r="A74" s="96" t="s">
        <v>186</v>
      </c>
      <c r="B74" s="75" t="str">
        <f t="shared" ca="1" si="18"/>
        <v>No aplica</v>
      </c>
      <c r="C74" s="97">
        <f ca="1">(HLOOKUP(CONCATENATE($L$5,C$7),'[1]BECO_Datos 2006-2020'!$D$3:$LJ$86,'[1]BECO_Datos 2006-2020'!$A74,FALSE)+IFERROR(HLOOKUP(CONCATENATE($L$5,C$7),'[1]BECO_Datos 2006-2020'!$LL$3:$RN$86,'[1]BECO_Datos 2006-2020'!$A74,FALSE),0))*C$5</f>
        <v>0</v>
      </c>
      <c r="D74" s="97">
        <f ca="1">(HLOOKUP(CONCATENATE($L$5,D$7),'[1]BECO_Datos 2006-2020'!$D$3:$LJ$86,'[1]BECO_Datos 2006-2020'!$A74,FALSE)+IFERROR(HLOOKUP(CONCATENATE($L$5,D$7),'[1]BECO_Datos 2006-2020'!$LL$3:$RN$86,'[1]BECO_Datos 2006-2020'!$A74,FALSE),0))*D$5</f>
        <v>0</v>
      </c>
      <c r="E74" s="97">
        <f ca="1">(HLOOKUP(CONCATENATE($L$5,E$7),'[1]BECO_Datos 2006-2020'!$D$3:$LJ$86,'[1]BECO_Datos 2006-2020'!$A74,FALSE)+IFERROR(HLOOKUP(CONCATENATE($L$5,E$7),'[1]BECO_Datos 2006-2020'!$LL$3:$RN$86,'[1]BECO_Datos 2006-2020'!$A74,FALSE),0))*E$5</f>
        <v>0</v>
      </c>
      <c r="F74" s="97">
        <f ca="1">(HLOOKUP(CONCATENATE($L$5,F$7),'[1]BECO_Datos 2006-2020'!$D$3:$LJ$86,'[1]BECO_Datos 2006-2020'!$A74,FALSE)+IFERROR(HLOOKUP(CONCATENATE($L$5,F$7),'[1]BECO_Datos 2006-2020'!$LL$3:$RN$86,'[1]BECO_Datos 2006-2020'!$A74,FALSE),0))*F$5</f>
        <v>0</v>
      </c>
      <c r="G74" s="97">
        <f ca="1">(HLOOKUP(CONCATENATE($L$5,G$7),'[1]BECO_Datos 2006-2020'!$D$3:$LJ$86,'[1]BECO_Datos 2006-2020'!$A74,FALSE)+IFERROR(HLOOKUP(CONCATENATE($L$5,G$7),'[1]BECO_Datos 2006-2020'!$LL$3:$RN$86,'[1]BECO_Datos 2006-2020'!$A74,FALSE),0))*G$5</f>
        <v>0</v>
      </c>
      <c r="H74" s="97">
        <f ca="1">(HLOOKUP(CONCATENATE($L$5,H$7),'[1]BECO_Datos 2006-2020'!$D$3:$LJ$86,'[1]BECO_Datos 2006-2020'!$A74,FALSE)+IFERROR(HLOOKUP(CONCATENATE($L$5,H$7),'[1]BECO_Datos 2006-2020'!$LL$3:$RN$86,'[1]BECO_Datos 2006-2020'!$A74,FALSE),0))*H$5</f>
        <v>0</v>
      </c>
      <c r="I74" s="97">
        <f ca="1">(HLOOKUP(CONCATENATE($L$5,I$7),'[1]BECO_Datos 2006-2020'!$D$3:$LJ$86,'[1]BECO_Datos 2006-2020'!$A74,FALSE)+IFERROR(HLOOKUP(CONCATENATE($L$5,I$7),'[1]BECO_Datos 2006-2020'!$LL$3:$RN$86,'[1]BECO_Datos 2006-2020'!$A74,FALSE),0))*I$5</f>
        <v>0</v>
      </c>
      <c r="J74" s="97">
        <f ca="1">(HLOOKUP(CONCATENATE($L$5,J$7),'[1]BECO_Datos 2006-2020'!$D$3:$LJ$86,'[1]BECO_Datos 2006-2020'!$A74,FALSE)+IFERROR(HLOOKUP(CONCATENATE($L$5,J$7),'[1]BECO_Datos 2006-2020'!$LL$3:$RN$86,'[1]BECO_Datos 2006-2020'!$A74,FALSE),0))*J$5</f>
        <v>0</v>
      </c>
      <c r="K74" s="75" t="str">
        <f t="shared" ca="1" si="20"/>
        <v>No aplica</v>
      </c>
      <c r="L74" s="97">
        <f ca="1">(HLOOKUP(CONCATENATE($L$5,L$7),'[1]BECO_Datos 2006-2020'!$D$3:$LJ$86,'[1]BECO_Datos 2006-2020'!$A74,FALSE)+IFERROR(HLOOKUP(CONCATENATE($L$5,L$7),'[1]BECO_Datos 2006-2020'!$LL$3:$RN$86,'[1]BECO_Datos 2006-2020'!$A74,FALSE),0))*L$5</f>
        <v>0</v>
      </c>
      <c r="M74" s="97">
        <f ca="1">(HLOOKUP(CONCATENATE($L$5,M$7),'[1]BECO_Datos 2006-2020'!$D$3:$LJ$86,'[1]BECO_Datos 2006-2020'!$A74,FALSE)+IFERROR(HLOOKUP(CONCATENATE($L$5,M$7),'[1]BECO_Datos 2006-2020'!$LL$3:$RN$86,'[1]BECO_Datos 2006-2020'!$A74,FALSE),0))*M$5</f>
        <v>0</v>
      </c>
      <c r="N74" s="97">
        <f ca="1">(HLOOKUP(CONCATENATE($L$5,N$7),'[1]BECO_Datos 2006-2020'!$D$3:$LJ$86,'[1]BECO_Datos 2006-2020'!$A74,FALSE)+IFERROR(HLOOKUP(CONCATENATE($L$5,N$7),'[1]BECO_Datos 2006-2020'!$LL$3:$RN$86,'[1]BECO_Datos 2006-2020'!$A74,FALSE),0))*N$5</f>
        <v>0</v>
      </c>
      <c r="O74" s="97">
        <f ca="1">(HLOOKUP(CONCATENATE($L$5,O$7),'[1]BECO_Datos 2006-2020'!$D$3:$LJ$86,'[1]BECO_Datos 2006-2020'!$A74,FALSE)+IFERROR(HLOOKUP(CONCATENATE($L$5,O$7),'[1]BECO_Datos 2006-2020'!$LL$3:$RN$86,'[1]BECO_Datos 2006-2020'!$A74,FALSE),0))*O$5</f>
        <v>0</v>
      </c>
      <c r="P74" s="97">
        <f ca="1">(HLOOKUP(CONCATENATE($L$5,P$7),'[1]BECO_Datos 2006-2020'!$D$3:$LJ$86,'[1]BECO_Datos 2006-2020'!$A74,FALSE)+IFERROR(HLOOKUP(CONCATENATE($L$5,P$7),'[1]BECO_Datos 2006-2020'!$LL$3:$RN$86,'[1]BECO_Datos 2006-2020'!$A74,FALSE),0))*P$5</f>
        <v>38.22849999999999</v>
      </c>
      <c r="Q74" s="97">
        <f ca="1">(HLOOKUP(CONCATENATE($L$5,Q$7),'[1]BECO_Datos 2006-2020'!$D$3:$LJ$86,'[1]BECO_Datos 2006-2020'!$A74,FALSE)+IFERROR(HLOOKUP(CONCATENATE($L$5,Q$7),'[1]BECO_Datos 2006-2020'!$LL$3:$RN$86,'[1]BECO_Datos 2006-2020'!$A74,FALSE),0))*Q$5</f>
        <v>0</v>
      </c>
      <c r="R74" s="97">
        <f ca="1">(HLOOKUP(CONCATENATE($L$5,R$7),'[1]BECO_Datos 2006-2020'!$D$3:$LJ$86,'[1]BECO_Datos 2006-2020'!$A74,FALSE)+IFERROR(HLOOKUP(CONCATENATE($L$5,R$7),'[1]BECO_Datos 2006-2020'!$LL$3:$RN$86,'[1]BECO_Datos 2006-2020'!$A74,FALSE),0))*R$5</f>
        <v>0</v>
      </c>
      <c r="S74" s="97">
        <f ca="1">(HLOOKUP(CONCATENATE($L$5,S$7),'[1]BECO_Datos 2006-2020'!$D$3:$LJ$86,'[1]BECO_Datos 2006-2020'!$A74,FALSE)+IFERROR(HLOOKUP(CONCATENATE($L$5,S$7),'[1]BECO_Datos 2006-2020'!$LL$3:$RN$86,'[1]BECO_Datos 2006-2020'!$A74,FALSE),0))*S$5</f>
        <v>0</v>
      </c>
      <c r="T74" s="97">
        <f ca="1">(HLOOKUP(CONCATENATE($L$5,T$7),'[1]BECO_Datos 2006-2020'!$D$3:$LJ$86,'[1]BECO_Datos 2006-2020'!$A74,FALSE)+IFERROR(HLOOKUP(CONCATENATE($L$5,T$7),'[1]BECO_Datos 2006-2020'!$LL$3:$RN$86,'[1]BECO_Datos 2006-2020'!$A74,FALSE),0))*T$5</f>
        <v>0</v>
      </c>
      <c r="U74" s="97">
        <f ca="1">(HLOOKUP(CONCATENATE($L$5,U$7),'[1]BECO_Datos 2006-2020'!$D$3:$LJ$86,'[1]BECO_Datos 2006-2020'!$A74,FALSE)+IFERROR(HLOOKUP(CONCATENATE($L$5,U$7),'[1]BECO_Datos 2006-2020'!$LL$3:$RN$86,'[1]BECO_Datos 2006-2020'!$A74,FALSE),0))*U$5</f>
        <v>60.115523809523808</v>
      </c>
      <c r="V74" s="97">
        <f ca="1">(HLOOKUP(CONCATENATE($L$5,V$7),'[1]BECO_Datos 2006-2020'!$D$3:$LJ$86,'[1]BECO_Datos 2006-2020'!$A74,FALSE)+IFERROR(HLOOKUP(CONCATENATE($L$5,V$7),'[1]BECO_Datos 2006-2020'!$LL$3:$RN$86,'[1]BECO_Datos 2006-2020'!$A74,FALSE),0))*V$5</f>
        <v>0</v>
      </c>
    </row>
    <row r="75" spans="1:22" x14ac:dyDescent="0.3">
      <c r="A75" s="98" t="s">
        <v>187</v>
      </c>
      <c r="B75" s="77" t="str">
        <f t="shared" ca="1" si="18"/>
        <v>No aplica</v>
      </c>
      <c r="C75" s="101">
        <f ca="1">(HLOOKUP(CONCATENATE($L$5,C$7),'[1]BECO_Datos 2006-2020'!$D$3:$LJ$86,'[1]BECO_Datos 2006-2020'!$A75,FALSE)+IFERROR(HLOOKUP(CONCATENATE($L$5,C$7),'[1]BECO_Datos 2006-2020'!$LL$3:$RN$86,'[1]BECO_Datos 2006-2020'!$A75,FALSE),0))*C$5</f>
        <v>0</v>
      </c>
      <c r="D75" s="101">
        <f ca="1">(HLOOKUP(CONCATENATE($L$5,D$7),'[1]BECO_Datos 2006-2020'!$D$3:$LJ$86,'[1]BECO_Datos 2006-2020'!$A75,FALSE)+IFERROR(HLOOKUP(CONCATENATE($L$5,D$7),'[1]BECO_Datos 2006-2020'!$LL$3:$RN$86,'[1]BECO_Datos 2006-2020'!$A75,FALSE),0))*D$5</f>
        <v>0</v>
      </c>
      <c r="E75" s="101">
        <f ca="1">(HLOOKUP(CONCATENATE($L$5,E$7),'[1]BECO_Datos 2006-2020'!$D$3:$LJ$86,'[1]BECO_Datos 2006-2020'!$A75,FALSE)+IFERROR(HLOOKUP(CONCATENATE($L$5,E$7),'[1]BECO_Datos 2006-2020'!$LL$3:$RN$86,'[1]BECO_Datos 2006-2020'!$A75,FALSE),0))*E$5</f>
        <v>0</v>
      </c>
      <c r="F75" s="101">
        <f ca="1">(HLOOKUP(CONCATENATE($L$5,F$7),'[1]BECO_Datos 2006-2020'!$D$3:$LJ$86,'[1]BECO_Datos 2006-2020'!$A75,FALSE)+IFERROR(HLOOKUP(CONCATENATE($L$5,F$7),'[1]BECO_Datos 2006-2020'!$LL$3:$RN$86,'[1]BECO_Datos 2006-2020'!$A75,FALSE),0))*F$5</f>
        <v>0</v>
      </c>
      <c r="G75" s="101">
        <f ca="1">(HLOOKUP(CONCATENATE($L$5,G$7),'[1]BECO_Datos 2006-2020'!$D$3:$LJ$86,'[1]BECO_Datos 2006-2020'!$A75,FALSE)+IFERROR(HLOOKUP(CONCATENATE($L$5,G$7),'[1]BECO_Datos 2006-2020'!$LL$3:$RN$86,'[1]BECO_Datos 2006-2020'!$A75,FALSE),0))*G$5</f>
        <v>0</v>
      </c>
      <c r="H75" s="101">
        <f ca="1">(HLOOKUP(CONCATENATE($L$5,H$7),'[1]BECO_Datos 2006-2020'!$D$3:$LJ$86,'[1]BECO_Datos 2006-2020'!$A75,FALSE)+IFERROR(HLOOKUP(CONCATENATE($L$5,H$7),'[1]BECO_Datos 2006-2020'!$LL$3:$RN$86,'[1]BECO_Datos 2006-2020'!$A75,FALSE),0))*H$5</f>
        <v>0</v>
      </c>
      <c r="I75" s="101">
        <f ca="1">(HLOOKUP(CONCATENATE($L$5,I$7),'[1]BECO_Datos 2006-2020'!$D$3:$LJ$86,'[1]BECO_Datos 2006-2020'!$A75,FALSE)+IFERROR(HLOOKUP(CONCATENATE($L$5,I$7),'[1]BECO_Datos 2006-2020'!$LL$3:$RN$86,'[1]BECO_Datos 2006-2020'!$A75,FALSE),0))*I$5</f>
        <v>0</v>
      </c>
      <c r="J75" s="101">
        <f ca="1">(HLOOKUP(CONCATENATE($L$5,J$7),'[1]BECO_Datos 2006-2020'!$D$3:$LJ$86,'[1]BECO_Datos 2006-2020'!$A75,FALSE)+IFERROR(HLOOKUP(CONCATENATE($L$5,J$7),'[1]BECO_Datos 2006-2020'!$LL$3:$RN$86,'[1]BECO_Datos 2006-2020'!$A75,FALSE),0))*J$5</f>
        <v>0</v>
      </c>
      <c r="K75" s="77" t="str">
        <f t="shared" ca="1" si="20"/>
        <v>No aplica</v>
      </c>
      <c r="L75" s="101">
        <f ca="1">(HLOOKUP(CONCATENATE($L$5,L$7),'[1]BECO_Datos 2006-2020'!$D$3:$LJ$86,'[1]BECO_Datos 2006-2020'!$A75,FALSE)+IFERROR(HLOOKUP(CONCATENATE($L$5,L$7),'[1]BECO_Datos 2006-2020'!$LL$3:$RN$86,'[1]BECO_Datos 2006-2020'!$A75,FALSE),0))*L$5</f>
        <v>0</v>
      </c>
      <c r="M75" s="101">
        <f ca="1">(HLOOKUP(CONCATENATE($L$5,M$7),'[1]BECO_Datos 2006-2020'!$D$3:$LJ$86,'[1]BECO_Datos 2006-2020'!$A75,FALSE)+IFERROR(HLOOKUP(CONCATENATE($L$5,M$7),'[1]BECO_Datos 2006-2020'!$LL$3:$RN$86,'[1]BECO_Datos 2006-2020'!$A75,FALSE),0))*M$5</f>
        <v>0</v>
      </c>
      <c r="N75" s="101">
        <f ca="1">(HLOOKUP(CONCATENATE($L$5,N$7),'[1]BECO_Datos 2006-2020'!$D$3:$LJ$86,'[1]BECO_Datos 2006-2020'!$A75,FALSE)+IFERROR(HLOOKUP(CONCATENATE($L$5,N$7),'[1]BECO_Datos 2006-2020'!$LL$3:$RN$86,'[1]BECO_Datos 2006-2020'!$A75,FALSE),0))*N$5</f>
        <v>0</v>
      </c>
      <c r="O75" s="101">
        <f ca="1">(HLOOKUP(CONCATENATE($L$5,O$7),'[1]BECO_Datos 2006-2020'!$D$3:$LJ$86,'[1]BECO_Datos 2006-2020'!$A75,FALSE)+IFERROR(HLOOKUP(CONCATENATE($L$5,O$7),'[1]BECO_Datos 2006-2020'!$LL$3:$RN$86,'[1]BECO_Datos 2006-2020'!$A75,FALSE),0))*O$5</f>
        <v>0</v>
      </c>
      <c r="P75" s="101">
        <f ca="1">(HLOOKUP(CONCATENATE($L$5,P$7),'[1]BECO_Datos 2006-2020'!$D$3:$LJ$86,'[1]BECO_Datos 2006-2020'!$A75,FALSE)+IFERROR(HLOOKUP(CONCATENATE($L$5,P$7),'[1]BECO_Datos 2006-2020'!$LL$3:$RN$86,'[1]BECO_Datos 2006-2020'!$A75,FALSE),0))*P$5</f>
        <v>807.80185976190512</v>
      </c>
      <c r="Q75" s="101">
        <f ca="1">(HLOOKUP(CONCATENATE($L$5,Q$7),'[1]BECO_Datos 2006-2020'!$D$3:$LJ$86,'[1]BECO_Datos 2006-2020'!$A75,FALSE)+IFERROR(HLOOKUP(CONCATENATE($L$5,Q$7),'[1]BECO_Datos 2006-2020'!$LL$3:$RN$86,'[1]BECO_Datos 2006-2020'!$A75,FALSE),0))*Q$5</f>
        <v>0</v>
      </c>
      <c r="R75" s="101">
        <f ca="1">(HLOOKUP(CONCATENATE($L$5,R$7),'[1]BECO_Datos 2006-2020'!$D$3:$LJ$86,'[1]BECO_Datos 2006-2020'!$A75,FALSE)+IFERROR(HLOOKUP(CONCATENATE($L$5,R$7),'[1]BECO_Datos 2006-2020'!$LL$3:$RN$86,'[1]BECO_Datos 2006-2020'!$A75,FALSE),0))*R$5</f>
        <v>0</v>
      </c>
      <c r="S75" s="101">
        <f ca="1">(HLOOKUP(CONCATENATE($L$5,S$7),'[1]BECO_Datos 2006-2020'!$D$3:$LJ$86,'[1]BECO_Datos 2006-2020'!$A75,FALSE)+IFERROR(HLOOKUP(CONCATENATE($L$5,S$7),'[1]BECO_Datos 2006-2020'!$LL$3:$RN$86,'[1]BECO_Datos 2006-2020'!$A75,FALSE),0))*S$5</f>
        <v>136.37260880952383</v>
      </c>
      <c r="T75" s="101">
        <f ca="1">(HLOOKUP(CONCATENATE($L$5,T$7),'[1]BECO_Datos 2006-2020'!$D$3:$LJ$86,'[1]BECO_Datos 2006-2020'!$A75,FALSE)+IFERROR(HLOOKUP(CONCATENATE($L$5,T$7),'[1]BECO_Datos 2006-2020'!$LL$3:$RN$86,'[1]BECO_Datos 2006-2020'!$A75,FALSE),0))*T$5</f>
        <v>0</v>
      </c>
      <c r="U75" s="101">
        <f ca="1">(HLOOKUP(CONCATENATE($L$5,U$7),'[1]BECO_Datos 2006-2020'!$D$3:$LJ$86,'[1]BECO_Datos 2006-2020'!$A75,FALSE)+IFERROR(HLOOKUP(CONCATENATE($L$5,U$7),'[1]BECO_Datos 2006-2020'!$LL$3:$RN$86,'[1]BECO_Datos 2006-2020'!$A75,FALSE),0))*U$5</f>
        <v>0</v>
      </c>
      <c r="V75" s="101">
        <f ca="1">(HLOOKUP(CONCATENATE($L$5,V$7),'[1]BECO_Datos 2006-2020'!$D$3:$LJ$86,'[1]BECO_Datos 2006-2020'!$A75,FALSE)+IFERROR(HLOOKUP(CONCATENATE($L$5,V$7),'[1]BECO_Datos 2006-2020'!$LL$3:$RN$86,'[1]BECO_Datos 2006-2020'!$A75,FALSE),0))*V$5</f>
        <v>0.23333333333333334</v>
      </c>
    </row>
    <row r="76" spans="1:22" x14ac:dyDescent="0.3">
      <c r="A76" s="96" t="s">
        <v>188</v>
      </c>
      <c r="B76" s="75" t="str">
        <f t="shared" ca="1" si="18"/>
        <v>No aplica</v>
      </c>
      <c r="C76" s="97">
        <f ca="1">(HLOOKUP(CONCATENATE($L$5,C$7),'[1]BECO_Datos 2006-2020'!$D$3:$LJ$86,'[1]BECO_Datos 2006-2020'!$A76,FALSE)+IFERROR(HLOOKUP(CONCATENATE($L$5,C$7),'[1]BECO_Datos 2006-2020'!$LL$3:$RN$86,'[1]BECO_Datos 2006-2020'!$A76,FALSE),0))*C$5</f>
        <v>0</v>
      </c>
      <c r="D76" s="97">
        <f ca="1">(HLOOKUP(CONCATENATE($L$5,D$7),'[1]BECO_Datos 2006-2020'!$D$3:$LJ$86,'[1]BECO_Datos 2006-2020'!$A76,FALSE)+IFERROR(HLOOKUP(CONCATENATE($L$5,D$7),'[1]BECO_Datos 2006-2020'!$LL$3:$RN$86,'[1]BECO_Datos 2006-2020'!$A76,FALSE),0))*D$5</f>
        <v>0</v>
      </c>
      <c r="E76" s="97">
        <f ca="1">(HLOOKUP(CONCATENATE($L$5,E$7),'[1]BECO_Datos 2006-2020'!$D$3:$LJ$86,'[1]BECO_Datos 2006-2020'!$A76,FALSE)+IFERROR(HLOOKUP(CONCATENATE($L$5,E$7),'[1]BECO_Datos 2006-2020'!$LL$3:$RN$86,'[1]BECO_Datos 2006-2020'!$A76,FALSE),0))*E$5</f>
        <v>0</v>
      </c>
      <c r="F76" s="97">
        <f ca="1">(HLOOKUP(CONCATENATE($L$5,F$7),'[1]BECO_Datos 2006-2020'!$D$3:$LJ$86,'[1]BECO_Datos 2006-2020'!$A76,FALSE)+IFERROR(HLOOKUP(CONCATENATE($L$5,F$7),'[1]BECO_Datos 2006-2020'!$LL$3:$RN$86,'[1]BECO_Datos 2006-2020'!$A76,FALSE),0))*F$5</f>
        <v>0</v>
      </c>
      <c r="G76" s="97">
        <f ca="1">(HLOOKUP(CONCATENATE($L$5,G$7),'[1]BECO_Datos 2006-2020'!$D$3:$LJ$86,'[1]BECO_Datos 2006-2020'!$A76,FALSE)+IFERROR(HLOOKUP(CONCATENATE($L$5,G$7),'[1]BECO_Datos 2006-2020'!$LL$3:$RN$86,'[1]BECO_Datos 2006-2020'!$A76,FALSE),0))*G$5</f>
        <v>0</v>
      </c>
      <c r="H76" s="97">
        <f ca="1">(HLOOKUP(CONCATENATE($L$5,H$7),'[1]BECO_Datos 2006-2020'!$D$3:$LJ$86,'[1]BECO_Datos 2006-2020'!$A76,FALSE)+IFERROR(HLOOKUP(CONCATENATE($L$5,H$7),'[1]BECO_Datos 2006-2020'!$LL$3:$RN$86,'[1]BECO_Datos 2006-2020'!$A76,FALSE),0))*H$5</f>
        <v>0</v>
      </c>
      <c r="I76" s="97">
        <f ca="1">(HLOOKUP(CONCATENATE($L$5,I$7),'[1]BECO_Datos 2006-2020'!$D$3:$LJ$86,'[1]BECO_Datos 2006-2020'!$A76,FALSE)+IFERROR(HLOOKUP(CONCATENATE($L$5,I$7),'[1]BECO_Datos 2006-2020'!$LL$3:$RN$86,'[1]BECO_Datos 2006-2020'!$A76,FALSE),0))*I$5</f>
        <v>0</v>
      </c>
      <c r="J76" s="97">
        <f ca="1">(HLOOKUP(CONCATENATE($L$5,J$7),'[1]BECO_Datos 2006-2020'!$D$3:$LJ$86,'[1]BECO_Datos 2006-2020'!$A76,FALSE)+IFERROR(HLOOKUP(CONCATENATE($L$5,J$7),'[1]BECO_Datos 2006-2020'!$LL$3:$RN$86,'[1]BECO_Datos 2006-2020'!$A76,FALSE),0))*J$5</f>
        <v>0</v>
      </c>
      <c r="K76" s="75" t="str">
        <f t="shared" ca="1" si="20"/>
        <v>No aplica</v>
      </c>
      <c r="L76" s="97">
        <f ca="1">(HLOOKUP(CONCATENATE($L$5,L$7),'[1]BECO_Datos 2006-2020'!$D$3:$LJ$86,'[1]BECO_Datos 2006-2020'!$A76,FALSE)+IFERROR(HLOOKUP(CONCATENATE($L$5,L$7),'[1]BECO_Datos 2006-2020'!$LL$3:$RN$86,'[1]BECO_Datos 2006-2020'!$A76,FALSE),0))*L$5</f>
        <v>0</v>
      </c>
      <c r="M76" s="97">
        <f ca="1">(HLOOKUP(CONCATENATE($L$5,M$7),'[1]BECO_Datos 2006-2020'!$D$3:$LJ$86,'[1]BECO_Datos 2006-2020'!$A76,FALSE)+IFERROR(HLOOKUP(CONCATENATE($L$5,M$7),'[1]BECO_Datos 2006-2020'!$LL$3:$RN$86,'[1]BECO_Datos 2006-2020'!$A76,FALSE),0))*M$5</f>
        <v>0</v>
      </c>
      <c r="N76" s="97">
        <f ca="1">(HLOOKUP(CONCATENATE($L$5,N$7),'[1]BECO_Datos 2006-2020'!$D$3:$LJ$86,'[1]BECO_Datos 2006-2020'!$A76,FALSE)+IFERROR(HLOOKUP(CONCATENATE($L$5,N$7),'[1]BECO_Datos 2006-2020'!$LL$3:$RN$86,'[1]BECO_Datos 2006-2020'!$A76,FALSE),0))*N$5</f>
        <v>0</v>
      </c>
      <c r="O76" s="97">
        <f ca="1">(HLOOKUP(CONCATENATE($L$5,O$7),'[1]BECO_Datos 2006-2020'!$D$3:$LJ$86,'[1]BECO_Datos 2006-2020'!$A76,FALSE)+IFERROR(HLOOKUP(CONCATENATE($L$5,O$7),'[1]BECO_Datos 2006-2020'!$LL$3:$RN$86,'[1]BECO_Datos 2006-2020'!$A76,FALSE),0))*O$5</f>
        <v>0</v>
      </c>
      <c r="P76" s="97">
        <f ca="1">(HLOOKUP(CONCATENATE($L$5,P$7),'[1]BECO_Datos 2006-2020'!$D$3:$LJ$86,'[1]BECO_Datos 2006-2020'!$A76,FALSE)+IFERROR(HLOOKUP(CONCATENATE($L$5,P$7),'[1]BECO_Datos 2006-2020'!$LL$3:$RN$86,'[1]BECO_Datos 2006-2020'!$A76,FALSE),0))*P$5</f>
        <v>0</v>
      </c>
      <c r="Q76" s="97">
        <f ca="1">(HLOOKUP(CONCATENATE($L$5,Q$7),'[1]BECO_Datos 2006-2020'!$D$3:$LJ$86,'[1]BECO_Datos 2006-2020'!$A76,FALSE)+IFERROR(HLOOKUP(CONCATENATE($L$5,Q$7),'[1]BECO_Datos 2006-2020'!$LL$3:$RN$86,'[1]BECO_Datos 2006-2020'!$A76,FALSE),0))*Q$5</f>
        <v>105.44673819</v>
      </c>
      <c r="R76" s="97">
        <f ca="1">(HLOOKUP(CONCATENATE($L$5,R$7),'[1]BECO_Datos 2006-2020'!$D$3:$LJ$86,'[1]BECO_Datos 2006-2020'!$A76,FALSE)+IFERROR(HLOOKUP(CONCATENATE($L$5,R$7),'[1]BECO_Datos 2006-2020'!$LL$3:$RN$86,'[1]BECO_Datos 2006-2020'!$A76,FALSE),0))*R$5</f>
        <v>0</v>
      </c>
      <c r="S76" s="97">
        <f ca="1">(HLOOKUP(CONCATENATE($L$5,S$7),'[1]BECO_Datos 2006-2020'!$D$3:$LJ$86,'[1]BECO_Datos 2006-2020'!$A76,FALSE)+IFERROR(HLOOKUP(CONCATENATE($L$5,S$7),'[1]BECO_Datos 2006-2020'!$LL$3:$RN$86,'[1]BECO_Datos 2006-2020'!$A76,FALSE),0))*S$5</f>
        <v>0</v>
      </c>
      <c r="T76" s="97">
        <f ca="1">(HLOOKUP(CONCATENATE($L$5,T$7),'[1]BECO_Datos 2006-2020'!$D$3:$LJ$86,'[1]BECO_Datos 2006-2020'!$A76,FALSE)+IFERROR(HLOOKUP(CONCATENATE($L$5,T$7),'[1]BECO_Datos 2006-2020'!$LL$3:$RN$86,'[1]BECO_Datos 2006-2020'!$A76,FALSE),0))*T$5</f>
        <v>0</v>
      </c>
      <c r="U76" s="97">
        <f ca="1">(HLOOKUP(CONCATENATE($L$5,U$7),'[1]BECO_Datos 2006-2020'!$D$3:$LJ$86,'[1]BECO_Datos 2006-2020'!$A76,FALSE)+IFERROR(HLOOKUP(CONCATENATE($L$5,U$7),'[1]BECO_Datos 2006-2020'!$LL$3:$RN$86,'[1]BECO_Datos 2006-2020'!$A76,FALSE),0))*U$5</f>
        <v>0</v>
      </c>
      <c r="V76" s="97">
        <f ca="1">(HLOOKUP(CONCATENATE($L$5,V$7),'[1]BECO_Datos 2006-2020'!$D$3:$LJ$86,'[1]BECO_Datos 2006-2020'!$A76,FALSE)+IFERROR(HLOOKUP(CONCATENATE($L$5,V$7),'[1]BECO_Datos 2006-2020'!$LL$3:$RN$86,'[1]BECO_Datos 2006-2020'!$A76,FALSE),0))*V$5</f>
        <v>0</v>
      </c>
    </row>
    <row r="77" spans="1:22" x14ac:dyDescent="0.3">
      <c r="A77" s="94" t="s">
        <v>189</v>
      </c>
      <c r="B77" s="72" t="str">
        <f t="shared" ca="1" si="18"/>
        <v>No aplica</v>
      </c>
      <c r="C77" s="95">
        <f ca="1">(HLOOKUP(CONCATENATE($L$5,C$7),'[1]BECO_Datos 2006-2020'!$D$3:$LJ$86,'[1]BECO_Datos 2006-2020'!$A77,FALSE)+IFERROR(HLOOKUP(CONCATENATE($L$5,C$7),'[1]BECO_Datos 2006-2020'!$LL$3:$RN$86,'[1]BECO_Datos 2006-2020'!$A77,FALSE),0))*C$5</f>
        <v>0</v>
      </c>
      <c r="D77" s="95">
        <f ca="1">(HLOOKUP(CONCATENATE($L$5,D$7),'[1]BECO_Datos 2006-2020'!$D$3:$LJ$86,'[1]BECO_Datos 2006-2020'!$A77,FALSE)+IFERROR(HLOOKUP(CONCATENATE($L$5,D$7),'[1]BECO_Datos 2006-2020'!$LL$3:$RN$86,'[1]BECO_Datos 2006-2020'!$A77,FALSE),0))*D$5</f>
        <v>0</v>
      </c>
      <c r="E77" s="95">
        <f ca="1">(HLOOKUP(CONCATENATE($L$5,E$7),'[1]BECO_Datos 2006-2020'!$D$3:$LJ$86,'[1]BECO_Datos 2006-2020'!$A77,FALSE)+IFERROR(HLOOKUP(CONCATENATE($L$5,E$7),'[1]BECO_Datos 2006-2020'!$LL$3:$RN$86,'[1]BECO_Datos 2006-2020'!$A77,FALSE),0))*E$5</f>
        <v>226.8684682230575</v>
      </c>
      <c r="F77" s="95">
        <f ca="1">(HLOOKUP(CONCATENATE($L$5,F$7),'[1]BECO_Datos 2006-2020'!$D$3:$LJ$86,'[1]BECO_Datos 2006-2020'!$A77,FALSE)+IFERROR(HLOOKUP(CONCATENATE($L$5,F$7),'[1]BECO_Datos 2006-2020'!$LL$3:$RN$86,'[1]BECO_Datos 2006-2020'!$A77,FALSE),0))*F$5</f>
        <v>0</v>
      </c>
      <c r="G77" s="95">
        <f ca="1">(HLOOKUP(CONCATENATE($L$5,G$7),'[1]BECO_Datos 2006-2020'!$D$3:$LJ$86,'[1]BECO_Datos 2006-2020'!$A77,FALSE)+IFERROR(HLOOKUP(CONCATENATE($L$5,G$7),'[1]BECO_Datos 2006-2020'!$LL$3:$RN$86,'[1]BECO_Datos 2006-2020'!$A77,FALSE),0))*G$5</f>
        <v>734.57999999999902</v>
      </c>
      <c r="H77" s="95">
        <f ca="1">(HLOOKUP(CONCATENATE($L$5,H$7),'[1]BECO_Datos 2006-2020'!$D$3:$LJ$86,'[1]BECO_Datos 2006-2020'!$A77,FALSE)+IFERROR(HLOOKUP(CONCATENATE($L$5,H$7),'[1]BECO_Datos 2006-2020'!$LL$3:$RN$86,'[1]BECO_Datos 2006-2020'!$A77,FALSE),0))*H$5</f>
        <v>0</v>
      </c>
      <c r="I77" s="95">
        <f ca="1">(HLOOKUP(CONCATENATE($L$5,I$7),'[1]BECO_Datos 2006-2020'!$D$3:$LJ$86,'[1]BECO_Datos 2006-2020'!$A77,FALSE)+IFERROR(HLOOKUP(CONCATENATE($L$5,I$7),'[1]BECO_Datos 2006-2020'!$LL$3:$RN$86,'[1]BECO_Datos 2006-2020'!$A77,FALSE),0))*I$5</f>
        <v>0</v>
      </c>
      <c r="J77" s="95">
        <f ca="1">(HLOOKUP(CONCATENATE($L$5,J$7),'[1]BECO_Datos 2006-2020'!$D$3:$LJ$86,'[1]BECO_Datos 2006-2020'!$A77,FALSE)+IFERROR(HLOOKUP(CONCATENATE($L$5,J$7),'[1]BECO_Datos 2006-2020'!$LL$3:$RN$86,'[1]BECO_Datos 2006-2020'!$A77,FALSE),0))*J$5</f>
        <v>0</v>
      </c>
      <c r="K77" s="72" t="str">
        <f t="shared" ca="1" si="20"/>
        <v>No aplica</v>
      </c>
      <c r="L77" s="95">
        <f ca="1">(HLOOKUP(CONCATENATE($L$5,L$7),'[1]BECO_Datos 2006-2020'!$D$3:$LJ$86,'[1]BECO_Datos 2006-2020'!$A77,FALSE)+IFERROR(HLOOKUP(CONCATENATE($L$5,L$7),'[1]BECO_Datos 2006-2020'!$LL$3:$RN$86,'[1]BECO_Datos 2006-2020'!$A77,FALSE),0))*L$5</f>
        <v>0</v>
      </c>
      <c r="M77" s="95">
        <f ca="1">(HLOOKUP(CONCATENATE($L$5,M$7),'[1]BECO_Datos 2006-2020'!$D$3:$LJ$86,'[1]BECO_Datos 2006-2020'!$A77,FALSE)+IFERROR(HLOOKUP(CONCATENATE($L$5,M$7),'[1]BECO_Datos 2006-2020'!$LL$3:$RN$86,'[1]BECO_Datos 2006-2020'!$A77,FALSE),0))*M$5</f>
        <v>0</v>
      </c>
      <c r="N77" s="95">
        <f ca="1">(HLOOKUP(CONCATENATE($L$5,N$7),'[1]BECO_Datos 2006-2020'!$D$3:$LJ$86,'[1]BECO_Datos 2006-2020'!$A77,FALSE)+IFERROR(HLOOKUP(CONCATENATE($L$5,N$7),'[1]BECO_Datos 2006-2020'!$LL$3:$RN$86,'[1]BECO_Datos 2006-2020'!$A77,FALSE),0))*N$5</f>
        <v>0</v>
      </c>
      <c r="O77" s="95">
        <f ca="1">(HLOOKUP(CONCATENATE($L$5,O$7),'[1]BECO_Datos 2006-2020'!$D$3:$LJ$86,'[1]BECO_Datos 2006-2020'!$A77,FALSE)+IFERROR(HLOOKUP(CONCATENATE($L$5,O$7),'[1]BECO_Datos 2006-2020'!$LL$3:$RN$86,'[1]BECO_Datos 2006-2020'!$A77,FALSE),0))*O$5</f>
        <v>0</v>
      </c>
      <c r="P77" s="95">
        <f ca="1">(HLOOKUP(CONCATENATE($L$5,P$7),'[1]BECO_Datos 2006-2020'!$D$3:$LJ$86,'[1]BECO_Datos 2006-2020'!$A77,FALSE)+IFERROR(HLOOKUP(CONCATENATE($L$5,P$7),'[1]BECO_Datos 2006-2020'!$LL$3:$RN$86,'[1]BECO_Datos 2006-2020'!$A77,FALSE),0))*P$5</f>
        <v>606.32223882900576</v>
      </c>
      <c r="Q77" s="95">
        <f ca="1">(HLOOKUP(CONCATENATE($L$5,Q$7),'[1]BECO_Datos 2006-2020'!$D$3:$LJ$86,'[1]BECO_Datos 2006-2020'!$A77,FALSE)+IFERROR(HLOOKUP(CONCATENATE($L$5,Q$7),'[1]BECO_Datos 2006-2020'!$LL$3:$RN$86,'[1]BECO_Datos 2006-2020'!$A77,FALSE),0))*Q$5</f>
        <v>838.58870454999976</v>
      </c>
      <c r="R77" s="95">
        <f ca="1">(HLOOKUP(CONCATENATE($L$5,R$7),'[1]BECO_Datos 2006-2020'!$D$3:$LJ$86,'[1]BECO_Datos 2006-2020'!$A77,FALSE)+IFERROR(HLOOKUP(CONCATENATE($L$5,R$7),'[1]BECO_Datos 2006-2020'!$LL$3:$RN$86,'[1]BECO_Datos 2006-2020'!$A77,FALSE),0))*R$5</f>
        <v>0</v>
      </c>
      <c r="S77" s="95">
        <f ca="1">(HLOOKUP(CONCATENATE($L$5,S$7),'[1]BECO_Datos 2006-2020'!$D$3:$LJ$86,'[1]BECO_Datos 2006-2020'!$A77,FALSE)+IFERROR(HLOOKUP(CONCATENATE($L$5,S$7),'[1]BECO_Datos 2006-2020'!$LL$3:$RN$86,'[1]BECO_Datos 2006-2020'!$A77,FALSE),0))*S$5</f>
        <v>0</v>
      </c>
      <c r="T77" s="95">
        <f ca="1">(HLOOKUP(CONCATENATE($L$5,T$7),'[1]BECO_Datos 2006-2020'!$D$3:$LJ$86,'[1]BECO_Datos 2006-2020'!$A77,FALSE)+IFERROR(HLOOKUP(CONCATENATE($L$5,T$7),'[1]BECO_Datos 2006-2020'!$LL$3:$RN$86,'[1]BECO_Datos 2006-2020'!$A77,FALSE),0))*T$5</f>
        <v>0</v>
      </c>
      <c r="U77" s="95">
        <f ca="1">(HLOOKUP(CONCATENATE($L$5,U$7),'[1]BECO_Datos 2006-2020'!$D$3:$LJ$86,'[1]BECO_Datos 2006-2020'!$A77,FALSE)+IFERROR(HLOOKUP(CONCATENATE($L$5,U$7),'[1]BECO_Datos 2006-2020'!$LL$3:$RN$86,'[1]BECO_Datos 2006-2020'!$A77,FALSE),0))*U$5</f>
        <v>28.981964904367068</v>
      </c>
      <c r="V77" s="95">
        <f ca="1">(HLOOKUP(CONCATENATE($L$5,V$7),'[1]BECO_Datos 2006-2020'!$D$3:$LJ$86,'[1]BECO_Datos 2006-2020'!$A77,FALSE)+IFERROR(HLOOKUP(CONCATENATE($L$5,V$7),'[1]BECO_Datos 2006-2020'!$LL$3:$RN$86,'[1]BECO_Datos 2006-2020'!$A77,FALSE),0))*V$5</f>
        <v>0</v>
      </c>
    </row>
    <row r="78" spans="1:22" x14ac:dyDescent="0.3">
      <c r="A78" s="74" t="s">
        <v>190</v>
      </c>
      <c r="B78" s="75" t="str">
        <f t="shared" ca="1" si="18"/>
        <v>No aplica</v>
      </c>
      <c r="C78" s="75">
        <f ca="1">(HLOOKUP(CONCATENATE($L$5,C$7),'[1]BECO_Datos 2006-2020'!$D$3:$LJ$86,'[1]BECO_Datos 2006-2020'!$A78,FALSE)+IFERROR(HLOOKUP(CONCATENATE($L$5,C$7),'[1]BECO_Datos 2006-2020'!$LL$3:$RN$86,'[1]BECO_Datos 2006-2020'!$A78,FALSE),0))*C$5</f>
        <v>0</v>
      </c>
      <c r="D78" s="75">
        <f ca="1">(HLOOKUP(CONCATENATE($L$5,D$7),'[1]BECO_Datos 2006-2020'!$D$3:$LJ$86,'[1]BECO_Datos 2006-2020'!$A78,FALSE)+IFERROR(HLOOKUP(CONCATENATE($L$5,D$7),'[1]BECO_Datos 2006-2020'!$LL$3:$RN$86,'[1]BECO_Datos 2006-2020'!$A78,FALSE),0))*D$5</f>
        <v>0</v>
      </c>
      <c r="E78" s="75">
        <f ca="1">(HLOOKUP(CONCATENATE($L$5,E$7),'[1]BECO_Datos 2006-2020'!$D$3:$LJ$86,'[1]BECO_Datos 2006-2020'!$A78,FALSE)+IFERROR(HLOOKUP(CONCATENATE($L$5,E$7),'[1]BECO_Datos 2006-2020'!$LL$3:$RN$86,'[1]BECO_Datos 2006-2020'!$A78,FALSE),0))*E$5</f>
        <v>9294.6397165807157</v>
      </c>
      <c r="F78" s="75">
        <f ca="1">(HLOOKUP(CONCATENATE($L$5,F$7),'[1]BECO_Datos 2006-2020'!$D$3:$LJ$86,'[1]BECO_Datos 2006-2020'!$A78,FALSE)+IFERROR(HLOOKUP(CONCATENATE($L$5,F$7),'[1]BECO_Datos 2006-2020'!$LL$3:$RN$86,'[1]BECO_Datos 2006-2020'!$A78,FALSE),0))*F$5</f>
        <v>0</v>
      </c>
      <c r="G78" s="75">
        <f ca="1">(HLOOKUP(CONCATENATE($L$5,G$7),'[1]BECO_Datos 2006-2020'!$D$3:$LJ$86,'[1]BECO_Datos 2006-2020'!$A78,FALSE)+IFERROR(HLOOKUP(CONCATENATE($L$5,G$7),'[1]BECO_Datos 2006-2020'!$LL$3:$RN$86,'[1]BECO_Datos 2006-2020'!$A78,FALSE),0))*G$5</f>
        <v>0</v>
      </c>
      <c r="H78" s="75">
        <f ca="1">(HLOOKUP(CONCATENATE($L$5,H$7),'[1]BECO_Datos 2006-2020'!$D$3:$LJ$86,'[1]BECO_Datos 2006-2020'!$A78,FALSE)+IFERROR(HLOOKUP(CONCATENATE($L$5,H$7),'[1]BECO_Datos 2006-2020'!$LL$3:$RN$86,'[1]BECO_Datos 2006-2020'!$A78,FALSE),0))*H$5</f>
        <v>0</v>
      </c>
      <c r="I78" s="75">
        <f ca="1">(HLOOKUP(CONCATENATE($L$5,I$7),'[1]BECO_Datos 2006-2020'!$D$3:$LJ$86,'[1]BECO_Datos 2006-2020'!$A78,FALSE)+IFERROR(HLOOKUP(CONCATENATE($L$5,I$7),'[1]BECO_Datos 2006-2020'!$LL$3:$RN$86,'[1]BECO_Datos 2006-2020'!$A78,FALSE),0))*I$5</f>
        <v>0</v>
      </c>
      <c r="J78" s="75">
        <f ca="1">(HLOOKUP(CONCATENATE($L$5,J$7),'[1]BECO_Datos 2006-2020'!$D$3:$LJ$86,'[1]BECO_Datos 2006-2020'!$A78,FALSE)+IFERROR(HLOOKUP(CONCATENATE($L$5,J$7),'[1]BECO_Datos 2006-2020'!$LL$3:$RN$86,'[1]BECO_Datos 2006-2020'!$A78,FALSE),0))*J$5</f>
        <v>0</v>
      </c>
      <c r="K78" s="75" t="str">
        <f t="shared" ca="1" si="20"/>
        <v>No aplica</v>
      </c>
      <c r="L78" s="75">
        <f ca="1">(HLOOKUP(CONCATENATE($L$5,L$7),'[1]BECO_Datos 2006-2020'!$D$3:$LJ$86,'[1]BECO_Datos 2006-2020'!$A78,FALSE)+IFERROR(HLOOKUP(CONCATENATE($L$5,L$7),'[1]BECO_Datos 2006-2020'!$LL$3:$RN$86,'[1]BECO_Datos 2006-2020'!$A78,FALSE),0))*L$5</f>
        <v>0</v>
      </c>
      <c r="M78" s="75">
        <f ca="1">(HLOOKUP(CONCATENATE($L$5,M$7),'[1]BECO_Datos 2006-2020'!$D$3:$LJ$86,'[1]BECO_Datos 2006-2020'!$A78,FALSE)+IFERROR(HLOOKUP(CONCATENATE($L$5,M$7),'[1]BECO_Datos 2006-2020'!$LL$3:$RN$86,'[1]BECO_Datos 2006-2020'!$A78,FALSE),0))*M$5</f>
        <v>0</v>
      </c>
      <c r="N78" s="75">
        <f ca="1">(HLOOKUP(CONCATENATE($L$5,N$7),'[1]BECO_Datos 2006-2020'!$D$3:$LJ$86,'[1]BECO_Datos 2006-2020'!$A78,FALSE)+IFERROR(HLOOKUP(CONCATENATE($L$5,N$7),'[1]BECO_Datos 2006-2020'!$LL$3:$RN$86,'[1]BECO_Datos 2006-2020'!$A78,FALSE),0))*N$5</f>
        <v>0</v>
      </c>
      <c r="O78" s="75">
        <f ca="1">(HLOOKUP(CONCATENATE($L$5,O$7),'[1]BECO_Datos 2006-2020'!$D$3:$LJ$86,'[1]BECO_Datos 2006-2020'!$A78,FALSE)+IFERROR(HLOOKUP(CONCATENATE($L$5,O$7),'[1]BECO_Datos 2006-2020'!$LL$3:$RN$86,'[1]BECO_Datos 2006-2020'!$A78,FALSE),0))*O$5</f>
        <v>0</v>
      </c>
      <c r="P78" s="75">
        <f ca="1">(HLOOKUP(CONCATENATE($L$5,P$7),'[1]BECO_Datos 2006-2020'!$D$3:$LJ$86,'[1]BECO_Datos 2006-2020'!$A78,FALSE)+IFERROR(HLOOKUP(CONCATENATE($L$5,P$7),'[1]BECO_Datos 2006-2020'!$LL$3:$RN$86,'[1]BECO_Datos 2006-2020'!$A78,FALSE),0))*P$5</f>
        <v>3592.4861159122429</v>
      </c>
      <c r="Q78" s="75">
        <f ca="1">(HLOOKUP(CONCATENATE($L$5,Q$7),'[1]BECO_Datos 2006-2020'!$D$3:$LJ$86,'[1]BECO_Datos 2006-2020'!$A78,FALSE)+IFERROR(HLOOKUP(CONCATENATE($L$5,Q$7),'[1]BECO_Datos 2006-2020'!$LL$3:$RN$86,'[1]BECO_Datos 2006-2020'!$A78,FALSE),0))*Q$5</f>
        <v>5542.038021430003</v>
      </c>
      <c r="R78" s="75">
        <f ca="1">(HLOOKUP(CONCATENATE($L$5,R$7),'[1]BECO_Datos 2006-2020'!$D$3:$LJ$86,'[1]BECO_Datos 2006-2020'!$A78,FALSE)+IFERROR(HLOOKUP(CONCATENATE($L$5,R$7),'[1]BECO_Datos 2006-2020'!$LL$3:$RN$86,'[1]BECO_Datos 2006-2020'!$A78,FALSE),0))*R$5</f>
        <v>0</v>
      </c>
      <c r="S78" s="75">
        <f ca="1">(HLOOKUP(CONCATENATE($L$5,S$7),'[1]BECO_Datos 2006-2020'!$D$3:$LJ$86,'[1]BECO_Datos 2006-2020'!$A78,FALSE)+IFERROR(HLOOKUP(CONCATENATE($L$5,S$7),'[1]BECO_Datos 2006-2020'!$LL$3:$RN$86,'[1]BECO_Datos 2006-2020'!$A78,FALSE),0))*S$5</f>
        <v>0</v>
      </c>
      <c r="T78" s="75">
        <f ca="1">(HLOOKUP(CONCATENATE($L$5,T$7),'[1]BECO_Datos 2006-2020'!$D$3:$LJ$86,'[1]BECO_Datos 2006-2020'!$A78,FALSE)+IFERROR(HLOOKUP(CONCATENATE($L$5,T$7),'[1]BECO_Datos 2006-2020'!$LL$3:$RN$86,'[1]BECO_Datos 2006-2020'!$A78,FALSE),0))*T$5</f>
        <v>0</v>
      </c>
      <c r="U78" s="75">
        <f ca="1">(HLOOKUP(CONCATENATE($L$5,U$7),'[1]BECO_Datos 2006-2020'!$D$3:$LJ$86,'[1]BECO_Datos 2006-2020'!$A78,FALSE)+IFERROR(HLOOKUP(CONCATENATE($L$5,U$7),'[1]BECO_Datos 2006-2020'!$LL$3:$RN$86,'[1]BECO_Datos 2006-2020'!$A78,FALSE),0))*U$5</f>
        <v>23.736545262448498</v>
      </c>
      <c r="V78" s="75">
        <f ca="1">(HLOOKUP(CONCATENATE($L$5,V$7),'[1]BECO_Datos 2006-2020'!$D$3:$LJ$86,'[1]BECO_Datos 2006-2020'!$A78,FALSE)+IFERROR(HLOOKUP(CONCATENATE($L$5,V$7),'[1]BECO_Datos 2006-2020'!$LL$3:$RN$86,'[1]BECO_Datos 2006-2020'!$A78,FALSE),0))*V$5</f>
        <v>0</v>
      </c>
    </row>
    <row r="79" spans="1:22" x14ac:dyDescent="0.3">
      <c r="A79" s="94" t="s">
        <v>191</v>
      </c>
      <c r="B79" s="72" t="str">
        <f t="shared" ca="1" si="18"/>
        <v>No aplica</v>
      </c>
      <c r="C79" s="95">
        <f ca="1">(HLOOKUP(CONCATENATE($L$5,C$7),'[1]BECO_Datos 2006-2020'!$D$3:$LJ$86,'[1]BECO_Datos 2006-2020'!$A79,FALSE)+IFERROR(HLOOKUP(CONCATENATE($L$5,C$7),'[1]BECO_Datos 2006-2020'!$LL$3:$RN$86,'[1]BECO_Datos 2006-2020'!$A79,FALSE),0))*C$5</f>
        <v>0</v>
      </c>
      <c r="D79" s="95">
        <f ca="1">(HLOOKUP(CONCATENATE($L$5,D$7),'[1]BECO_Datos 2006-2020'!$D$3:$LJ$86,'[1]BECO_Datos 2006-2020'!$A79,FALSE)+IFERROR(HLOOKUP(CONCATENATE($L$5,D$7),'[1]BECO_Datos 2006-2020'!$LL$3:$RN$86,'[1]BECO_Datos 2006-2020'!$A79,FALSE),0))*D$5</f>
        <v>0</v>
      </c>
      <c r="E79" s="95">
        <f ca="1">(HLOOKUP(CONCATENATE($L$5,E$7),'[1]BECO_Datos 2006-2020'!$D$3:$LJ$86,'[1]BECO_Datos 2006-2020'!$A79,FALSE)+IFERROR(HLOOKUP(CONCATENATE($L$5,E$7),'[1]BECO_Datos 2006-2020'!$LL$3:$RN$86,'[1]BECO_Datos 2006-2020'!$A79,FALSE),0))*E$5</f>
        <v>148.93780415614475</v>
      </c>
      <c r="F79" s="95">
        <f ca="1">(HLOOKUP(CONCATENATE($L$5,F$7),'[1]BECO_Datos 2006-2020'!$D$3:$LJ$86,'[1]BECO_Datos 2006-2020'!$A79,FALSE)+IFERROR(HLOOKUP(CONCATENATE($L$5,F$7),'[1]BECO_Datos 2006-2020'!$LL$3:$RN$86,'[1]BECO_Datos 2006-2020'!$A79,FALSE),0))*F$5</f>
        <v>0</v>
      </c>
      <c r="G79" s="95">
        <f ca="1">(HLOOKUP(CONCATENATE($L$5,G$7),'[1]BECO_Datos 2006-2020'!$D$3:$LJ$86,'[1]BECO_Datos 2006-2020'!$A79,FALSE)+IFERROR(HLOOKUP(CONCATENATE($L$5,G$7),'[1]BECO_Datos 2006-2020'!$LL$3:$RN$86,'[1]BECO_Datos 2006-2020'!$A79,FALSE),0))*G$5</f>
        <v>0</v>
      </c>
      <c r="H79" s="95">
        <f ca="1">(HLOOKUP(CONCATENATE($L$5,H$7),'[1]BECO_Datos 2006-2020'!$D$3:$LJ$86,'[1]BECO_Datos 2006-2020'!$A79,FALSE)+IFERROR(HLOOKUP(CONCATENATE($L$5,H$7),'[1]BECO_Datos 2006-2020'!$LL$3:$RN$86,'[1]BECO_Datos 2006-2020'!$A79,FALSE),0))*H$5</f>
        <v>0</v>
      </c>
      <c r="I79" s="95">
        <f ca="1">(HLOOKUP(CONCATENATE($L$5,I$7),'[1]BECO_Datos 2006-2020'!$D$3:$LJ$86,'[1]BECO_Datos 2006-2020'!$A79,FALSE)+IFERROR(HLOOKUP(CONCATENATE($L$5,I$7),'[1]BECO_Datos 2006-2020'!$LL$3:$RN$86,'[1]BECO_Datos 2006-2020'!$A79,FALSE),0))*I$5</f>
        <v>0</v>
      </c>
      <c r="J79" s="95">
        <f ca="1">(HLOOKUP(CONCATENATE($L$5,J$7),'[1]BECO_Datos 2006-2020'!$D$3:$LJ$86,'[1]BECO_Datos 2006-2020'!$A79,FALSE)+IFERROR(HLOOKUP(CONCATENATE($L$5,J$7),'[1]BECO_Datos 2006-2020'!$LL$3:$RN$86,'[1]BECO_Datos 2006-2020'!$A79,FALSE),0))*J$5</f>
        <v>0</v>
      </c>
      <c r="K79" s="72" t="str">
        <f t="shared" ca="1" si="20"/>
        <v>No aplica</v>
      </c>
      <c r="L79" s="95">
        <f ca="1">(HLOOKUP(CONCATENATE($L$5,L$7),'[1]BECO_Datos 2006-2020'!$D$3:$LJ$86,'[1]BECO_Datos 2006-2020'!$A79,FALSE)+IFERROR(HLOOKUP(CONCATENATE($L$5,L$7),'[1]BECO_Datos 2006-2020'!$LL$3:$RN$86,'[1]BECO_Datos 2006-2020'!$A79,FALSE),0))*L$5</f>
        <v>0</v>
      </c>
      <c r="M79" s="95">
        <f ca="1">(HLOOKUP(CONCATENATE($L$5,M$7),'[1]BECO_Datos 2006-2020'!$D$3:$LJ$86,'[1]BECO_Datos 2006-2020'!$A79,FALSE)+IFERROR(HLOOKUP(CONCATENATE($L$5,M$7),'[1]BECO_Datos 2006-2020'!$LL$3:$RN$86,'[1]BECO_Datos 2006-2020'!$A79,FALSE),0))*M$5</f>
        <v>0</v>
      </c>
      <c r="N79" s="95">
        <f ca="1">(HLOOKUP(CONCATENATE($L$5,N$7),'[1]BECO_Datos 2006-2020'!$D$3:$LJ$86,'[1]BECO_Datos 2006-2020'!$A79,FALSE)+IFERROR(HLOOKUP(CONCATENATE($L$5,N$7),'[1]BECO_Datos 2006-2020'!$LL$3:$RN$86,'[1]BECO_Datos 2006-2020'!$A79,FALSE),0))*N$5</f>
        <v>0</v>
      </c>
      <c r="O79" s="95">
        <f ca="1">(HLOOKUP(CONCATENATE($L$5,O$7),'[1]BECO_Datos 2006-2020'!$D$3:$LJ$86,'[1]BECO_Datos 2006-2020'!$A79,FALSE)+IFERROR(HLOOKUP(CONCATENATE($L$5,O$7),'[1]BECO_Datos 2006-2020'!$LL$3:$RN$86,'[1]BECO_Datos 2006-2020'!$A79,FALSE),0))*O$5</f>
        <v>0</v>
      </c>
      <c r="P79" s="95">
        <f ca="1">(HLOOKUP(CONCATENATE($L$5,P$7),'[1]BECO_Datos 2006-2020'!$D$3:$LJ$86,'[1]BECO_Datos 2006-2020'!$A79,FALSE)+IFERROR(HLOOKUP(CONCATENATE($L$5,P$7),'[1]BECO_Datos 2006-2020'!$LL$3:$RN$86,'[1]BECO_Datos 2006-2020'!$A79,FALSE),0))*P$5</f>
        <v>550.7789558854945</v>
      </c>
      <c r="Q79" s="95">
        <f ca="1">(HLOOKUP(CONCATENATE($L$5,Q$7),'[1]BECO_Datos 2006-2020'!$D$3:$LJ$86,'[1]BECO_Datos 2006-2020'!$A79,FALSE)+IFERROR(HLOOKUP(CONCATENATE($L$5,Q$7),'[1]BECO_Datos 2006-2020'!$LL$3:$RN$86,'[1]BECO_Datos 2006-2020'!$A79,FALSE),0))*Q$5</f>
        <v>191.21622400000001</v>
      </c>
      <c r="R79" s="95">
        <f ca="1">(HLOOKUP(CONCATENATE($L$5,R$7),'[1]BECO_Datos 2006-2020'!$D$3:$LJ$86,'[1]BECO_Datos 2006-2020'!$A79,FALSE)+IFERROR(HLOOKUP(CONCATENATE($L$5,R$7),'[1]BECO_Datos 2006-2020'!$LL$3:$RN$86,'[1]BECO_Datos 2006-2020'!$A79,FALSE),0))*R$5</f>
        <v>0</v>
      </c>
      <c r="S79" s="95">
        <f ca="1">(HLOOKUP(CONCATENATE($L$5,S$7),'[1]BECO_Datos 2006-2020'!$D$3:$LJ$86,'[1]BECO_Datos 2006-2020'!$A79,FALSE)+IFERROR(HLOOKUP(CONCATENATE($L$5,S$7),'[1]BECO_Datos 2006-2020'!$LL$3:$RN$86,'[1]BECO_Datos 2006-2020'!$A79,FALSE),0))*S$5</f>
        <v>0</v>
      </c>
      <c r="T79" s="95">
        <f ca="1">(HLOOKUP(CONCATENATE($L$5,T$7),'[1]BECO_Datos 2006-2020'!$D$3:$LJ$86,'[1]BECO_Datos 2006-2020'!$A79,FALSE)+IFERROR(HLOOKUP(CONCATENATE($L$5,T$7),'[1]BECO_Datos 2006-2020'!$LL$3:$RN$86,'[1]BECO_Datos 2006-2020'!$A79,FALSE),0))*T$5</f>
        <v>0</v>
      </c>
      <c r="U79" s="95">
        <f ca="1">(HLOOKUP(CONCATENATE($L$5,U$7),'[1]BECO_Datos 2006-2020'!$D$3:$LJ$86,'[1]BECO_Datos 2006-2020'!$A79,FALSE)+IFERROR(HLOOKUP(CONCATENATE($L$5,U$7),'[1]BECO_Datos 2006-2020'!$LL$3:$RN$86,'[1]BECO_Datos 2006-2020'!$A79,FALSE),0))*U$5</f>
        <v>0.54813958338684043</v>
      </c>
      <c r="V79" s="95">
        <f ca="1">(HLOOKUP(CONCATENATE($L$5,V$7),'[1]BECO_Datos 2006-2020'!$D$3:$LJ$86,'[1]BECO_Datos 2006-2020'!$A79,FALSE)+IFERROR(HLOOKUP(CONCATENATE($L$5,V$7),'[1]BECO_Datos 2006-2020'!$LL$3:$RN$86,'[1]BECO_Datos 2006-2020'!$A79,FALSE),0))*V$5</f>
        <v>0</v>
      </c>
    </row>
    <row r="80" spans="1:22" x14ac:dyDescent="0.3">
      <c r="A80" s="74" t="s">
        <v>192</v>
      </c>
      <c r="B80" s="75" t="str">
        <f t="shared" ca="1" si="18"/>
        <v>No aplica</v>
      </c>
      <c r="C80" s="75">
        <f ca="1">(HLOOKUP(CONCATENATE($L$5,C$7),'[1]BECO_Datos 2006-2020'!$D$3:$LJ$86,'[1]BECO_Datos 2006-2020'!$A80,FALSE)+IFERROR(HLOOKUP(CONCATENATE($L$5,C$7),'[1]BECO_Datos 2006-2020'!$LL$3:$RN$86,'[1]BECO_Datos 2006-2020'!$A80,FALSE),0))*C$5</f>
        <v>0</v>
      </c>
      <c r="D80" s="75">
        <f ca="1">(HLOOKUP(CONCATENATE($L$5,D$7),'[1]BECO_Datos 2006-2020'!$D$3:$LJ$86,'[1]BECO_Datos 2006-2020'!$A80,FALSE)+IFERROR(HLOOKUP(CONCATENATE($L$5,D$7),'[1]BECO_Datos 2006-2020'!$LL$3:$RN$86,'[1]BECO_Datos 2006-2020'!$A80,FALSE),0))*D$5</f>
        <v>0</v>
      </c>
      <c r="E80" s="75">
        <f ca="1">(HLOOKUP(CONCATENATE($L$5,E$7),'[1]BECO_Datos 2006-2020'!$D$3:$LJ$86,'[1]BECO_Datos 2006-2020'!$A80,FALSE)+IFERROR(HLOOKUP(CONCATENATE($L$5,E$7),'[1]BECO_Datos 2006-2020'!$LL$3:$RN$86,'[1]BECO_Datos 2006-2020'!$A80,FALSE),0))*E$5</f>
        <v>0</v>
      </c>
      <c r="F80" s="75">
        <f ca="1">(HLOOKUP(CONCATENATE($L$5,F$7),'[1]BECO_Datos 2006-2020'!$D$3:$LJ$86,'[1]BECO_Datos 2006-2020'!$A80,FALSE)+IFERROR(HLOOKUP(CONCATENATE($L$5,F$7),'[1]BECO_Datos 2006-2020'!$LL$3:$RN$86,'[1]BECO_Datos 2006-2020'!$A80,FALSE),0))*F$5</f>
        <v>0</v>
      </c>
      <c r="G80" s="75">
        <f ca="1">(HLOOKUP(CONCATENATE($L$5,G$7),'[1]BECO_Datos 2006-2020'!$D$3:$LJ$86,'[1]BECO_Datos 2006-2020'!$A80,FALSE)+IFERROR(HLOOKUP(CONCATENATE($L$5,G$7),'[1]BECO_Datos 2006-2020'!$LL$3:$RN$86,'[1]BECO_Datos 2006-2020'!$A80,FALSE),0))*G$5</f>
        <v>0</v>
      </c>
      <c r="H80" s="75">
        <f ca="1">(HLOOKUP(CONCATENATE($L$5,H$7),'[1]BECO_Datos 2006-2020'!$D$3:$LJ$86,'[1]BECO_Datos 2006-2020'!$A80,FALSE)+IFERROR(HLOOKUP(CONCATENATE($L$5,H$7),'[1]BECO_Datos 2006-2020'!$LL$3:$RN$86,'[1]BECO_Datos 2006-2020'!$A80,FALSE),0))*H$5</f>
        <v>0</v>
      </c>
      <c r="I80" s="75">
        <f ca="1">(HLOOKUP(CONCATENATE($L$5,I$7),'[1]BECO_Datos 2006-2020'!$D$3:$LJ$86,'[1]BECO_Datos 2006-2020'!$A80,FALSE)+IFERROR(HLOOKUP(CONCATENATE($L$5,I$7),'[1]BECO_Datos 2006-2020'!$LL$3:$RN$86,'[1]BECO_Datos 2006-2020'!$A80,FALSE),0))*I$5</f>
        <v>0</v>
      </c>
      <c r="J80" s="75">
        <f ca="1">(HLOOKUP(CONCATENATE($L$5,J$7),'[1]BECO_Datos 2006-2020'!$D$3:$LJ$86,'[1]BECO_Datos 2006-2020'!$A80,FALSE)+IFERROR(HLOOKUP(CONCATENATE($L$5,J$7),'[1]BECO_Datos 2006-2020'!$LL$3:$RN$86,'[1]BECO_Datos 2006-2020'!$A80,FALSE),0))*J$5</f>
        <v>0</v>
      </c>
      <c r="K80" s="75" t="str">
        <f t="shared" ca="1" si="20"/>
        <v>No aplica</v>
      </c>
      <c r="L80" s="75">
        <f ca="1">(HLOOKUP(CONCATENATE($L$5,L$7),'[1]BECO_Datos 2006-2020'!$D$3:$LJ$86,'[1]BECO_Datos 2006-2020'!$A80,FALSE)+IFERROR(HLOOKUP(CONCATENATE($L$5,L$7),'[1]BECO_Datos 2006-2020'!$LL$3:$RN$86,'[1]BECO_Datos 2006-2020'!$A80,FALSE),0))*L$5</f>
        <v>0</v>
      </c>
      <c r="M80" s="75">
        <f ca="1">(HLOOKUP(CONCATENATE($L$5,M$7),'[1]BECO_Datos 2006-2020'!$D$3:$LJ$86,'[1]BECO_Datos 2006-2020'!$A80,FALSE)+IFERROR(HLOOKUP(CONCATENATE($L$5,M$7),'[1]BECO_Datos 2006-2020'!$LL$3:$RN$86,'[1]BECO_Datos 2006-2020'!$A80,FALSE),0))*M$5</f>
        <v>0</v>
      </c>
      <c r="N80" s="75">
        <f ca="1">(HLOOKUP(CONCATENATE($L$5,N$7),'[1]BECO_Datos 2006-2020'!$D$3:$LJ$86,'[1]BECO_Datos 2006-2020'!$A80,FALSE)+IFERROR(HLOOKUP(CONCATENATE($L$5,N$7),'[1]BECO_Datos 2006-2020'!$LL$3:$RN$86,'[1]BECO_Datos 2006-2020'!$A80,FALSE),0))*N$5</f>
        <v>0</v>
      </c>
      <c r="O80" s="75">
        <f ca="1">(HLOOKUP(CONCATENATE($L$5,O$7),'[1]BECO_Datos 2006-2020'!$D$3:$LJ$86,'[1]BECO_Datos 2006-2020'!$A80,FALSE)+IFERROR(HLOOKUP(CONCATENATE($L$5,O$7),'[1]BECO_Datos 2006-2020'!$LL$3:$RN$86,'[1]BECO_Datos 2006-2020'!$A80,FALSE),0))*O$5</f>
        <v>0</v>
      </c>
      <c r="P80" s="75">
        <f ca="1">(HLOOKUP(CONCATENATE($L$5,P$7),'[1]BECO_Datos 2006-2020'!$D$3:$LJ$86,'[1]BECO_Datos 2006-2020'!$A80,FALSE)+IFERROR(HLOOKUP(CONCATENATE($L$5,P$7),'[1]BECO_Datos 2006-2020'!$LL$3:$RN$86,'[1]BECO_Datos 2006-2020'!$A80,FALSE),0))*P$5</f>
        <v>4826.7410567959014</v>
      </c>
      <c r="Q80" s="75">
        <f ca="1">(HLOOKUP(CONCATENATE($L$5,Q$7),'[1]BECO_Datos 2006-2020'!$D$3:$LJ$86,'[1]BECO_Datos 2006-2020'!$A80,FALSE)+IFERROR(HLOOKUP(CONCATENATE($L$5,Q$7),'[1]BECO_Datos 2006-2020'!$LL$3:$RN$86,'[1]BECO_Datos 2006-2020'!$A80,FALSE),0))*Q$5</f>
        <v>2770.4846459042892</v>
      </c>
      <c r="R80" s="75">
        <f ca="1">(HLOOKUP(CONCATENATE($L$5,R$7),'[1]BECO_Datos 2006-2020'!$D$3:$LJ$86,'[1]BECO_Datos 2006-2020'!$A80,FALSE)+IFERROR(HLOOKUP(CONCATENATE($L$5,R$7),'[1]BECO_Datos 2006-2020'!$LL$3:$RN$86,'[1]BECO_Datos 2006-2020'!$A80,FALSE),0))*R$5</f>
        <v>0</v>
      </c>
      <c r="S80" s="75">
        <f ca="1">(HLOOKUP(CONCATENATE($L$5,S$7),'[1]BECO_Datos 2006-2020'!$D$3:$LJ$86,'[1]BECO_Datos 2006-2020'!$A80,FALSE)+IFERROR(HLOOKUP(CONCATENATE($L$5,S$7),'[1]BECO_Datos 2006-2020'!$LL$3:$RN$86,'[1]BECO_Datos 2006-2020'!$A80,FALSE),0))*S$5</f>
        <v>22.603851234239571</v>
      </c>
      <c r="T80" s="75">
        <f ca="1">(HLOOKUP(CONCATENATE($L$5,T$7),'[1]BECO_Datos 2006-2020'!$D$3:$LJ$86,'[1]BECO_Datos 2006-2020'!$A80,FALSE)+IFERROR(HLOOKUP(CONCATENATE($L$5,T$7),'[1]BECO_Datos 2006-2020'!$LL$3:$RN$86,'[1]BECO_Datos 2006-2020'!$A80,FALSE),0))*T$5</f>
        <v>1617.7679857751732</v>
      </c>
      <c r="U80" s="75">
        <f ca="1">(HLOOKUP(CONCATENATE($L$5,U$7),'[1]BECO_Datos 2006-2020'!$D$3:$LJ$86,'[1]BECO_Datos 2006-2020'!$A80,FALSE)+IFERROR(HLOOKUP(CONCATENATE($L$5,U$7),'[1]BECO_Datos 2006-2020'!$LL$3:$RN$86,'[1]BECO_Datos 2006-2020'!$A80,FALSE),0))*U$5</f>
        <v>176.9333274195568</v>
      </c>
      <c r="V80" s="75">
        <f ca="1">(HLOOKUP(CONCATENATE($L$5,V$7),'[1]BECO_Datos 2006-2020'!$D$3:$LJ$86,'[1]BECO_Datos 2006-2020'!$A80,FALSE)+IFERROR(HLOOKUP(CONCATENATE($L$5,V$7),'[1]BECO_Datos 2006-2020'!$LL$3:$RN$86,'[1]BECO_Datos 2006-2020'!$A80,FALSE),0))*V$5</f>
        <v>0</v>
      </c>
    </row>
    <row r="81" spans="1:22" x14ac:dyDescent="0.3">
      <c r="A81" s="94" t="s">
        <v>193</v>
      </c>
      <c r="B81" s="72" t="str">
        <f ca="1">IF($C$5=1,"No aplica",_xlfn.AGGREGATE(9,6,C81:J81))</f>
        <v>No aplica</v>
      </c>
      <c r="C81" s="95">
        <f ca="1">(HLOOKUP(CONCATENATE($L$5,C$7),'[1]BECO_Datos 2006-2020'!$D$3:$LJ$86,'[1]BECO_Datos 2006-2020'!$A81,FALSE)+IFERROR(HLOOKUP(CONCATENATE($L$5,C$7),'[1]BECO_Datos 2006-2020'!$LL$3:$RN$86,'[1]BECO_Datos 2006-2020'!$A81,FALSE),0))*C$5</f>
        <v>536.73268539033688</v>
      </c>
      <c r="D81" s="95">
        <f ca="1">(HLOOKUP(CONCATENATE($L$5,D$7),'[1]BECO_Datos 2006-2020'!$D$3:$LJ$86,'[1]BECO_Datos 2006-2020'!$A81,FALSE)+IFERROR(HLOOKUP(CONCATENATE($L$5,D$7),'[1]BECO_Datos 2006-2020'!$LL$3:$RN$86,'[1]BECO_Datos 2006-2020'!$A81,FALSE),0))*D$5</f>
        <v>0</v>
      </c>
      <c r="E81" s="95">
        <f ca="1">(HLOOKUP(CONCATENATE($L$5,E$7),'[1]BECO_Datos 2006-2020'!$D$3:$LJ$86,'[1]BECO_Datos 2006-2020'!$A81,FALSE)+IFERROR(HLOOKUP(CONCATENATE($L$5,E$7),'[1]BECO_Datos 2006-2020'!$LL$3:$RN$86,'[1]BECO_Datos 2006-2020'!$A81,FALSE),0))*E$5</f>
        <v>6506.5923338154198</v>
      </c>
      <c r="F81" s="95">
        <f ca="1">(HLOOKUP(CONCATENATE($L$5,F$7),'[1]BECO_Datos 2006-2020'!$D$3:$LJ$86,'[1]BECO_Datos 2006-2020'!$A81,FALSE)+IFERROR(HLOOKUP(CONCATENATE($L$5,F$7),'[1]BECO_Datos 2006-2020'!$LL$3:$RN$86,'[1]BECO_Datos 2006-2020'!$A81,FALSE),0))*F$5</f>
        <v>0</v>
      </c>
      <c r="G81" s="95">
        <f ca="1">(HLOOKUP(CONCATENATE($L$5,G$7),'[1]BECO_Datos 2006-2020'!$D$3:$LJ$86,'[1]BECO_Datos 2006-2020'!$A81,FALSE)+IFERROR(HLOOKUP(CONCATENATE($L$5,G$7),'[1]BECO_Datos 2006-2020'!$LL$3:$RN$86,'[1]BECO_Datos 2006-2020'!$A81,FALSE),0))*G$5</f>
        <v>0</v>
      </c>
      <c r="H81" s="95">
        <f ca="1">(HLOOKUP(CONCATENATE($L$5,H$7),'[1]BECO_Datos 2006-2020'!$D$3:$LJ$86,'[1]BECO_Datos 2006-2020'!$A81,FALSE)+IFERROR(HLOOKUP(CONCATENATE($L$5,H$7),'[1]BECO_Datos 2006-2020'!$LL$3:$RN$86,'[1]BECO_Datos 2006-2020'!$A81,FALSE),0))*H$5</f>
        <v>0</v>
      </c>
      <c r="I81" s="95">
        <f ca="1">(HLOOKUP(CONCATENATE($L$5,I$7),'[1]BECO_Datos 2006-2020'!$D$3:$LJ$86,'[1]BECO_Datos 2006-2020'!$A81,FALSE)+IFERROR(HLOOKUP(CONCATENATE($L$5,I$7),'[1]BECO_Datos 2006-2020'!$LL$3:$RN$86,'[1]BECO_Datos 2006-2020'!$A81,FALSE),0))*I$5</f>
        <v>0</v>
      </c>
      <c r="J81" s="95">
        <f ca="1">(HLOOKUP(CONCATENATE($L$5,J$7),'[1]BECO_Datos 2006-2020'!$D$3:$LJ$86,'[1]BECO_Datos 2006-2020'!$A81,FALSE)+IFERROR(HLOOKUP(CONCATENATE($L$5,J$7),'[1]BECO_Datos 2006-2020'!$LL$3:$RN$86,'[1]BECO_Datos 2006-2020'!$A81,FALSE),0))*J$5</f>
        <v>0</v>
      </c>
      <c r="K81" s="72" t="str">
        <f ca="1">IF($C$5=1,"No aplica",_xlfn.AGGREGATE(9,6,L81:V81))</f>
        <v>No aplica</v>
      </c>
      <c r="L81" s="95">
        <f ca="1">(HLOOKUP(CONCATENATE($L$5,L$7),'[1]BECO_Datos 2006-2020'!$D$3:$LJ$86,'[1]BECO_Datos 2006-2020'!$A81,FALSE)+IFERROR(HLOOKUP(CONCATENATE($L$5,L$7),'[1]BECO_Datos 2006-2020'!$LL$3:$RN$86,'[1]BECO_Datos 2006-2020'!$A81,FALSE),0))*L$5</f>
        <v>0</v>
      </c>
      <c r="M81" s="95">
        <f ca="1">(HLOOKUP(CONCATENATE($L$5,M$7),'[1]BECO_Datos 2006-2020'!$D$3:$LJ$86,'[1]BECO_Datos 2006-2020'!$A81,FALSE)+IFERROR(HLOOKUP(CONCATENATE($L$5,M$7),'[1]BECO_Datos 2006-2020'!$LL$3:$RN$86,'[1]BECO_Datos 2006-2020'!$A81,FALSE),0))*M$5</f>
        <v>0</v>
      </c>
      <c r="N81" s="95">
        <f ca="1">(HLOOKUP(CONCATENATE($L$5,N$7),'[1]BECO_Datos 2006-2020'!$D$3:$LJ$86,'[1]BECO_Datos 2006-2020'!$A81,FALSE)+IFERROR(HLOOKUP(CONCATENATE($L$5,N$7),'[1]BECO_Datos 2006-2020'!$LL$3:$RN$86,'[1]BECO_Datos 2006-2020'!$A81,FALSE),0))*N$5</f>
        <v>0</v>
      </c>
      <c r="O81" s="95">
        <f ca="1">(HLOOKUP(CONCATENATE($L$5,O$7),'[1]BECO_Datos 2006-2020'!$D$3:$LJ$86,'[1]BECO_Datos 2006-2020'!$A81,FALSE)+IFERROR(HLOOKUP(CONCATENATE($L$5,O$7),'[1]BECO_Datos 2006-2020'!$LL$3:$RN$86,'[1]BECO_Datos 2006-2020'!$A81,FALSE),0))*O$5</f>
        <v>0</v>
      </c>
      <c r="P81" s="95">
        <f ca="1">(HLOOKUP(CONCATENATE($L$5,P$7),'[1]BECO_Datos 2006-2020'!$D$3:$LJ$86,'[1]BECO_Datos 2006-2020'!$A81,FALSE)+IFERROR(HLOOKUP(CONCATENATE($L$5,P$7),'[1]BECO_Datos 2006-2020'!$LL$3:$RN$86,'[1]BECO_Datos 2006-2020'!$A81,FALSE),0))*P$5</f>
        <v>0</v>
      </c>
      <c r="Q81" s="95">
        <f ca="1">(HLOOKUP(CONCATENATE($L$5,Q$7),'[1]BECO_Datos 2006-2020'!$D$3:$LJ$86,'[1]BECO_Datos 2006-2020'!$A81,FALSE)+IFERROR(HLOOKUP(CONCATENATE($L$5,Q$7),'[1]BECO_Datos 2006-2020'!$LL$3:$RN$86,'[1]BECO_Datos 2006-2020'!$A81,FALSE),0))*Q$5</f>
        <v>0</v>
      </c>
      <c r="R81" s="95">
        <f ca="1">(HLOOKUP(CONCATENATE($L$5,R$7),'[1]BECO_Datos 2006-2020'!$D$3:$LJ$86,'[1]BECO_Datos 2006-2020'!$A81,FALSE)+IFERROR(HLOOKUP(CONCATENATE($L$5,R$7),'[1]BECO_Datos 2006-2020'!$LL$3:$RN$86,'[1]BECO_Datos 2006-2020'!$A81,FALSE),0))*R$5</f>
        <v>0</v>
      </c>
      <c r="S81" s="95">
        <f ca="1">(HLOOKUP(CONCATENATE($L$5,S$7),'[1]BECO_Datos 2006-2020'!$D$3:$LJ$86,'[1]BECO_Datos 2006-2020'!$A81,FALSE)+IFERROR(HLOOKUP(CONCATENATE($L$5,S$7),'[1]BECO_Datos 2006-2020'!$LL$3:$RN$86,'[1]BECO_Datos 2006-2020'!$A81,FALSE),0))*S$5</f>
        <v>0</v>
      </c>
      <c r="T81" s="95">
        <f ca="1">(HLOOKUP(CONCATENATE($L$5,T$7),'[1]BECO_Datos 2006-2020'!$D$3:$LJ$86,'[1]BECO_Datos 2006-2020'!$A81,FALSE)+IFERROR(HLOOKUP(CONCATENATE($L$5,T$7),'[1]BECO_Datos 2006-2020'!$LL$3:$RN$86,'[1]BECO_Datos 2006-2020'!$A81,FALSE),0))*T$5</f>
        <v>0</v>
      </c>
      <c r="U81" s="95">
        <f ca="1">(HLOOKUP(CONCATENATE($L$5,U$7),'[1]BECO_Datos 2006-2020'!$D$3:$LJ$86,'[1]BECO_Datos 2006-2020'!$A81,FALSE)+IFERROR(HLOOKUP(CONCATENATE($L$5,U$7),'[1]BECO_Datos 2006-2020'!$LL$3:$RN$86,'[1]BECO_Datos 2006-2020'!$A81,FALSE),0))*U$5</f>
        <v>0</v>
      </c>
      <c r="V81" s="95">
        <f ca="1">(HLOOKUP(CONCATENATE($L$5,V$7),'[1]BECO_Datos 2006-2020'!$D$3:$LJ$86,'[1]BECO_Datos 2006-2020'!$A81,FALSE)+IFERROR(HLOOKUP(CONCATENATE($L$5,V$7),'[1]BECO_Datos 2006-2020'!$LL$3:$RN$86,'[1]BECO_Datos 2006-2020'!$A81,FALSE),0))*V$5</f>
        <v>0</v>
      </c>
    </row>
    <row r="82" spans="1:22" x14ac:dyDescent="0.3">
      <c r="A82" s="103"/>
      <c r="B82" s="103"/>
    </row>
    <row r="83" spans="1:22" x14ac:dyDescent="0.3">
      <c r="A83" s="104" t="s">
        <v>194</v>
      </c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</row>
    <row r="84" spans="1:22" x14ac:dyDescent="0.3">
      <c r="A84" s="106" t="s">
        <v>195</v>
      </c>
      <c r="B84" s="105"/>
      <c r="C84" s="107"/>
    </row>
    <row r="85" spans="1:22" x14ac:dyDescent="0.3">
      <c r="A85" s="108" t="s">
        <v>196</v>
      </c>
      <c r="B85" s="103"/>
      <c r="D85" s="107"/>
    </row>
    <row r="86" spans="1:22" x14ac:dyDescent="0.3">
      <c r="A86" s="106" t="s">
        <v>197</v>
      </c>
      <c r="B86" s="103"/>
    </row>
    <row r="87" spans="1:22" ht="27.6" x14ac:dyDescent="0.3">
      <c r="A87" s="108" t="s">
        <v>198</v>
      </c>
      <c r="B87" s="103"/>
    </row>
    <row r="88" spans="1:22" x14ac:dyDescent="0.3">
      <c r="A88" s="106" t="s">
        <v>199</v>
      </c>
      <c r="B88" s="103"/>
    </row>
    <row r="89" spans="1:22" x14ac:dyDescent="0.3">
      <c r="A89" s="109" t="s">
        <v>200</v>
      </c>
      <c r="B89" s="105"/>
    </row>
    <row r="90" spans="1:22" x14ac:dyDescent="0.3">
      <c r="A90" s="110"/>
      <c r="B90" s="110"/>
    </row>
    <row r="91" spans="1:22" x14ac:dyDescent="0.3">
      <c r="A91" s="110"/>
      <c r="B91" s="110"/>
    </row>
    <row r="92" spans="1:22" x14ac:dyDescent="0.3">
      <c r="A92" s="110"/>
      <c r="B92" s="110"/>
    </row>
    <row r="93" spans="1:22" x14ac:dyDescent="0.3">
      <c r="A93" s="110"/>
      <c r="B93" s="110"/>
    </row>
    <row r="94" spans="1:22" x14ac:dyDescent="0.3">
      <c r="A94" s="110"/>
      <c r="B94" s="110"/>
    </row>
    <row r="95" spans="1:22" x14ac:dyDescent="0.3">
      <c r="A95" s="110"/>
      <c r="B95" s="110"/>
    </row>
    <row r="96" spans="1:22" x14ac:dyDescent="0.3">
      <c r="A96" s="110"/>
      <c r="B96" s="110"/>
    </row>
    <row r="97" spans="1:22" x14ac:dyDescent="0.3">
      <c r="A97" s="110"/>
      <c r="B97" s="110"/>
    </row>
    <row r="98" spans="1:22" x14ac:dyDescent="0.3">
      <c r="A98" s="110"/>
      <c r="B98" s="110"/>
    </row>
    <row r="99" spans="1:22" x14ac:dyDescent="0.3">
      <c r="A99" s="110"/>
      <c r="B99" s="111"/>
    </row>
    <row r="100" spans="1:22" x14ac:dyDescent="0.3">
      <c r="A100" s="110"/>
      <c r="B100" s="110"/>
    </row>
    <row r="101" spans="1:22" x14ac:dyDescent="0.3">
      <c r="A101" s="110"/>
      <c r="B101" s="110"/>
    </row>
    <row r="102" spans="1:22" x14ac:dyDescent="0.3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</row>
    <row r="103" spans="1:22" x14ac:dyDescent="0.3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</row>
    <row r="104" spans="1:22" x14ac:dyDescent="0.3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</row>
    <row r="105" spans="1:22" x14ac:dyDescent="0.3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</row>
    <row r="106" spans="1:22" x14ac:dyDescent="0.3">
      <c r="A106" s="110"/>
      <c r="B106" s="110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</row>
    <row r="107" spans="1:22" x14ac:dyDescent="0.3">
      <c r="A107" s="110"/>
      <c r="B107" s="110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</row>
    <row r="108" spans="1:22" x14ac:dyDescent="0.3">
      <c r="A108" s="110"/>
      <c r="B108" s="110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</row>
    <row r="109" spans="1:22" x14ac:dyDescent="0.3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</row>
    <row r="110" spans="1:22" x14ac:dyDescent="0.3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</row>
  </sheetData>
  <mergeCells count="3">
    <mergeCell ref="A1:A3"/>
    <mergeCell ref="B1:J1"/>
    <mergeCell ref="K1:V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2DCC-B91A-4AC4-80AB-3F438C5AD647}">
  <dimension ref="A1:N89"/>
  <sheetViews>
    <sheetView tabSelected="1" topLeftCell="A64" zoomScale="120" zoomScaleNormal="120" workbookViewId="0">
      <selection activeCell="D68" sqref="D68"/>
    </sheetView>
  </sheetViews>
  <sheetFormatPr defaultRowHeight="14.4" x14ac:dyDescent="0.3"/>
  <cols>
    <col min="1" max="1" width="36.33203125" bestFit="1" customWidth="1"/>
    <col min="3" max="3" width="31.6640625" bestFit="1" customWidth="1"/>
    <col min="4" max="4" width="26.88671875" bestFit="1" customWidth="1"/>
    <col min="5" max="5" width="18.77734375" bestFit="1" customWidth="1"/>
    <col min="7" max="7" width="14.33203125" customWidth="1"/>
    <col min="9" max="9" width="16.6640625" bestFit="1" customWidth="1"/>
    <col min="10" max="10" width="10.88671875" bestFit="1" customWidth="1"/>
    <col min="12" max="12" width="29.5546875" bestFit="1" customWidth="1"/>
    <col min="13" max="13" width="16.109375" bestFit="1" customWidth="1"/>
    <col min="14" max="14" width="22.33203125" bestFit="1" customWidth="1"/>
  </cols>
  <sheetData>
    <row r="1" spans="1:14" ht="18" x14ac:dyDescent="0.35">
      <c r="A1" s="155" t="s">
        <v>209</v>
      </c>
      <c r="B1" s="121"/>
      <c r="C1" s="121"/>
    </row>
    <row r="3" spans="1:14" ht="16.2" thickBot="1" x14ac:dyDescent="0.35">
      <c r="A3" s="127" t="s">
        <v>214</v>
      </c>
      <c r="L3" s="216" t="s">
        <v>435</v>
      </c>
      <c r="M3" s="215"/>
      <c r="N3" s="215"/>
    </row>
    <row r="4" spans="1:14" ht="18.600000000000001" thickBot="1" x14ac:dyDescent="0.4">
      <c r="C4" s="18" t="s">
        <v>210</v>
      </c>
      <c r="D4" s="122" t="s">
        <v>212</v>
      </c>
      <c r="E4" s="18" t="s">
        <v>213</v>
      </c>
      <c r="L4" s="219" t="s">
        <v>436</v>
      </c>
      <c r="M4" s="220" t="s">
        <v>437</v>
      </c>
      <c r="N4" s="220" t="s">
        <v>441</v>
      </c>
    </row>
    <row r="5" spans="1:14" ht="16.2" thickBot="1" x14ac:dyDescent="0.35">
      <c r="A5" s="114" t="s">
        <v>208</v>
      </c>
      <c r="B5" s="115">
        <v>120</v>
      </c>
      <c r="C5" s="123" t="s">
        <v>211</v>
      </c>
      <c r="D5" s="123"/>
      <c r="E5" s="169"/>
      <c r="L5" s="221" t="s">
        <v>438</v>
      </c>
      <c r="M5" s="222">
        <v>33954.993333333332</v>
      </c>
      <c r="N5" s="223">
        <v>28913.428947368422</v>
      </c>
    </row>
    <row r="6" spans="1:14" ht="16.2" thickBot="1" x14ac:dyDescent="0.35">
      <c r="A6" s="114" t="s">
        <v>201</v>
      </c>
      <c r="B6" s="115">
        <v>175</v>
      </c>
      <c r="C6" s="126">
        <f>B6/120</f>
        <v>1.4583333333333333</v>
      </c>
      <c r="D6" s="125">
        <v>56.3</v>
      </c>
      <c r="E6" s="196">
        <f>C6*D6</f>
        <v>82.104166666666657</v>
      </c>
      <c r="L6" s="221" t="s">
        <v>439</v>
      </c>
      <c r="M6" s="217">
        <f>16.7*120</f>
        <v>2004</v>
      </c>
      <c r="N6" s="217">
        <f>46*19.3</f>
        <v>887.80000000000007</v>
      </c>
    </row>
    <row r="7" spans="1:14" ht="16.2" thickBot="1" x14ac:dyDescent="0.35">
      <c r="A7" s="49" t="s">
        <v>202</v>
      </c>
      <c r="B7" s="116">
        <v>11.7</v>
      </c>
      <c r="C7" s="126">
        <f t="shared" ref="C7:C10" si="0">B7/120</f>
        <v>9.7499999999999989E-2</v>
      </c>
      <c r="D7" s="125">
        <v>7.5</v>
      </c>
      <c r="E7" s="196">
        <f t="shared" ref="E7:E9" si="1">C7*D7</f>
        <v>0.73124999999999996</v>
      </c>
      <c r="G7" s="113"/>
      <c r="H7" s="133" t="s">
        <v>301</v>
      </c>
      <c r="J7" s="133" t="s">
        <v>225</v>
      </c>
      <c r="L7" s="221" t="s">
        <v>440</v>
      </c>
      <c r="M7" s="218">
        <f>M5/M6</f>
        <v>16.943609447771124</v>
      </c>
      <c r="N7" s="218">
        <f>N5/N6</f>
        <v>32.567502756666386</v>
      </c>
    </row>
    <row r="8" spans="1:14" ht="16.2" thickBot="1" x14ac:dyDescent="0.35">
      <c r="A8" s="117" t="s">
        <v>203</v>
      </c>
      <c r="B8" s="118">
        <v>52.1</v>
      </c>
      <c r="C8" s="126">
        <f t="shared" si="0"/>
        <v>0.4341666666666667</v>
      </c>
      <c r="D8" s="125">
        <v>7</v>
      </c>
      <c r="E8" s="196">
        <f t="shared" si="1"/>
        <v>3.039166666666667</v>
      </c>
      <c r="G8" s="133" t="s">
        <v>222</v>
      </c>
      <c r="H8" s="132">
        <f>(E26+E14+E27)/(E15+D19)</f>
        <v>9.3023462187865285</v>
      </c>
      <c r="J8" s="132">
        <f>(E26-(E15+D19-E14))/E26</f>
        <v>0.44502188758770389</v>
      </c>
    </row>
    <row r="9" spans="1:14" ht="16.2" thickBot="1" x14ac:dyDescent="0.35">
      <c r="A9" s="49" t="s">
        <v>204</v>
      </c>
      <c r="B9" s="49">
        <v>4.51</v>
      </c>
      <c r="C9" s="126">
        <f t="shared" si="0"/>
        <v>3.758333333333333E-2</v>
      </c>
      <c r="D9" s="125">
        <f>(355.6+358)/2</f>
        <v>356.8</v>
      </c>
      <c r="E9" s="196">
        <f t="shared" si="1"/>
        <v>13.409733333333332</v>
      </c>
      <c r="G9" s="133" t="s">
        <v>223</v>
      </c>
      <c r="H9" s="132">
        <f>(E26)/(E15+D19)</f>
        <v>1.7208730361194164</v>
      </c>
    </row>
    <row r="10" spans="1:14" ht="16.2" thickBot="1" x14ac:dyDescent="0.35">
      <c r="A10" s="49" t="s">
        <v>218</v>
      </c>
      <c r="B10" s="125">
        <v>594</v>
      </c>
      <c r="C10" s="125">
        <f t="shared" si="0"/>
        <v>4.95</v>
      </c>
      <c r="D10" s="125">
        <v>0.1</v>
      </c>
      <c r="E10" s="196">
        <f>C10*D10</f>
        <v>0.49500000000000005</v>
      </c>
    </row>
    <row r="11" spans="1:14" ht="16.2" thickBot="1" x14ac:dyDescent="0.35">
      <c r="A11" s="49" t="s">
        <v>205</v>
      </c>
      <c r="B11" s="116">
        <v>138.19999999999999</v>
      </c>
      <c r="C11" s="126">
        <f>B11/120</f>
        <v>1.1516666666666666</v>
      </c>
      <c r="D11" s="125">
        <v>50.3</v>
      </c>
      <c r="E11" s="196">
        <f>C11*D11</f>
        <v>57.92883333333333</v>
      </c>
    </row>
    <row r="12" spans="1:14" ht="16.2" thickBot="1" x14ac:dyDescent="0.35">
      <c r="A12" s="49" t="s">
        <v>206</v>
      </c>
      <c r="B12" s="116">
        <v>10.7</v>
      </c>
      <c r="C12" s="126">
        <f>B12/120</f>
        <v>8.9166666666666658E-2</v>
      </c>
      <c r="D12" s="125">
        <v>50.3</v>
      </c>
      <c r="E12" s="196">
        <f>C12*D12</f>
        <v>4.4850833333333329</v>
      </c>
    </row>
    <row r="13" spans="1:14" ht="16.2" thickBot="1" x14ac:dyDescent="0.35">
      <c r="A13" s="120" t="s">
        <v>207</v>
      </c>
      <c r="B13" s="118">
        <v>62.7</v>
      </c>
      <c r="C13" s="126">
        <f>B13/120</f>
        <v>0.52250000000000008</v>
      </c>
      <c r="D13" s="125">
        <v>50.3</v>
      </c>
      <c r="E13" s="196">
        <f>C13*D13</f>
        <v>26.281750000000002</v>
      </c>
    </row>
    <row r="14" spans="1:14" ht="16.2" thickBot="1" x14ac:dyDescent="0.35">
      <c r="A14" s="49" t="s">
        <v>224</v>
      </c>
      <c r="B14" s="125">
        <v>128.5</v>
      </c>
      <c r="C14" s="126">
        <f>(B14)*0.02</f>
        <v>2.57</v>
      </c>
      <c r="D14" s="124" t="s">
        <v>211</v>
      </c>
      <c r="E14" s="197">
        <f>(C14/(0.0000002778))/(10^6)</f>
        <v>9.2512598992080637</v>
      </c>
    </row>
    <row r="15" spans="1:14" ht="16.2" thickBot="1" x14ac:dyDescent="0.35">
      <c r="D15" s="128" t="s">
        <v>216</v>
      </c>
      <c r="E15" s="129">
        <f>SUM(E6:E11,E13)</f>
        <v>183.98989999999998</v>
      </c>
    </row>
    <row r="17" spans="1:7" ht="16.2" thickBot="1" x14ac:dyDescent="0.35">
      <c r="A17" s="58" t="s">
        <v>215</v>
      </c>
      <c r="D17" s="131"/>
    </row>
    <row r="18" spans="1:7" ht="16.2" thickBot="1" x14ac:dyDescent="0.35">
      <c r="B18" s="130"/>
      <c r="C18" s="18" t="s">
        <v>220</v>
      </c>
      <c r="D18" s="18" t="s">
        <v>213</v>
      </c>
    </row>
    <row r="19" spans="1:7" ht="16.2" thickBot="1" x14ac:dyDescent="0.35">
      <c r="A19" s="125" t="s">
        <v>433</v>
      </c>
      <c r="B19" s="125">
        <v>23.2</v>
      </c>
      <c r="C19" s="125">
        <v>0.94</v>
      </c>
      <c r="D19" s="196">
        <f>B19*C19</f>
        <v>21.808</v>
      </c>
    </row>
    <row r="20" spans="1:7" ht="16.2" thickBot="1" x14ac:dyDescent="0.35">
      <c r="A20" s="201"/>
      <c r="B20" s="202"/>
      <c r="C20" s="202"/>
      <c r="D20" s="200"/>
    </row>
    <row r="21" spans="1:7" x14ac:dyDescent="0.3">
      <c r="G21" s="107"/>
    </row>
    <row r="22" spans="1:7" ht="15.6" x14ac:dyDescent="0.3">
      <c r="A22" s="127" t="s">
        <v>221</v>
      </c>
    </row>
    <row r="23" spans="1:7" ht="15.6" x14ac:dyDescent="0.3">
      <c r="C23" s="203"/>
      <c r="D23" s="203"/>
    </row>
    <row r="24" spans="1:7" ht="15" thickBot="1" x14ac:dyDescent="0.35">
      <c r="E24" s="199"/>
    </row>
    <row r="25" spans="1:7" ht="16.2" thickBot="1" x14ac:dyDescent="0.35">
      <c r="C25" s="18" t="s">
        <v>210</v>
      </c>
      <c r="D25" s="206" t="s">
        <v>324</v>
      </c>
      <c r="E25" s="204" t="s">
        <v>213</v>
      </c>
    </row>
    <row r="26" spans="1:7" ht="16.2" thickBot="1" x14ac:dyDescent="0.35">
      <c r="A26" s="125" t="s">
        <v>323</v>
      </c>
      <c r="B26" s="125">
        <v>16.7</v>
      </c>
      <c r="C26" s="205">
        <v>16.7</v>
      </c>
      <c r="D26" s="205">
        <f>26.81*0.791</f>
        <v>21.206710000000001</v>
      </c>
      <c r="E26" s="197">
        <f>(C26)*D26</f>
        <v>354.15205700000001</v>
      </c>
      <c r="F26">
        <f>E26*B5/1000</f>
        <v>42.49824684</v>
      </c>
    </row>
    <row r="27" spans="1:7" ht="16.2" thickBot="1" x14ac:dyDescent="0.35">
      <c r="A27" s="61" t="s">
        <v>429</v>
      </c>
      <c r="B27" s="61">
        <v>94</v>
      </c>
      <c r="C27" s="61">
        <v>94</v>
      </c>
      <c r="D27" s="61">
        <v>16.5</v>
      </c>
      <c r="E27" s="195">
        <f>C27*D27</f>
        <v>1551</v>
      </c>
    </row>
    <row r="30" spans="1:7" ht="18" x14ac:dyDescent="0.35">
      <c r="A30" s="155" t="s">
        <v>302</v>
      </c>
    </row>
    <row r="32" spans="1:7" ht="16.2" thickBot="1" x14ac:dyDescent="0.35">
      <c r="A32" s="127" t="s">
        <v>214</v>
      </c>
    </row>
    <row r="33" spans="1:13" ht="16.2" thickBot="1" x14ac:dyDescent="0.35">
      <c r="C33" s="18" t="s">
        <v>312</v>
      </c>
      <c r="D33" s="18" t="s">
        <v>305</v>
      </c>
      <c r="E33" s="18" t="s">
        <v>311</v>
      </c>
    </row>
    <row r="34" spans="1:13" ht="16.2" thickBot="1" x14ac:dyDescent="0.35">
      <c r="A34" s="114" t="s">
        <v>303</v>
      </c>
      <c r="B34" s="156">
        <v>19.3</v>
      </c>
      <c r="C34" s="61" t="s">
        <v>211</v>
      </c>
      <c r="D34" s="61"/>
      <c r="E34" s="188"/>
    </row>
    <row r="35" spans="1:13" ht="16.2" thickBot="1" x14ac:dyDescent="0.35">
      <c r="A35" s="61" t="s">
        <v>201</v>
      </c>
      <c r="B35" s="157">
        <f>AVERAGE(83.4,58.9,16.1,118.4,118.4,104.5,107.6,142.3,81,133)</f>
        <v>96.360000000000014</v>
      </c>
      <c r="C35" s="135">
        <f t="shared" ref="C35:C41" si="2">B35/$B$34</f>
        <v>4.9927461139896376</v>
      </c>
      <c r="D35" s="61">
        <v>56.3</v>
      </c>
      <c r="E35" s="189">
        <f>D35*C35</f>
        <v>281.09160621761657</v>
      </c>
    </row>
    <row r="36" spans="1:13" ht="16.2" thickBot="1" x14ac:dyDescent="0.35">
      <c r="A36" s="61" t="s">
        <v>203</v>
      </c>
      <c r="B36" s="156">
        <f>AVERAGE(73.3,51.7,39.8,25.3,25.3,32.3,48.6,53.4,35.8,111.5)</f>
        <v>49.7</v>
      </c>
      <c r="C36" s="135">
        <f t="shared" si="2"/>
        <v>2.5751295336787567</v>
      </c>
      <c r="D36" s="61">
        <v>7</v>
      </c>
      <c r="E36" s="189">
        <f t="shared" ref="E36:E43" si="3">D36*C36</f>
        <v>18.025906735751299</v>
      </c>
    </row>
    <row r="37" spans="1:13" ht="16.2" thickBot="1" x14ac:dyDescent="0.35">
      <c r="A37" s="61" t="s">
        <v>202</v>
      </c>
      <c r="B37" s="157">
        <f>AVERAGE(193.7,136.7,157.4,219.9,219.9,123.3,354.7,253.4,177.8,460.5)</f>
        <v>229.73000000000002</v>
      </c>
      <c r="C37" s="135">
        <f t="shared" si="2"/>
        <v>11.903108808290156</v>
      </c>
      <c r="D37" s="61">
        <v>7.5</v>
      </c>
      <c r="E37" s="189">
        <f t="shared" si="3"/>
        <v>89.273316062176178</v>
      </c>
      <c r="J37" s="133" t="s">
        <v>301</v>
      </c>
    </row>
    <row r="38" spans="1:13" ht="16.2" thickBot="1" x14ac:dyDescent="0.35">
      <c r="A38" s="61" t="s">
        <v>227</v>
      </c>
      <c r="B38" s="157">
        <f>AVERAGE(50.3,35.5,29.5,35.5,35.5,93.1,48,29.7,91.5)</f>
        <v>49.844444444444441</v>
      </c>
      <c r="C38" s="135">
        <f t="shared" si="2"/>
        <v>2.5826137017846862</v>
      </c>
      <c r="D38" s="61">
        <v>18.7</v>
      </c>
      <c r="E38" s="189">
        <f t="shared" si="3"/>
        <v>48.294876223373628</v>
      </c>
      <c r="F38" t="s">
        <v>306</v>
      </c>
      <c r="I38" s="133" t="s">
        <v>321</v>
      </c>
      <c r="J38" s="132">
        <f>D88/(E77+E74+E68+E53+E45+E78+E73)</f>
        <v>3.2304119841073691</v>
      </c>
    </row>
    <row r="39" spans="1:13" ht="16.2" thickBot="1" x14ac:dyDescent="0.35">
      <c r="A39" s="61" t="s">
        <v>228</v>
      </c>
      <c r="B39" s="157">
        <f>AVERAGE(5.5,3.9,11.5,7.3,7.3,1.1,18.9,13.7,10.1,22)</f>
        <v>10.129999999999999</v>
      </c>
      <c r="C39" s="135">
        <f t="shared" si="2"/>
        <v>0.52487046632124346</v>
      </c>
      <c r="D39" s="61">
        <v>40.4</v>
      </c>
      <c r="E39" s="189">
        <f t="shared" si="3"/>
        <v>21.204766839378234</v>
      </c>
      <c r="F39" t="s">
        <v>306</v>
      </c>
      <c r="I39" s="133" t="s">
        <v>322</v>
      </c>
      <c r="J39" s="132">
        <f>(D88+D89+E54)/(E55+E53+E45+E79)</f>
        <v>3.2806933432942915</v>
      </c>
    </row>
    <row r="40" spans="1:13" ht="16.2" thickBot="1" x14ac:dyDescent="0.35">
      <c r="A40" s="61" t="s">
        <v>230</v>
      </c>
      <c r="B40" s="156">
        <v>23.4</v>
      </c>
      <c r="C40" s="135">
        <f t="shared" si="2"/>
        <v>1.2124352331606216</v>
      </c>
      <c r="D40" s="61" t="s">
        <v>92</v>
      </c>
      <c r="E40" s="190"/>
    </row>
    <row r="41" spans="1:13" ht="16.2" thickBot="1" x14ac:dyDescent="0.35">
      <c r="A41" s="61" t="s">
        <v>229</v>
      </c>
      <c r="B41" s="156">
        <v>3.89</v>
      </c>
      <c r="C41" s="135">
        <f t="shared" si="2"/>
        <v>0.20155440414507772</v>
      </c>
      <c r="D41" s="61">
        <v>418.6</v>
      </c>
      <c r="E41" s="189">
        <f t="shared" si="3"/>
        <v>84.370673575129544</v>
      </c>
      <c r="F41" t="s">
        <v>307</v>
      </c>
    </row>
    <row r="42" spans="1:13" ht="16.2" thickBot="1" x14ac:dyDescent="0.35">
      <c r="A42" s="61" t="s">
        <v>278</v>
      </c>
      <c r="B42" s="156" t="s">
        <v>88</v>
      </c>
      <c r="C42" s="135">
        <f>4.65/19.3</f>
        <v>0.24093264248704666</v>
      </c>
      <c r="D42" s="61">
        <v>35.5</v>
      </c>
      <c r="E42" s="189">
        <f t="shared" si="3"/>
        <v>8.5531088082901565</v>
      </c>
      <c r="F42" t="s">
        <v>308</v>
      </c>
      <c r="I42" s="133" t="s">
        <v>225</v>
      </c>
    </row>
    <row r="43" spans="1:13" ht="16.2" thickBot="1" x14ac:dyDescent="0.35">
      <c r="A43" s="141" t="s">
        <v>279</v>
      </c>
      <c r="B43" s="158">
        <f>0.00866</f>
        <v>8.6599999999999993E-3</v>
      </c>
      <c r="C43" s="160">
        <f>B43/$B$34</f>
        <v>4.4870466321243518E-4</v>
      </c>
      <c r="D43" s="61">
        <v>32.200000000000003</v>
      </c>
      <c r="E43" s="191">
        <f t="shared" si="3"/>
        <v>1.4448290155440415E-2</v>
      </c>
      <c r="F43" t="s">
        <v>308</v>
      </c>
      <c r="I43" s="132">
        <f>(D88-(E45+E53+E55+E68+E74+E77+E78-E59-E60-E61-E63-E82))/D88</f>
        <v>0.69440011864980988</v>
      </c>
    </row>
    <row r="44" spans="1:13" ht="16.2" thickBot="1" x14ac:dyDescent="0.35">
      <c r="A44" s="141" t="s">
        <v>280</v>
      </c>
      <c r="B44" s="159">
        <f>0.0166</f>
        <v>1.66E-2</v>
      </c>
      <c r="C44" s="160">
        <f>B44/$B$34</f>
        <v>8.6010362694300519E-4</v>
      </c>
      <c r="D44" s="61" t="s">
        <v>92</v>
      </c>
      <c r="E44" s="190"/>
    </row>
    <row r="45" spans="1:13" ht="16.2" thickBot="1" x14ac:dyDescent="0.35">
      <c r="D45" s="128" t="s">
        <v>310</v>
      </c>
      <c r="E45" s="162">
        <f>SUM(E41:E43,E35:E39)</f>
        <v>550.82870275187099</v>
      </c>
      <c r="F45">
        <f>E45*B34/1000</f>
        <v>10.630993963111111</v>
      </c>
      <c r="M45" s="213"/>
    </row>
    <row r="46" spans="1:13" ht="16.2" thickBot="1" x14ac:dyDescent="0.35">
      <c r="A46" s="18" t="s">
        <v>246</v>
      </c>
      <c r="B46" s="147"/>
      <c r="C46" s="18" t="s">
        <v>304</v>
      </c>
      <c r="D46" s="18" t="s">
        <v>305</v>
      </c>
      <c r="E46" s="18" t="s">
        <v>311</v>
      </c>
    </row>
    <row r="47" spans="1:13" ht="16.2" thickBot="1" x14ac:dyDescent="0.35">
      <c r="A47" s="161" t="s">
        <v>309</v>
      </c>
      <c r="B47" s="49"/>
      <c r="C47" s="49">
        <v>1000</v>
      </c>
      <c r="D47" s="49">
        <v>15.23</v>
      </c>
      <c r="E47" s="192">
        <f>D47*C47</f>
        <v>15230</v>
      </c>
      <c r="F47">
        <f>E47*B34/1000</f>
        <v>293.93900000000002</v>
      </c>
    </row>
    <row r="49" spans="1:13" ht="15" thickBot="1" x14ac:dyDescent="0.35"/>
    <row r="50" spans="1:13" ht="16.2" thickBot="1" x14ac:dyDescent="0.35">
      <c r="A50" s="18" t="s">
        <v>240</v>
      </c>
      <c r="B50" s="150"/>
      <c r="C50" s="18" t="s">
        <v>312</v>
      </c>
      <c r="D50" s="18" t="s">
        <v>305</v>
      </c>
      <c r="E50" s="18" t="s">
        <v>311</v>
      </c>
    </row>
    <row r="51" spans="1:13" ht="16.2" thickBot="1" x14ac:dyDescent="0.35">
      <c r="A51" s="125" t="s">
        <v>241</v>
      </c>
      <c r="B51" s="125">
        <v>1</v>
      </c>
      <c r="C51" s="123"/>
      <c r="D51" s="125"/>
      <c r="E51" s="193"/>
    </row>
    <row r="52" spans="1:13" ht="16.2" thickBot="1" x14ac:dyDescent="0.35">
      <c r="A52" s="125" t="s">
        <v>242</v>
      </c>
      <c r="B52" s="125">
        <v>1.0900000000000001</v>
      </c>
      <c r="C52" s="49">
        <f>B52*1000</f>
        <v>1090</v>
      </c>
      <c r="D52" s="125" t="s">
        <v>313</v>
      </c>
      <c r="E52" s="193"/>
    </row>
    <row r="53" spans="1:13" ht="16.2" thickBot="1" x14ac:dyDescent="0.35">
      <c r="A53" s="125" t="s">
        <v>243</v>
      </c>
      <c r="B53" s="126">
        <f>1358.1/100</f>
        <v>13.581</v>
      </c>
      <c r="C53" s="49">
        <f t="shared" ref="C53:C55" si="4">B53*1000</f>
        <v>13581</v>
      </c>
      <c r="D53" s="125">
        <v>3.6</v>
      </c>
      <c r="E53" s="194">
        <f>D53*C53</f>
        <v>48891.6</v>
      </c>
    </row>
    <row r="54" spans="1:13" ht="16.2" thickBot="1" x14ac:dyDescent="0.35">
      <c r="A54" s="125" t="s">
        <v>244</v>
      </c>
      <c r="B54" s="126">
        <f>740.12/100</f>
        <v>7.4012000000000002</v>
      </c>
      <c r="C54" s="49">
        <f t="shared" si="4"/>
        <v>7401.2</v>
      </c>
      <c r="D54" s="125">
        <v>3.6</v>
      </c>
      <c r="E54" s="195">
        <f t="shared" ref="E54:E56" si="5">D54*C54</f>
        <v>26644.32</v>
      </c>
      <c r="F54" t="s">
        <v>314</v>
      </c>
    </row>
    <row r="55" spans="1:13" ht="16.2" thickBot="1" x14ac:dyDescent="0.35">
      <c r="A55" s="125" t="s">
        <v>245</v>
      </c>
      <c r="B55" s="126">
        <f>19.08/100</f>
        <v>0.19079999999999997</v>
      </c>
      <c r="C55" s="49">
        <f t="shared" si="4"/>
        <v>190.79999999999998</v>
      </c>
      <c r="D55" s="125">
        <v>3.6</v>
      </c>
      <c r="E55" s="194">
        <f t="shared" si="5"/>
        <v>686.88</v>
      </c>
    </row>
    <row r="56" spans="1:13" ht="16.2" thickBot="1" x14ac:dyDescent="0.35">
      <c r="A56" s="145" t="s">
        <v>259</v>
      </c>
      <c r="B56" s="125">
        <f>43.5/100</f>
        <v>0.435</v>
      </c>
      <c r="C56" s="49">
        <f>B56*1000</f>
        <v>435</v>
      </c>
      <c r="D56" s="125">
        <v>1212</v>
      </c>
      <c r="E56" s="195">
        <f t="shared" si="5"/>
        <v>527220</v>
      </c>
      <c r="F56" t="s">
        <v>314</v>
      </c>
    </row>
    <row r="57" spans="1:13" ht="16.2" thickBot="1" x14ac:dyDescent="0.35">
      <c r="A57" s="18" t="s">
        <v>246</v>
      </c>
      <c r="B57" s="147"/>
      <c r="C57" s="146"/>
      <c r="D57" s="146"/>
      <c r="E57" s="146"/>
      <c r="M57" s="213"/>
    </row>
    <row r="58" spans="1:13" ht="16.2" thickBot="1" x14ac:dyDescent="0.35">
      <c r="A58" s="125" t="s">
        <v>247</v>
      </c>
      <c r="B58" s="125">
        <f>21.38/100</f>
        <v>0.21379999999999999</v>
      </c>
      <c r="C58" s="49">
        <f>B58*1000</f>
        <v>213.79999999999998</v>
      </c>
      <c r="D58" s="61">
        <v>38.6</v>
      </c>
      <c r="E58" s="195">
        <f>D58*C58</f>
        <v>8252.68</v>
      </c>
    </row>
    <row r="59" spans="1:13" ht="16.2" thickBot="1" x14ac:dyDescent="0.35">
      <c r="A59" s="125" t="s">
        <v>315</v>
      </c>
      <c r="B59" s="125">
        <v>0.21340000000000001</v>
      </c>
      <c r="C59" s="49">
        <f t="shared" ref="C59:C63" si="6">B59*1000</f>
        <v>213.4</v>
      </c>
      <c r="D59" s="61">
        <v>18.5</v>
      </c>
      <c r="E59" s="195">
        <f t="shared" ref="E59:E63" si="7">D59*C59</f>
        <v>3947.9</v>
      </c>
      <c r="F59" t="s">
        <v>306</v>
      </c>
    </row>
    <row r="60" spans="1:13" ht="16.2" thickBot="1" x14ac:dyDescent="0.35">
      <c r="A60" s="125" t="s">
        <v>316</v>
      </c>
      <c r="B60" s="125">
        <f>(2/100)+0.0286</f>
        <v>4.8600000000000004E-2</v>
      </c>
      <c r="C60" s="49">
        <f t="shared" si="6"/>
        <v>48.6</v>
      </c>
      <c r="D60" s="161">
        <v>0.16</v>
      </c>
      <c r="E60" s="195">
        <f t="shared" si="7"/>
        <v>7.7760000000000007</v>
      </c>
      <c r="F60" t="s">
        <v>306</v>
      </c>
    </row>
    <row r="61" spans="1:13" ht="16.2" thickBot="1" x14ac:dyDescent="0.35">
      <c r="A61" s="125" t="s">
        <v>251</v>
      </c>
      <c r="B61" s="125">
        <f>13.16/100</f>
        <v>0.13159999999999999</v>
      </c>
      <c r="C61" s="49">
        <f t="shared" si="6"/>
        <v>131.6</v>
      </c>
      <c r="D61" s="61">
        <v>12.3</v>
      </c>
      <c r="E61" s="195">
        <f t="shared" si="7"/>
        <v>1618.68</v>
      </c>
      <c r="F61" t="s">
        <v>306</v>
      </c>
    </row>
    <row r="62" spans="1:13" ht="16.2" thickBot="1" x14ac:dyDescent="0.35">
      <c r="A62" s="125" t="s">
        <v>281</v>
      </c>
      <c r="B62" s="125">
        <f>97.17/100</f>
        <v>0.97170000000000001</v>
      </c>
      <c r="C62" s="49">
        <f t="shared" si="6"/>
        <v>971.7</v>
      </c>
      <c r="D62" s="61" t="s">
        <v>313</v>
      </c>
      <c r="E62" s="169"/>
    </row>
    <row r="63" spans="1:13" ht="16.2" thickBot="1" x14ac:dyDescent="0.35">
      <c r="A63" s="125" t="s">
        <v>252</v>
      </c>
      <c r="B63" s="49">
        <f>7.9/100</f>
        <v>7.9000000000000001E-2</v>
      </c>
      <c r="C63" s="49">
        <f t="shared" si="6"/>
        <v>79</v>
      </c>
      <c r="D63" s="61">
        <v>15.6</v>
      </c>
      <c r="E63" s="195">
        <f t="shared" si="7"/>
        <v>1232.3999999999999</v>
      </c>
      <c r="F63" t="s">
        <v>306</v>
      </c>
    </row>
    <row r="64" spans="1:13" x14ac:dyDescent="0.3">
      <c r="M64" s="214"/>
    </row>
    <row r="65" spans="1:6" ht="15" thickBot="1" x14ac:dyDescent="0.35"/>
    <row r="66" spans="1:6" ht="16.2" thickBot="1" x14ac:dyDescent="0.35">
      <c r="A66" s="18" t="s">
        <v>261</v>
      </c>
      <c r="B66" s="147"/>
      <c r="C66" s="18" t="s">
        <v>318</v>
      </c>
      <c r="D66" s="18" t="s">
        <v>305</v>
      </c>
      <c r="E66" s="18" t="s">
        <v>311</v>
      </c>
    </row>
    <row r="67" spans="1:6" ht="16.2" thickBot="1" x14ac:dyDescent="0.35">
      <c r="A67" s="125" t="s">
        <v>262</v>
      </c>
      <c r="B67" s="125">
        <v>1</v>
      </c>
      <c r="C67" s="126">
        <f>B67*1000</f>
        <v>1000</v>
      </c>
      <c r="D67" s="61">
        <v>38.6</v>
      </c>
      <c r="E67" s="194">
        <f>D67*C67</f>
        <v>38600</v>
      </c>
    </row>
    <row r="68" spans="1:6" ht="16.2" thickBot="1" x14ac:dyDescent="0.35">
      <c r="A68" s="125" t="s">
        <v>263</v>
      </c>
      <c r="B68" s="125">
        <f>108.65/1000</f>
        <v>0.10865000000000001</v>
      </c>
      <c r="C68" s="126">
        <f>B68*1000</f>
        <v>108.65</v>
      </c>
      <c r="D68" s="125">
        <v>32.299999999999997</v>
      </c>
      <c r="E68" s="196">
        <f>D68*C68</f>
        <v>3509.395</v>
      </c>
      <c r="F68" t="s">
        <v>306</v>
      </c>
    </row>
    <row r="69" spans="1:6" ht="16.2" thickBot="1" x14ac:dyDescent="0.35">
      <c r="A69" s="125" t="s">
        <v>264</v>
      </c>
      <c r="B69" s="125">
        <f>18.15/1000</f>
        <v>1.8149999999999999E-2</v>
      </c>
      <c r="C69" s="126">
        <f t="shared" ref="C69:C78" si="8">B69*1000</f>
        <v>18.149999999999999</v>
      </c>
      <c r="D69" s="125">
        <v>39.1</v>
      </c>
      <c r="E69" s="193"/>
      <c r="F69" t="s">
        <v>307</v>
      </c>
    </row>
    <row r="70" spans="1:6" ht="16.2" thickBot="1" x14ac:dyDescent="0.35">
      <c r="A70" s="125" t="s">
        <v>265</v>
      </c>
      <c r="B70" s="140">
        <f>0.63/1000</f>
        <v>6.3000000000000003E-4</v>
      </c>
      <c r="C70" s="126">
        <f t="shared" si="8"/>
        <v>0.63</v>
      </c>
      <c r="D70" s="125" t="s">
        <v>92</v>
      </c>
      <c r="E70" s="193"/>
    </row>
    <row r="71" spans="1:6" ht="16.2" thickBot="1" x14ac:dyDescent="0.35">
      <c r="A71" s="125" t="s">
        <v>266</v>
      </c>
      <c r="B71" s="140">
        <f>0.68/1000</f>
        <v>6.8000000000000005E-4</v>
      </c>
      <c r="C71" s="126">
        <f t="shared" si="8"/>
        <v>0.68</v>
      </c>
      <c r="D71" s="125" t="s">
        <v>92</v>
      </c>
      <c r="E71" s="193"/>
    </row>
    <row r="72" spans="1:6" ht="16.2" thickBot="1" x14ac:dyDescent="0.35">
      <c r="A72" s="125" t="s">
        <v>317</v>
      </c>
      <c r="B72" s="140">
        <f>0.18/1000</f>
        <v>1.7999999999999998E-4</v>
      </c>
      <c r="C72" s="126">
        <f t="shared" si="8"/>
        <v>0.18</v>
      </c>
      <c r="D72" s="125" t="s">
        <v>92</v>
      </c>
      <c r="E72" s="193"/>
    </row>
    <row r="73" spans="1:6" ht="16.2" thickBot="1" x14ac:dyDescent="0.35">
      <c r="A73" s="125" t="s">
        <v>432</v>
      </c>
      <c r="B73" s="140">
        <f>7.69/1000</f>
        <v>7.6900000000000007E-3</v>
      </c>
      <c r="C73" s="126">
        <f t="shared" si="8"/>
        <v>7.69</v>
      </c>
      <c r="D73" s="125">
        <v>21.03</v>
      </c>
      <c r="E73" s="194">
        <f>D73*C73</f>
        <v>161.72070000000002</v>
      </c>
      <c r="F73" t="s">
        <v>307</v>
      </c>
    </row>
    <row r="74" spans="1:6" ht="16.2" thickBot="1" x14ac:dyDescent="0.35">
      <c r="A74" s="125" t="s">
        <v>269</v>
      </c>
      <c r="B74" s="143">
        <f>0.48/1000</f>
        <v>4.7999999999999996E-4</v>
      </c>
      <c r="C74" s="126">
        <f t="shared" si="8"/>
        <v>0.48</v>
      </c>
      <c r="D74" s="125">
        <v>26.2</v>
      </c>
      <c r="E74" s="194">
        <f>D74*C74</f>
        <v>12.575999999999999</v>
      </c>
      <c r="F74" t="s">
        <v>306</v>
      </c>
    </row>
    <row r="75" spans="1:6" ht="16.2" thickBot="1" x14ac:dyDescent="0.35">
      <c r="A75" s="125" t="s">
        <v>271</v>
      </c>
      <c r="B75" s="140">
        <f>2.23/1000</f>
        <v>2.2299999999999998E-3</v>
      </c>
      <c r="C75" s="126">
        <f t="shared" si="8"/>
        <v>2.23</v>
      </c>
      <c r="D75" s="125" t="s">
        <v>92</v>
      </c>
      <c r="E75" s="193"/>
    </row>
    <row r="76" spans="1:6" ht="16.2" thickBot="1" x14ac:dyDescent="0.35">
      <c r="A76" s="125" t="s">
        <v>272</v>
      </c>
      <c r="B76" s="125">
        <f>11.92/1000</f>
        <v>1.192E-2</v>
      </c>
      <c r="C76" s="126">
        <f t="shared" si="8"/>
        <v>11.92</v>
      </c>
      <c r="D76" s="125" t="s">
        <v>92</v>
      </c>
      <c r="E76" s="193"/>
    </row>
    <row r="77" spans="1:6" ht="16.2" thickBot="1" x14ac:dyDescent="0.35">
      <c r="A77" s="125" t="s">
        <v>256</v>
      </c>
      <c r="B77" s="143">
        <f>28.18/1000</f>
        <v>2.818E-2</v>
      </c>
      <c r="C77" s="126">
        <f t="shared" si="8"/>
        <v>28.18</v>
      </c>
      <c r="D77" s="125">
        <v>3.6</v>
      </c>
      <c r="E77" s="194">
        <f>D77*C77</f>
        <v>101.44800000000001</v>
      </c>
    </row>
    <row r="78" spans="1:6" ht="16.2" thickBot="1" x14ac:dyDescent="0.35">
      <c r="A78" s="125" t="s">
        <v>259</v>
      </c>
      <c r="B78" s="125">
        <f>361.42/1000</f>
        <v>0.36142000000000002</v>
      </c>
      <c r="C78" s="126">
        <f t="shared" si="8"/>
        <v>361.42</v>
      </c>
      <c r="D78" s="125">
        <v>1212</v>
      </c>
      <c r="E78" s="194">
        <f>D78*C78</f>
        <v>438041.04000000004</v>
      </c>
      <c r="F78" t="s">
        <v>319</v>
      </c>
    </row>
    <row r="79" spans="1:6" ht="16.2" thickBot="1" x14ac:dyDescent="0.35">
      <c r="D79" s="128" t="s">
        <v>310</v>
      </c>
      <c r="E79" s="129">
        <f>SUM(E68:E78)</f>
        <v>441826.17970000004</v>
      </c>
    </row>
    <row r="80" spans="1:6" ht="16.2" thickBot="1" x14ac:dyDescent="0.35">
      <c r="A80" s="18" t="s">
        <v>246</v>
      </c>
      <c r="B80" s="147"/>
      <c r="C80" s="18" t="s">
        <v>318</v>
      </c>
      <c r="D80" s="18" t="s">
        <v>305</v>
      </c>
      <c r="E80" s="18" t="s">
        <v>311</v>
      </c>
    </row>
    <row r="81" spans="1:9" ht="16.2" thickBot="1" x14ac:dyDescent="0.35">
      <c r="A81" s="125" t="s">
        <v>274</v>
      </c>
      <c r="B81" s="125">
        <v>1</v>
      </c>
      <c r="C81" s="125">
        <f>B81*1000</f>
        <v>1000</v>
      </c>
      <c r="D81" s="125">
        <v>37.799999999999997</v>
      </c>
      <c r="E81" s="136">
        <f>D81*C81</f>
        <v>37800</v>
      </c>
    </row>
    <row r="82" spans="1:9" ht="16.2" thickBot="1" x14ac:dyDescent="0.35">
      <c r="A82" s="125" t="s">
        <v>276</v>
      </c>
      <c r="B82" s="125">
        <f>137.4/1000</f>
        <v>0.13739999999999999</v>
      </c>
      <c r="C82" s="125">
        <f t="shared" ref="C82:C86" si="9">B82*1000</f>
        <v>137.4</v>
      </c>
      <c r="D82" s="125">
        <v>18.05</v>
      </c>
      <c r="E82" s="136"/>
    </row>
    <row r="83" spans="1:9" ht="16.2" thickBot="1" x14ac:dyDescent="0.35">
      <c r="A83" s="125" t="s">
        <v>275</v>
      </c>
      <c r="B83" s="125">
        <f>50.8/1000</f>
        <v>5.0799999999999998E-2</v>
      </c>
      <c r="C83" s="125">
        <f t="shared" si="9"/>
        <v>50.8</v>
      </c>
      <c r="D83" s="125" t="s">
        <v>92</v>
      </c>
      <c r="E83" s="193"/>
      <c r="I83" s="151"/>
    </row>
    <row r="84" spans="1:9" ht="16.2" thickBot="1" x14ac:dyDescent="0.35">
      <c r="A84" s="125" t="s">
        <v>281</v>
      </c>
      <c r="B84" s="125">
        <f>76.2/1000</f>
        <v>7.6200000000000004E-2</v>
      </c>
      <c r="C84" s="125">
        <f t="shared" si="9"/>
        <v>76.2</v>
      </c>
      <c r="D84" s="125" t="s">
        <v>92</v>
      </c>
      <c r="E84" s="193"/>
    </row>
    <row r="85" spans="1:9" ht="16.2" thickBot="1" x14ac:dyDescent="0.35">
      <c r="A85" s="125" t="s">
        <v>277</v>
      </c>
      <c r="B85" s="125">
        <f>1.3/1000</f>
        <v>1.2999999999999999E-3</v>
      </c>
      <c r="C85" s="125">
        <f t="shared" si="9"/>
        <v>1.3</v>
      </c>
      <c r="D85" s="125" t="s">
        <v>92</v>
      </c>
      <c r="E85" s="193"/>
    </row>
    <row r="86" spans="1:9" ht="16.2" thickBot="1" x14ac:dyDescent="0.35">
      <c r="A86" s="125" t="s">
        <v>263</v>
      </c>
      <c r="B86" s="125">
        <f>0.4/1000</f>
        <v>4.0000000000000002E-4</v>
      </c>
      <c r="C86" s="125">
        <f t="shared" si="9"/>
        <v>0.4</v>
      </c>
      <c r="D86" s="125" t="s">
        <v>92</v>
      </c>
      <c r="E86" s="193"/>
    </row>
    <row r="87" spans="1:9" ht="16.2" thickBot="1" x14ac:dyDescent="0.35">
      <c r="C87" s="18" t="s">
        <v>305</v>
      </c>
      <c r="D87" s="18" t="s">
        <v>311</v>
      </c>
    </row>
    <row r="88" spans="1:9" ht="16.2" thickBot="1" x14ac:dyDescent="0.35">
      <c r="A88" s="125" t="s">
        <v>320</v>
      </c>
      <c r="B88" s="125">
        <v>46</v>
      </c>
      <c r="C88" s="125">
        <v>34.5</v>
      </c>
      <c r="D88" s="195">
        <f>(B88*1000)*C88</f>
        <v>1587000</v>
      </c>
      <c r="E88" s="130"/>
    </row>
    <row r="89" spans="1:9" ht="16.2" thickBot="1" x14ac:dyDescent="0.35">
      <c r="A89" s="61" t="s">
        <v>430</v>
      </c>
      <c r="B89" s="61">
        <f>B88*0.12</f>
        <v>5.52</v>
      </c>
      <c r="C89" s="125">
        <v>56.3</v>
      </c>
      <c r="D89" s="195">
        <f>C89*B89</f>
        <v>310.77599999999995</v>
      </c>
      <c r="E89" s="151" t="s">
        <v>431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Agriculture_data</vt:lpstr>
      <vt:lpstr>Processing_data</vt:lpstr>
      <vt:lpstr>biofuels_annual_production</vt:lpstr>
      <vt:lpstr>economic</vt:lpstr>
      <vt:lpstr>energy_matrix</vt:lpstr>
      <vt:lpstr>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Canabarro</dc:creator>
  <cp:lastModifiedBy>Nicholas Canabarro</cp:lastModifiedBy>
  <dcterms:created xsi:type="dcterms:W3CDTF">2021-05-04T18:22:09Z</dcterms:created>
  <dcterms:modified xsi:type="dcterms:W3CDTF">2022-05-25T10:30:44Z</dcterms:modified>
</cp:coreProperties>
</file>