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nalia\Documents\C++\"/>
    </mc:Choice>
  </mc:AlternateContent>
  <bookViews>
    <workbookView xWindow="0" yWindow="0" windowWidth="11520" windowHeight="6795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3" i="1" s="1"/>
  <c r="D5" i="1"/>
  <c r="E5" i="1"/>
  <c r="F5" i="1" s="1"/>
  <c r="D6" i="1"/>
  <c r="E6" i="1"/>
  <c r="F6" i="1" s="1"/>
  <c r="D7" i="1"/>
  <c r="E7" i="1"/>
  <c r="F7" i="1" s="1"/>
  <c r="D10" i="1"/>
  <c r="E10" i="1"/>
  <c r="F10" i="1" s="1"/>
  <c r="G9" i="1" s="1"/>
  <c r="D11" i="1"/>
  <c r="E11" i="1"/>
  <c r="F11" i="1"/>
  <c r="D12" i="1"/>
  <c r="F12" i="1" s="1"/>
  <c r="E12" i="1"/>
  <c r="D13" i="1"/>
  <c r="F13" i="1" s="1"/>
  <c r="E13" i="1"/>
  <c r="D16" i="1"/>
  <c r="F16" i="1" s="1"/>
  <c r="G15" i="1" s="1"/>
  <c r="E16" i="1"/>
  <c r="D17" i="1"/>
  <c r="E17" i="1"/>
  <c r="F17" i="1" s="1"/>
  <c r="D18" i="1"/>
  <c r="E18" i="1"/>
  <c r="F18" i="1"/>
  <c r="D19" i="1"/>
  <c r="F19" i="1" s="1"/>
  <c r="E19" i="1"/>
  <c r="D21" i="1"/>
  <c r="F21" i="1" s="1"/>
  <c r="E21" i="1"/>
  <c r="D22" i="1"/>
  <c r="E22" i="1"/>
  <c r="F22" i="1"/>
  <c r="D23" i="1"/>
  <c r="E23" i="1"/>
  <c r="F23" i="1"/>
  <c r="D24" i="1"/>
  <c r="F24" i="1" s="1"/>
  <c r="E24" i="1"/>
  <c r="D27" i="1"/>
  <c r="F27" i="1" s="1"/>
  <c r="E27" i="1"/>
  <c r="D28" i="1"/>
  <c r="F28" i="1" s="1"/>
  <c r="E28" i="1"/>
  <c r="D29" i="1"/>
  <c r="E29" i="1"/>
  <c r="F29" i="1" s="1"/>
  <c r="D30" i="1"/>
  <c r="E30" i="1"/>
  <c r="F30" i="1"/>
  <c r="D32" i="1"/>
  <c r="F32" i="1" s="1"/>
  <c r="E32" i="1"/>
  <c r="D33" i="1"/>
  <c r="F33" i="1" s="1"/>
  <c r="E33" i="1"/>
  <c r="D34" i="1"/>
  <c r="E34" i="1"/>
  <c r="F34" i="1" s="1"/>
  <c r="D35" i="1"/>
  <c r="E35" i="1"/>
  <c r="F35" i="1"/>
  <c r="D37" i="1"/>
  <c r="F37" i="1" s="1"/>
  <c r="E37" i="1"/>
  <c r="D38" i="1"/>
  <c r="F38" i="1" s="1"/>
  <c r="E38" i="1"/>
  <c r="D39" i="1"/>
  <c r="E39" i="1"/>
  <c r="F39" i="1" s="1"/>
  <c r="D40" i="1"/>
  <c r="E40" i="1"/>
  <c r="F40" i="1"/>
  <c r="D43" i="1"/>
  <c r="E43" i="1"/>
  <c r="F43" i="1"/>
  <c r="G42" i="1" s="1"/>
  <c r="D44" i="1"/>
  <c r="F44" i="1" s="1"/>
  <c r="E44" i="1"/>
  <c r="D45" i="1"/>
  <c r="F45" i="1" s="1"/>
  <c r="E45" i="1"/>
  <c r="D46" i="1"/>
  <c r="E46" i="1"/>
  <c r="F46" i="1" s="1"/>
  <c r="D48" i="1"/>
  <c r="E48" i="1"/>
  <c r="F48" i="1"/>
  <c r="D49" i="1"/>
  <c r="F49" i="1" s="1"/>
  <c r="E49" i="1"/>
  <c r="D50" i="1"/>
  <c r="F50" i="1" s="1"/>
  <c r="E50" i="1"/>
  <c r="D51" i="1"/>
  <c r="E51" i="1"/>
  <c r="F51" i="1" s="1"/>
  <c r="D53" i="1"/>
  <c r="E53" i="1"/>
  <c r="F53" i="1"/>
  <c r="D54" i="1"/>
  <c r="F54" i="1" s="1"/>
  <c r="E54" i="1"/>
  <c r="D55" i="1"/>
  <c r="F55" i="1" s="1"/>
  <c r="E55" i="1"/>
  <c r="D56" i="1"/>
  <c r="E56" i="1"/>
  <c r="F56" i="1" s="1"/>
  <c r="D59" i="1"/>
  <c r="E59" i="1"/>
  <c r="F59" i="1" s="1"/>
  <c r="D60" i="1"/>
  <c r="E60" i="1"/>
  <c r="F60" i="1"/>
  <c r="D61" i="1"/>
  <c r="F61" i="1" s="1"/>
  <c r="E61" i="1"/>
  <c r="D62" i="1"/>
  <c r="F62" i="1" s="1"/>
  <c r="E62" i="1"/>
  <c r="D64" i="1"/>
  <c r="E64" i="1"/>
  <c r="F64" i="1" s="1"/>
  <c r="D65" i="1"/>
  <c r="E65" i="1"/>
  <c r="F65" i="1"/>
  <c r="D66" i="1"/>
  <c r="F66" i="1" s="1"/>
  <c r="E66" i="1"/>
  <c r="D67" i="1"/>
  <c r="F67" i="1" s="1"/>
  <c r="E67" i="1"/>
  <c r="D69" i="1"/>
  <c r="E69" i="1"/>
  <c r="F69" i="1" s="1"/>
  <c r="D70" i="1"/>
  <c r="E70" i="1"/>
  <c r="F70" i="1"/>
  <c r="D71" i="1"/>
  <c r="F71" i="1" s="1"/>
  <c r="E71" i="1"/>
  <c r="D72" i="1"/>
  <c r="F72" i="1" s="1"/>
  <c r="E72" i="1"/>
  <c r="D74" i="1"/>
  <c r="E74" i="1"/>
  <c r="F74" i="1" s="1"/>
  <c r="D75" i="1"/>
  <c r="E75" i="1"/>
  <c r="F75" i="1"/>
  <c r="D76" i="1"/>
  <c r="F76" i="1" s="1"/>
  <c r="E76" i="1"/>
  <c r="D77" i="1"/>
  <c r="F77" i="1" s="1"/>
  <c r="E77" i="1"/>
  <c r="D80" i="1"/>
  <c r="F80" i="1" s="1"/>
  <c r="E80" i="1"/>
  <c r="D81" i="1"/>
  <c r="E81" i="1"/>
  <c r="F81" i="1" s="1"/>
  <c r="D82" i="1"/>
  <c r="E82" i="1"/>
  <c r="F82" i="1"/>
  <c r="D83" i="1"/>
  <c r="F83" i="1" s="1"/>
  <c r="E83" i="1"/>
  <c r="D85" i="1"/>
  <c r="F85" i="1" s="1"/>
  <c r="E85" i="1"/>
  <c r="D86" i="1"/>
  <c r="E86" i="1"/>
  <c r="F86" i="1" s="1"/>
  <c r="D87" i="1"/>
  <c r="E87" i="1"/>
  <c r="F87" i="1"/>
  <c r="D88" i="1"/>
  <c r="F88" i="1" s="1"/>
  <c r="E88" i="1"/>
  <c r="D91" i="1"/>
  <c r="F91" i="1" s="1"/>
  <c r="E91" i="1"/>
  <c r="D92" i="1"/>
  <c r="E92" i="1"/>
  <c r="F92" i="1" s="1"/>
  <c r="D93" i="1"/>
  <c r="E93" i="1"/>
  <c r="F93" i="1"/>
  <c r="D94" i="1"/>
  <c r="F94" i="1" s="1"/>
  <c r="E94" i="1"/>
  <c r="D96" i="1"/>
  <c r="F96" i="1" s="1"/>
  <c r="E96" i="1"/>
  <c r="D97" i="1"/>
  <c r="E97" i="1"/>
  <c r="F97" i="1" s="1"/>
  <c r="D98" i="1"/>
  <c r="E98" i="1"/>
  <c r="F98" i="1"/>
  <c r="D99" i="1"/>
  <c r="F99" i="1" s="1"/>
  <c r="E99" i="1"/>
  <c r="D102" i="1"/>
  <c r="F102" i="1" s="1"/>
  <c r="E102" i="1"/>
  <c r="D103" i="1"/>
  <c r="F103" i="1" s="1"/>
  <c r="E103" i="1"/>
  <c r="D104" i="1"/>
  <c r="E104" i="1"/>
  <c r="F104" i="1" s="1"/>
  <c r="D105" i="1"/>
  <c r="E105" i="1"/>
  <c r="F105" i="1"/>
  <c r="D107" i="1"/>
  <c r="F107" i="1" s="1"/>
  <c r="E107" i="1"/>
  <c r="D108" i="1"/>
  <c r="F108" i="1" s="1"/>
  <c r="E108" i="1"/>
  <c r="D109" i="1"/>
  <c r="E109" i="1"/>
  <c r="F109" i="1" s="1"/>
  <c r="D110" i="1"/>
  <c r="E110" i="1"/>
  <c r="F110" i="1"/>
  <c r="D112" i="1"/>
  <c r="F112" i="1" s="1"/>
  <c r="E112" i="1"/>
  <c r="D113" i="1"/>
  <c r="F113" i="1" s="1"/>
  <c r="E113" i="1"/>
  <c r="D114" i="1"/>
  <c r="E114" i="1"/>
  <c r="F114" i="1" s="1"/>
  <c r="D115" i="1"/>
  <c r="E115" i="1"/>
  <c r="F115" i="1"/>
  <c r="D117" i="1"/>
  <c r="F117" i="1" s="1"/>
  <c r="E117" i="1"/>
  <c r="D118" i="1"/>
  <c r="F118" i="1" s="1"/>
  <c r="E118" i="1"/>
  <c r="D119" i="1"/>
  <c r="E119" i="1"/>
  <c r="F119" i="1" s="1"/>
  <c r="D120" i="1"/>
  <c r="E120" i="1"/>
  <c r="F120" i="1"/>
  <c r="D123" i="1"/>
  <c r="E123" i="1"/>
  <c r="F123" i="1"/>
  <c r="G122" i="1" s="1"/>
  <c r="D124" i="1"/>
  <c r="F124" i="1" s="1"/>
  <c r="E124" i="1"/>
  <c r="D125" i="1"/>
  <c r="F125" i="1" s="1"/>
  <c r="E125" i="1"/>
  <c r="D126" i="1"/>
  <c r="E126" i="1"/>
  <c r="F126" i="1" s="1"/>
  <c r="D128" i="1"/>
  <c r="E128" i="1"/>
  <c r="F128" i="1"/>
  <c r="D129" i="1"/>
  <c r="F129" i="1" s="1"/>
  <c r="E129" i="1"/>
  <c r="D130" i="1"/>
  <c r="F130" i="1" s="1"/>
  <c r="E130" i="1"/>
  <c r="D131" i="1"/>
  <c r="E131" i="1"/>
  <c r="F131" i="1" s="1"/>
  <c r="D133" i="1"/>
  <c r="E133" i="1"/>
  <c r="F133" i="1"/>
  <c r="D134" i="1"/>
  <c r="F134" i="1" s="1"/>
  <c r="E134" i="1"/>
  <c r="D135" i="1"/>
  <c r="F135" i="1" s="1"/>
  <c r="E135" i="1"/>
  <c r="D136" i="1"/>
  <c r="E136" i="1"/>
  <c r="F136" i="1" s="1"/>
  <c r="D138" i="1"/>
  <c r="E138" i="1"/>
  <c r="F138" i="1"/>
  <c r="D139" i="1"/>
  <c r="F139" i="1" s="1"/>
  <c r="E139" i="1"/>
  <c r="D140" i="1"/>
  <c r="F140" i="1" s="1"/>
  <c r="E140" i="1"/>
  <c r="D141" i="1"/>
  <c r="E141" i="1"/>
  <c r="F141" i="1" s="1"/>
  <c r="D143" i="1"/>
  <c r="E143" i="1"/>
  <c r="F143" i="1"/>
  <c r="D144" i="1"/>
  <c r="F144" i="1" s="1"/>
  <c r="E144" i="1"/>
  <c r="D145" i="1"/>
  <c r="F145" i="1" s="1"/>
  <c r="E145" i="1"/>
  <c r="D146" i="1"/>
  <c r="E146" i="1"/>
  <c r="F146" i="1" s="1"/>
  <c r="D149" i="1"/>
  <c r="E149" i="1"/>
  <c r="F149" i="1" s="1"/>
  <c r="D150" i="1"/>
  <c r="E150" i="1"/>
  <c r="F150" i="1"/>
  <c r="D151" i="1"/>
  <c r="F151" i="1" s="1"/>
  <c r="E151" i="1"/>
  <c r="D152" i="1"/>
  <c r="F152" i="1" s="1"/>
  <c r="E152" i="1"/>
  <c r="D154" i="1"/>
  <c r="E154" i="1"/>
  <c r="F154" i="1" s="1"/>
  <c r="D155" i="1"/>
  <c r="E155" i="1"/>
  <c r="F155" i="1"/>
  <c r="D156" i="1"/>
  <c r="F156" i="1" s="1"/>
  <c r="E156" i="1"/>
  <c r="D157" i="1"/>
  <c r="F157" i="1" s="1"/>
  <c r="E157" i="1"/>
  <c r="D159" i="1"/>
  <c r="E159" i="1"/>
  <c r="F159" i="1" s="1"/>
  <c r="D160" i="1"/>
  <c r="E160" i="1"/>
  <c r="F160" i="1"/>
  <c r="D161" i="1"/>
  <c r="F161" i="1" s="1"/>
  <c r="E161" i="1"/>
  <c r="D162" i="1"/>
  <c r="F162" i="1" s="1"/>
  <c r="E162" i="1"/>
  <c r="D164" i="1"/>
  <c r="E164" i="1"/>
  <c r="F164" i="1" s="1"/>
  <c r="D165" i="1"/>
  <c r="E165" i="1"/>
  <c r="F165" i="1"/>
  <c r="D166" i="1"/>
  <c r="F166" i="1" s="1"/>
  <c r="E166" i="1"/>
  <c r="D167" i="1"/>
  <c r="F167" i="1" s="1"/>
  <c r="E167" i="1"/>
  <c r="D169" i="1"/>
  <c r="E169" i="1"/>
  <c r="F169" i="1" s="1"/>
  <c r="D170" i="1"/>
  <c r="E170" i="1"/>
  <c r="F170" i="1"/>
  <c r="D171" i="1"/>
  <c r="F171" i="1" s="1"/>
  <c r="E171" i="1"/>
  <c r="D172" i="1"/>
  <c r="F172" i="1" s="1"/>
  <c r="E172" i="1"/>
  <c r="D174" i="1"/>
  <c r="E174" i="1"/>
  <c r="F174" i="1" s="1"/>
  <c r="D175" i="1"/>
  <c r="E175" i="1"/>
  <c r="F175" i="1"/>
  <c r="D176" i="1"/>
  <c r="F176" i="1" s="1"/>
  <c r="E176" i="1"/>
  <c r="D177" i="1"/>
  <c r="F177" i="1" s="1"/>
  <c r="E177" i="1"/>
  <c r="G101" i="1" l="1"/>
  <c r="G79" i="1"/>
  <c r="G26" i="1"/>
  <c r="G148" i="1"/>
  <c r="G58" i="1"/>
</calcChain>
</file>

<file path=xl/sharedStrings.xml><?xml version="1.0" encoding="utf-8"?>
<sst xmlns="http://schemas.openxmlformats.org/spreadsheetml/2006/main" count="62" uniqueCount="28">
  <si>
    <t>Bet Type</t>
  </si>
  <si>
    <t>Bet Amount</t>
  </si>
  <si>
    <t>Probability</t>
  </si>
  <si>
    <t>Payout</t>
  </si>
  <si>
    <t>Expected Payout Per Bet</t>
  </si>
  <si>
    <t>Expected Payout Percentage</t>
  </si>
  <si>
    <t>Catch 3</t>
  </si>
  <si>
    <t>Catch 2</t>
  </si>
  <si>
    <t>4 Spot</t>
  </si>
  <si>
    <t>3 Spot</t>
  </si>
  <si>
    <t>2 Spot</t>
  </si>
  <si>
    <t>1 Spot</t>
  </si>
  <si>
    <t>Catch 4</t>
  </si>
  <si>
    <t>5 Spot</t>
  </si>
  <si>
    <t>Catch 5</t>
  </si>
  <si>
    <t>6 Spot</t>
  </si>
  <si>
    <t>Catch 6</t>
  </si>
  <si>
    <t>7 Spot</t>
  </si>
  <si>
    <t>Catch 8</t>
  </si>
  <si>
    <t>Catch 1</t>
  </si>
  <si>
    <t>Catch 10</t>
  </si>
  <si>
    <t>Catch 7</t>
  </si>
  <si>
    <t>8 Spot</t>
  </si>
  <si>
    <t>9 Spot</t>
  </si>
  <si>
    <t>Catch 9</t>
  </si>
  <si>
    <t>10 Spot</t>
  </si>
  <si>
    <t>Catch Amount</t>
  </si>
  <si>
    <t>Payout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</si>
</sst>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0" fontId="1" fillId="2" borderId="0" xfId="0" applyNumberFormat="1" applyFont="1" applyFill="1"/>
    <xf numFmtId="2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nalia" refreshedDate="42934.807739814816" createdVersion="6" refreshedVersion="6" minRefreshableVersion="3" recordCount="176">
  <cacheSource type="worksheet">
    <worksheetSource ref="A1:G177" sheet="Sheet1"/>
  </cacheSource>
  <cacheFields count="7">
    <cacheField name="Bet Type" numFmtId="0">
      <sharedItems containsBlank="1" count="11">
        <m/>
        <s v="1 Spot"/>
        <s v="2 Spot"/>
        <s v="3 Spot"/>
        <s v="4 Spot"/>
        <s v="5 Spot"/>
        <s v="6 Spot"/>
        <s v="7 Spot"/>
        <s v="8 Spot"/>
        <s v="9 Spot"/>
        <s v="10 Spot"/>
      </sharedItems>
    </cacheField>
    <cacheField name="Catch Amount" numFmtId="0">
      <sharedItems containsBlank="1"/>
    </cacheField>
    <cacheField name="Bet Amount" numFmtId="0">
      <sharedItems containsString="0" containsBlank="1" containsNumber="1" containsInteger="1" minValue="1" maxValue="20"/>
    </cacheField>
    <cacheField name="Probability" numFmtId="0">
      <sharedItems containsString="0" containsBlank="1" containsNumber="1" minValue="1.1221189513415559E-7" maxValue="0.25"/>
    </cacheField>
    <cacheField name="Payout" numFmtId="0">
      <sharedItems containsString="0" containsBlank="1" containsNumber="1" containsInteger="1" minValue="1" maxValue="500000"/>
    </cacheField>
    <cacheField name="Expected Payout Per Bet" numFmtId="2">
      <sharedItems containsString="0" containsBlank="1" containsNumber="1" minValue="5.6105947567077798E-3" maxValue="15"/>
    </cacheField>
    <cacheField name="Expected Payout Percentage" numFmtId="0">
      <sharedItems containsString="0" containsBlank="1" containsNumber="1" minValue="0.70232717994119065" maxValue="0.75" count="10">
        <m/>
        <n v="0.75"/>
        <n v="0.72151898734177222"/>
        <n v="0.70998621631533021"/>
        <n v="0.70870585111091433"/>
        <n v="0.70986481872557816"/>
        <n v="0.70419676115878649"/>
        <n v="0.7053234572568714"/>
        <n v="0.70232717994119065"/>
        <n v="0.704599117703302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m/>
    <m/>
    <m/>
    <m/>
    <m/>
    <x v="0"/>
  </r>
  <r>
    <x v="1"/>
    <m/>
    <m/>
    <m/>
    <m/>
    <m/>
    <x v="1"/>
  </r>
  <r>
    <x v="0"/>
    <s v="Catch 1"/>
    <n v="1"/>
    <n v="0.25"/>
    <n v="3"/>
    <n v="0.75"/>
    <x v="0"/>
  </r>
  <r>
    <x v="0"/>
    <m/>
    <n v="5"/>
    <n v="0.25"/>
    <n v="15"/>
    <n v="3.75"/>
    <x v="0"/>
  </r>
  <r>
    <x v="0"/>
    <m/>
    <n v="10"/>
    <n v="0.25"/>
    <n v="30"/>
    <n v="7.5"/>
    <x v="0"/>
  </r>
  <r>
    <x v="0"/>
    <m/>
    <n v="20"/>
    <n v="0.25"/>
    <n v="60"/>
    <n v="15"/>
    <x v="0"/>
  </r>
  <r>
    <x v="0"/>
    <m/>
    <m/>
    <m/>
    <m/>
    <m/>
    <x v="0"/>
  </r>
  <r>
    <x v="2"/>
    <m/>
    <m/>
    <m/>
    <m/>
    <m/>
    <x v="2"/>
  </r>
  <r>
    <x v="0"/>
    <s v="Catch 2"/>
    <n v="1"/>
    <n v="6.0126582278481014E-2"/>
    <n v="12"/>
    <n v="0.72151898734177222"/>
    <x v="0"/>
  </r>
  <r>
    <x v="0"/>
    <m/>
    <n v="5"/>
    <n v="6.0126582278481014E-2"/>
    <n v="60"/>
    <n v="3.6075949367088609"/>
    <x v="0"/>
  </r>
  <r>
    <x v="0"/>
    <m/>
    <n v="10"/>
    <n v="6.0126582278481014E-2"/>
    <n v="120"/>
    <n v="7.2151898734177218"/>
    <x v="0"/>
  </r>
  <r>
    <x v="0"/>
    <m/>
    <n v="20"/>
    <n v="6.0126582278481014E-2"/>
    <n v="240"/>
    <n v="14.430379746835444"/>
    <x v="0"/>
  </r>
  <r>
    <x v="0"/>
    <m/>
    <m/>
    <m/>
    <m/>
    <m/>
    <x v="0"/>
  </r>
  <r>
    <x v="3"/>
    <m/>
    <m/>
    <m/>
    <m/>
    <m/>
    <x v="2"/>
  </r>
  <r>
    <x v="0"/>
    <s v="Catch 3"/>
    <n v="1"/>
    <n v="1.3875365141187927E-2"/>
    <n v="42"/>
    <n v="0.58276533592989288"/>
    <x v="0"/>
  </r>
  <r>
    <x v="0"/>
    <m/>
    <n v="5"/>
    <n v="1.3875365141187927E-2"/>
    <n v="210"/>
    <n v="2.9138266796494645"/>
    <x v="0"/>
  </r>
  <r>
    <x v="0"/>
    <m/>
    <n v="10"/>
    <n v="1.3875365141187927E-2"/>
    <n v="420"/>
    <n v="5.827653359298929"/>
    <x v="0"/>
  </r>
  <r>
    <x v="0"/>
    <m/>
    <n v="20"/>
    <n v="1.3875365141187927E-2"/>
    <n v="840"/>
    <n v="11.655306718597858"/>
    <x v="0"/>
  </r>
  <r>
    <x v="0"/>
    <m/>
    <m/>
    <m/>
    <m/>
    <m/>
    <x v="0"/>
  </r>
  <r>
    <x v="0"/>
    <s v="Catch 2"/>
    <n v="1"/>
    <n v="0.13875365141187929"/>
    <n v="1"/>
    <n v="0.13875365141187929"/>
    <x v="0"/>
  </r>
  <r>
    <x v="0"/>
    <m/>
    <n v="5"/>
    <n v="0.13875365141187929"/>
    <n v="5"/>
    <n v="0.69376825705939638"/>
    <x v="0"/>
  </r>
  <r>
    <x v="0"/>
    <m/>
    <n v="10"/>
    <n v="0.13875365141187929"/>
    <n v="10"/>
    <n v="1.3875365141187928"/>
    <x v="0"/>
  </r>
  <r>
    <x v="0"/>
    <m/>
    <n v="20"/>
    <n v="0.13875365141187929"/>
    <n v="20"/>
    <n v="2.7750730282375855"/>
    <x v="0"/>
  </r>
  <r>
    <x v="0"/>
    <m/>
    <m/>
    <m/>
    <m/>
    <m/>
    <x v="0"/>
  </r>
  <r>
    <x v="4"/>
    <m/>
    <m/>
    <m/>
    <m/>
    <m/>
    <x v="3"/>
  </r>
  <r>
    <x v="0"/>
    <s v="Catch 4"/>
    <n v="1"/>
    <n v="3.0633923038986331E-3"/>
    <n v="120"/>
    <n v="0.36760707646783597"/>
    <x v="0"/>
  </r>
  <r>
    <x v="0"/>
    <m/>
    <n v="5"/>
    <n v="3.0633923038986331E-3"/>
    <n v="600"/>
    <n v="1.83803538233918"/>
    <x v="0"/>
  </r>
  <r>
    <x v="0"/>
    <m/>
    <n v="10"/>
    <n v="3.0633923038986331E-3"/>
    <n v="1200"/>
    <n v="3.6760707646783599"/>
    <x v="0"/>
  </r>
  <r>
    <x v="0"/>
    <m/>
    <n v="20"/>
    <n v="3.0633923038986331E-3"/>
    <n v="2400"/>
    <n v="7.3521415293567198"/>
    <x v="0"/>
  </r>
  <r>
    <x v="0"/>
    <m/>
    <m/>
    <m/>
    <m/>
    <m/>
    <x v="0"/>
  </r>
  <r>
    <x v="0"/>
    <s v="Catch 3"/>
    <n v="1"/>
    <n v="4.3247891349157172E-2"/>
    <n v="3"/>
    <n v="0.1297436740474715"/>
    <x v="0"/>
  </r>
  <r>
    <x v="0"/>
    <m/>
    <n v="5"/>
    <n v="4.3247891349157172E-2"/>
    <n v="15"/>
    <n v="0.64871837023735757"/>
    <x v="0"/>
  </r>
  <r>
    <x v="0"/>
    <m/>
    <n v="10"/>
    <n v="4.3247891349157172E-2"/>
    <n v="30"/>
    <n v="1.2974367404747151"/>
    <x v="0"/>
  </r>
  <r>
    <x v="0"/>
    <m/>
    <n v="20"/>
    <n v="4.3247891349157172E-2"/>
    <n v="60"/>
    <n v="2.5948734809494303"/>
    <x v="0"/>
  </r>
  <r>
    <x v="0"/>
    <m/>
    <m/>
    <m/>
    <m/>
    <m/>
    <x v="0"/>
  </r>
  <r>
    <x v="0"/>
    <s v="Catch 2"/>
    <n v="1"/>
    <n v="0.21263546580002277"/>
    <n v="1"/>
    <n v="0.21263546580002277"/>
    <x v="0"/>
  </r>
  <r>
    <x v="0"/>
    <m/>
    <n v="5"/>
    <n v="0.21263546580002277"/>
    <n v="5"/>
    <n v="1.0631773290001139"/>
    <x v="0"/>
  </r>
  <r>
    <x v="0"/>
    <m/>
    <n v="10"/>
    <n v="0.21263546580002277"/>
    <n v="10"/>
    <n v="2.1263546580002277"/>
    <x v="0"/>
  </r>
  <r>
    <x v="0"/>
    <m/>
    <n v="20"/>
    <n v="0.21263546580002277"/>
    <n v="20"/>
    <n v="4.2527093160004554"/>
    <x v="0"/>
  </r>
  <r>
    <x v="0"/>
    <m/>
    <m/>
    <m/>
    <m/>
    <m/>
    <x v="0"/>
  </r>
  <r>
    <x v="5"/>
    <m/>
    <m/>
    <m/>
    <m/>
    <m/>
    <x v="4"/>
  </r>
  <r>
    <x v="0"/>
    <s v="Catch 5"/>
    <n v="1"/>
    <n v="6.4492469555760691E-4"/>
    <n v="800"/>
    <n v="0.51593975644608547"/>
    <x v="0"/>
  </r>
  <r>
    <x v="0"/>
    <m/>
    <n v="5"/>
    <n v="6.4492469555760691E-4"/>
    <n v="4000"/>
    <n v="2.5796987822304276"/>
    <x v="0"/>
  </r>
  <r>
    <x v="0"/>
    <m/>
    <n v="10"/>
    <n v="6.4492469555760691E-4"/>
    <n v="8000"/>
    <n v="5.1593975644608552"/>
    <x v="0"/>
  </r>
  <r>
    <x v="0"/>
    <m/>
    <n v="20"/>
    <n v="6.4492469555760691E-4"/>
    <n v="16000"/>
    <n v="10.31879512892171"/>
    <x v="0"/>
  </r>
  <r>
    <x v="0"/>
    <m/>
    <m/>
    <m/>
    <m/>
    <m/>
    <x v="0"/>
  </r>
  <r>
    <x v="0"/>
    <s v="Catch 4"/>
    <n v="1"/>
    <n v="1.209233804170513E-2"/>
    <n v="9"/>
    <n v="0.10883104237534617"/>
    <x v="0"/>
  </r>
  <r>
    <x v="0"/>
    <m/>
    <n v="5"/>
    <n v="1.209233804170513E-2"/>
    <n v="45"/>
    <n v="0.54415521187673088"/>
    <x v="0"/>
  </r>
  <r>
    <x v="0"/>
    <m/>
    <n v="10"/>
    <n v="1.209233804170513E-2"/>
    <n v="90"/>
    <n v="1.0883104237534618"/>
    <x v="0"/>
  </r>
  <r>
    <x v="0"/>
    <m/>
    <n v="20"/>
    <n v="1.209233804170513E-2"/>
    <n v="180"/>
    <n v="2.1766208475069235"/>
    <x v="0"/>
  </r>
  <r>
    <x v="0"/>
    <m/>
    <m/>
    <m/>
    <m/>
    <m/>
    <x v="0"/>
  </r>
  <r>
    <x v="0"/>
    <s v="Catch 3"/>
    <n v="1"/>
    <n v="8.393505228948267E-2"/>
    <n v="1"/>
    <n v="8.393505228948267E-2"/>
    <x v="0"/>
  </r>
  <r>
    <x v="0"/>
    <m/>
    <n v="5"/>
    <n v="8.393505228948267E-2"/>
    <n v="5"/>
    <n v="0.41967526144741335"/>
    <x v="0"/>
  </r>
  <r>
    <x v="0"/>
    <m/>
    <n v="10"/>
    <n v="8.393505228948267E-2"/>
    <n v="10"/>
    <n v="0.8393505228948267"/>
    <x v="0"/>
  </r>
  <r>
    <x v="0"/>
    <m/>
    <n v="20"/>
    <n v="8.393505228948267E-2"/>
    <n v="20"/>
    <n v="1.6787010457896534"/>
    <x v="0"/>
  </r>
  <r>
    <x v="0"/>
    <m/>
    <m/>
    <m/>
    <m/>
    <m/>
    <x v="0"/>
  </r>
  <r>
    <x v="6"/>
    <m/>
    <m/>
    <m/>
    <m/>
    <m/>
    <x v="5"/>
  </r>
  <r>
    <x v="0"/>
    <s v="Catch 6"/>
    <n v="1"/>
    <n v="1.2898493911152139E-4"/>
    <n v="1500"/>
    <n v="0.19347740866728208"/>
    <x v="0"/>
  </r>
  <r>
    <x v="0"/>
    <m/>
    <n v="5"/>
    <n v="1.2898493911152139E-4"/>
    <n v="7500"/>
    <n v="0.96738704333641035"/>
    <x v="0"/>
  </r>
  <r>
    <x v="0"/>
    <m/>
    <n v="10"/>
    <n v="1.2898493911152139E-4"/>
    <n v="15000"/>
    <n v="1.9347740866728207"/>
    <x v="0"/>
  </r>
  <r>
    <x v="0"/>
    <m/>
    <n v="20"/>
    <n v="1.2898493911152139E-4"/>
    <n v="30000"/>
    <n v="3.8695481733456414"/>
    <x v="0"/>
  </r>
  <r>
    <x v="0"/>
    <m/>
    <m/>
    <m/>
    <m/>
    <m/>
    <x v="0"/>
  </r>
  <r>
    <x v="0"/>
    <s v="Catch 5"/>
    <n v="1"/>
    <n v="3.0956385386765131E-3"/>
    <n v="88"/>
    <n v="0.27241619140353313"/>
    <x v="0"/>
  </r>
  <r>
    <x v="0"/>
    <m/>
    <n v="5"/>
    <n v="3.0956385386765131E-3"/>
    <n v="440"/>
    <n v="1.3620809570176657"/>
    <x v="0"/>
  </r>
  <r>
    <x v="0"/>
    <m/>
    <n v="10"/>
    <n v="3.0956385386765131E-3"/>
    <n v="880"/>
    <n v="2.7241619140353315"/>
    <x v="0"/>
  </r>
  <r>
    <x v="0"/>
    <m/>
    <n v="20"/>
    <n v="3.0956385386765131E-3"/>
    <n v="1760"/>
    <n v="5.448323828070663"/>
    <x v="0"/>
  </r>
  <r>
    <x v="0"/>
    <m/>
    <m/>
    <m/>
    <m/>
    <m/>
    <x v="0"/>
  </r>
  <r>
    <x v="0"/>
    <s v="Catch 4"/>
    <n v="1"/>
    <n v="2.8537917778424106E-2"/>
    <n v="4"/>
    <n v="0.11415167111369642"/>
    <x v="0"/>
  </r>
  <r>
    <x v="0"/>
    <m/>
    <n v="5"/>
    <n v="2.8537917778424106E-2"/>
    <n v="20"/>
    <n v="0.57075835556848209"/>
    <x v="0"/>
  </r>
  <r>
    <x v="0"/>
    <m/>
    <n v="10"/>
    <n v="2.8537917778424106E-2"/>
    <n v="40"/>
    <n v="1.1415167111369642"/>
    <x v="0"/>
  </r>
  <r>
    <x v="0"/>
    <m/>
    <n v="20"/>
    <n v="2.8537917778424106E-2"/>
    <n v="80"/>
    <n v="2.2830334222739284"/>
    <x v="0"/>
  </r>
  <r>
    <x v="0"/>
    <m/>
    <m/>
    <m/>
    <m/>
    <m/>
    <x v="0"/>
  </r>
  <r>
    <x v="0"/>
    <s v="Catch 3"/>
    <n v="1"/>
    <n v="0.12981954754106653"/>
    <n v="1"/>
    <n v="0.12981954754106653"/>
    <x v="0"/>
  </r>
  <r>
    <x v="0"/>
    <m/>
    <n v="5"/>
    <n v="0.12981954754106653"/>
    <n v="5"/>
    <n v="0.64909773770533263"/>
    <x v="0"/>
  </r>
  <r>
    <x v="0"/>
    <m/>
    <n v="10"/>
    <n v="0.12981954754106653"/>
    <n v="10"/>
    <n v="1.2981954754106653"/>
    <x v="0"/>
  </r>
  <r>
    <x v="0"/>
    <m/>
    <n v="20"/>
    <n v="0.12981954754106653"/>
    <n v="20"/>
    <n v="2.5963909508213305"/>
    <x v="0"/>
  </r>
  <r>
    <x v="0"/>
    <m/>
    <m/>
    <m/>
    <m/>
    <m/>
    <x v="0"/>
  </r>
  <r>
    <x v="7"/>
    <m/>
    <m/>
    <m/>
    <m/>
    <m/>
    <x v="6"/>
  </r>
  <r>
    <x v="0"/>
    <s v="Catch 7"/>
    <n v="1"/>
    <n v="2.440255604812567E-5"/>
    <n v="7000"/>
    <n v="0.17081789233687969"/>
    <x v="0"/>
  </r>
  <r>
    <x v="0"/>
    <m/>
    <n v="5"/>
    <n v="2.440255604812567E-5"/>
    <n v="35000"/>
    <n v="0.85408946168439848"/>
    <x v="0"/>
  </r>
  <r>
    <x v="0"/>
    <m/>
    <n v="10"/>
    <n v="2.440255604812567E-5"/>
    <n v="70000"/>
    <n v="1.708178923368797"/>
    <x v="0"/>
  </r>
  <r>
    <x v="0"/>
    <m/>
    <n v="20"/>
    <n v="2.440255604812567E-5"/>
    <n v="140000"/>
    <n v="3.4163578467375939"/>
    <x v="0"/>
  </r>
  <r>
    <x v="0"/>
    <m/>
    <m/>
    <m/>
    <m/>
    <m/>
    <x v="0"/>
  </r>
  <r>
    <x v="0"/>
    <s v="Catch 6"/>
    <n v="1"/>
    <n v="7.3207668144377003E-4"/>
    <n v="350"/>
    <n v="0.25622683850531952"/>
    <x v="0"/>
  </r>
  <r>
    <x v="0"/>
    <m/>
    <n v="5"/>
    <n v="7.3207668144377003E-4"/>
    <n v="1750"/>
    <n v="1.2811341925265975"/>
    <x v="0"/>
  </r>
  <r>
    <x v="0"/>
    <m/>
    <n v="10"/>
    <n v="7.3207668144377003E-4"/>
    <n v="3500"/>
    <n v="2.5622683850531951"/>
    <x v="0"/>
  </r>
  <r>
    <x v="0"/>
    <m/>
    <n v="20"/>
    <n v="7.3207668144377003E-4"/>
    <n v="7000"/>
    <n v="5.1245367701063902"/>
    <x v="0"/>
  </r>
  <r>
    <x v="0"/>
    <m/>
    <m/>
    <m/>
    <m/>
    <m/>
    <x v="0"/>
  </r>
  <r>
    <x v="0"/>
    <m/>
    <m/>
    <m/>
    <m/>
    <m/>
    <x v="0"/>
  </r>
  <r>
    <x v="0"/>
    <s v="Catch 5"/>
    <n v="1"/>
    <n v="8.6385048410364852E-3"/>
    <n v="20"/>
    <n v="0.17277009682072969"/>
    <x v="0"/>
  </r>
  <r>
    <x v="0"/>
    <m/>
    <n v="5"/>
    <n v="8.6385048410364852E-3"/>
    <n v="100"/>
    <n v="0.86385048410364851"/>
    <x v="0"/>
  </r>
  <r>
    <x v="0"/>
    <m/>
    <n v="10"/>
    <n v="8.6385048410364852E-3"/>
    <n v="200"/>
    <n v="1.727700968207297"/>
    <x v="0"/>
  </r>
  <r>
    <x v="0"/>
    <m/>
    <n v="20"/>
    <n v="8.6385048410364852E-3"/>
    <n v="400"/>
    <n v="3.455401936414594"/>
    <x v="0"/>
  </r>
  <r>
    <x v="0"/>
    <m/>
    <m/>
    <m/>
    <m/>
    <m/>
    <x v="0"/>
  </r>
  <r>
    <x v="0"/>
    <s v="Catch 4"/>
    <n v="1"/>
    <n v="5.2190966747928773E-2"/>
    <n v="2"/>
    <n v="0.10438193349585755"/>
    <x v="0"/>
  </r>
  <r>
    <x v="0"/>
    <m/>
    <n v="5"/>
    <n v="5.2190966747928773E-2"/>
    <n v="10"/>
    <n v="0.52190966747928769"/>
    <x v="0"/>
  </r>
  <r>
    <x v="0"/>
    <m/>
    <n v="10"/>
    <n v="5.2190966747928773E-2"/>
    <n v="20"/>
    <n v="1.0438193349585754"/>
    <x v="0"/>
  </r>
  <r>
    <x v="0"/>
    <m/>
    <n v="20"/>
    <n v="5.2190966747928773E-2"/>
    <n v="40"/>
    <n v="2.0876386699171507"/>
    <x v="0"/>
  </r>
  <r>
    <x v="0"/>
    <m/>
    <m/>
    <m/>
    <m/>
    <m/>
    <x v="0"/>
  </r>
  <r>
    <x v="8"/>
    <m/>
    <m/>
    <m/>
    <m/>
    <m/>
    <x v="7"/>
  </r>
  <r>
    <x v="0"/>
    <s v="Catch 8"/>
    <n v="1"/>
    <n v="4.3456606661045713E-6"/>
    <n v="20000"/>
    <n v="8.6913213322091426E-2"/>
    <x v="0"/>
  </r>
  <r>
    <x v="0"/>
    <m/>
    <n v="5"/>
    <n v="4.3456606661045713E-6"/>
    <n v="100000"/>
    <n v="0.4345660666104571"/>
    <x v="0"/>
  </r>
  <r>
    <x v="0"/>
    <m/>
    <n v="10"/>
    <n v="4.3456606661045713E-6"/>
    <n v="200000"/>
    <n v="0.8691321332209142"/>
    <x v="0"/>
  </r>
  <r>
    <x v="0"/>
    <m/>
    <n v="20"/>
    <n v="4.3456606661045713E-6"/>
    <n v="400000"/>
    <n v="1.7382642664418284"/>
    <x v="0"/>
  </r>
  <r>
    <x v="0"/>
    <m/>
    <m/>
    <m/>
    <m/>
    <m/>
    <x v="0"/>
  </r>
  <r>
    <x v="0"/>
    <s v="Catch 7"/>
    <n v="1"/>
    <n v="1.6045516305616877E-4"/>
    <n v="1500"/>
    <n v="0.24068274458425315"/>
    <x v="0"/>
  </r>
  <r>
    <x v="0"/>
    <m/>
    <n v="5"/>
    <n v="1.6045516305616877E-4"/>
    <n v="7500"/>
    <n v="1.2034137229212658"/>
    <x v="0"/>
  </r>
  <r>
    <x v="0"/>
    <m/>
    <n v="10"/>
    <n v="1.6045516305616877E-4"/>
    <n v="15000"/>
    <n v="2.4068274458425316"/>
    <x v="0"/>
  </r>
  <r>
    <x v="0"/>
    <m/>
    <n v="20"/>
    <n v="1.6045516305616877E-4"/>
    <n v="30000"/>
    <n v="4.8136548916850632"/>
    <x v="0"/>
  </r>
  <r>
    <x v="0"/>
    <m/>
    <m/>
    <m/>
    <m/>
    <m/>
    <x v="0"/>
  </r>
  <r>
    <x v="0"/>
    <s v="Catch 6"/>
    <n v="1"/>
    <n v="2.3667136550784896E-3"/>
    <n v="90"/>
    <n v="0.21300422895706406"/>
    <x v="0"/>
  </r>
  <r>
    <x v="0"/>
    <m/>
    <n v="5"/>
    <n v="2.3667136550784896E-3"/>
    <n v="450"/>
    <n v="1.0650211447853204"/>
    <x v="0"/>
  </r>
  <r>
    <x v="0"/>
    <m/>
    <n v="10"/>
    <n v="2.3667136550784896E-3"/>
    <n v="900"/>
    <n v="2.1300422895706408"/>
    <x v="0"/>
  </r>
  <r>
    <x v="0"/>
    <m/>
    <n v="20"/>
    <n v="2.3667136550784896E-3"/>
    <n v="1800"/>
    <n v="4.2600845791412816"/>
    <x v="0"/>
  </r>
  <r>
    <x v="0"/>
    <m/>
    <m/>
    <m/>
    <m/>
    <m/>
    <x v="0"/>
  </r>
  <r>
    <x v="0"/>
    <s v="Catch 5"/>
    <n v="1"/>
    <n v="1.8302585599273651E-2"/>
    <n v="9"/>
    <n v="0.16472327039346285"/>
    <x v="0"/>
  </r>
  <r>
    <x v="0"/>
    <m/>
    <n v="5"/>
    <n v="1.8302585599273651E-2"/>
    <n v="45"/>
    <n v="0.82361635196731431"/>
    <x v="0"/>
  </r>
  <r>
    <x v="0"/>
    <m/>
    <n v="10"/>
    <n v="1.8302585599273651E-2"/>
    <n v="90"/>
    <n v="1.6472327039346286"/>
    <x v="0"/>
  </r>
  <r>
    <x v="0"/>
    <m/>
    <n v="20"/>
    <n v="1.8302585599273651E-2"/>
    <n v="180"/>
    <n v="3.2944654078692572"/>
    <x v="0"/>
  </r>
  <r>
    <x v="0"/>
    <m/>
    <m/>
    <m/>
    <m/>
    <m/>
    <x v="0"/>
  </r>
  <r>
    <x v="9"/>
    <m/>
    <m/>
    <m/>
    <m/>
    <m/>
    <x v="8"/>
  </r>
  <r>
    <x v="0"/>
    <s v="Catch 9"/>
    <n v="1"/>
    <n v="7.2427677768409508E-7"/>
    <n v="25000"/>
    <n v="1.8106919442102378E-2"/>
    <x v="0"/>
  </r>
  <r>
    <x v="0"/>
    <m/>
    <n v="5"/>
    <n v="7.2427677768409508E-7"/>
    <n v="125000"/>
    <n v="9.053459721051188E-2"/>
    <x v="0"/>
  </r>
  <r>
    <x v="0"/>
    <m/>
    <n v="10"/>
    <n v="7.2427677768409508E-7"/>
    <n v="250000"/>
    <n v="0.18106919442102376"/>
    <x v="0"/>
  </r>
  <r>
    <x v="0"/>
    <m/>
    <n v="20"/>
    <n v="7.2427677768409508E-7"/>
    <n v="500000"/>
    <n v="0.36213838884204752"/>
    <x v="0"/>
  </r>
  <r>
    <x v="0"/>
    <m/>
    <m/>
    <m/>
    <m/>
    <m/>
    <x v="0"/>
  </r>
  <r>
    <x v="0"/>
    <s v="Catch 8"/>
    <n v="1"/>
    <n v="3.2592454995784283E-5"/>
    <n v="4000"/>
    <n v="0.13036981998313713"/>
    <x v="0"/>
  </r>
  <r>
    <x v="0"/>
    <m/>
    <n v="5"/>
    <n v="3.2592454995784283E-5"/>
    <n v="20000"/>
    <n v="0.65184909991568563"/>
    <x v="0"/>
  </r>
  <r>
    <x v="0"/>
    <m/>
    <n v="10"/>
    <n v="3.2592454995784283E-5"/>
    <n v="40000"/>
    <n v="1.3036981998313713"/>
    <x v="0"/>
  </r>
  <r>
    <x v="0"/>
    <m/>
    <n v="20"/>
    <n v="3.2592454995784283E-5"/>
    <n v="80000"/>
    <n v="2.6073963996627425"/>
    <x v="0"/>
  </r>
  <r>
    <x v="0"/>
    <m/>
    <m/>
    <m/>
    <m/>
    <m/>
    <x v="0"/>
  </r>
  <r>
    <x v="0"/>
    <s v="Catch 7"/>
    <n v="1"/>
    <n v="5.9167841376962229E-4"/>
    <n v="300"/>
    <n v="0.17750352413088669"/>
    <x v="0"/>
  </r>
  <r>
    <x v="0"/>
    <m/>
    <n v="5"/>
    <n v="5.9167841376962229E-4"/>
    <n v="1500"/>
    <n v="0.8875176206544334"/>
    <x v="0"/>
  </r>
  <r>
    <x v="0"/>
    <m/>
    <n v="10"/>
    <n v="5.9167841376962229E-4"/>
    <n v="3000"/>
    <n v="1.7750352413088668"/>
    <x v="0"/>
  </r>
  <r>
    <x v="0"/>
    <m/>
    <n v="20"/>
    <n v="5.9167841376962229E-4"/>
    <n v="6000"/>
    <n v="3.5500704826177336"/>
    <x v="0"/>
  </r>
  <r>
    <x v="0"/>
    <m/>
    <m/>
    <m/>
    <m/>
    <m/>
    <x v="0"/>
  </r>
  <r>
    <x v="0"/>
    <s v="Catch 6"/>
    <n v="1"/>
    <n v="5.7195579997730154E-3"/>
    <n v="43"/>
    <n v="0.24594099399023966"/>
    <x v="0"/>
  </r>
  <r>
    <x v="0"/>
    <m/>
    <n v="5"/>
    <n v="5.7195579997730154E-3"/>
    <n v="215"/>
    <n v="1.2297049699511984"/>
    <x v="0"/>
  </r>
  <r>
    <x v="0"/>
    <m/>
    <n v="10"/>
    <n v="5.7195579997730154E-3"/>
    <n v="430"/>
    <n v="2.4594099399023968"/>
    <x v="0"/>
  </r>
  <r>
    <x v="0"/>
    <m/>
    <n v="20"/>
    <n v="5.7195579997730154E-3"/>
    <n v="860"/>
    <n v="4.9188198798047935"/>
    <x v="0"/>
  </r>
  <r>
    <x v="0"/>
    <m/>
    <m/>
    <m/>
    <m/>
    <m/>
    <x v="0"/>
  </r>
  <r>
    <x v="0"/>
    <s v="Catch 5"/>
    <n v="1"/>
    <n v="3.2601480598706184E-2"/>
    <n v="4"/>
    <n v="0.13040592239482474"/>
    <x v="0"/>
  </r>
  <r>
    <x v="0"/>
    <m/>
    <n v="5"/>
    <n v="3.2601480598706184E-2"/>
    <n v="20"/>
    <n v="0.65202961197412368"/>
    <x v="0"/>
  </r>
  <r>
    <x v="0"/>
    <m/>
    <n v="10"/>
    <n v="3.2601480598706184E-2"/>
    <n v="40"/>
    <n v="1.3040592239482474"/>
    <x v="0"/>
  </r>
  <r>
    <x v="0"/>
    <m/>
    <n v="20"/>
    <n v="3.2601480598706184E-2"/>
    <n v="80"/>
    <n v="2.6081184478964947"/>
    <x v="0"/>
  </r>
  <r>
    <x v="0"/>
    <m/>
    <m/>
    <m/>
    <m/>
    <m/>
    <x v="0"/>
  </r>
  <r>
    <x v="10"/>
    <m/>
    <m/>
    <m/>
    <m/>
    <m/>
    <x v="9"/>
  </r>
  <r>
    <x v="0"/>
    <s v="Catch 10"/>
    <n v="2"/>
    <n v="1.1221189513415559E-7"/>
    <n v="50000"/>
    <n v="5.6105947567077798E-3"/>
    <x v="0"/>
  </r>
  <r>
    <x v="0"/>
    <m/>
    <n v="5"/>
    <n v="1.1221189513415559E-7"/>
    <n v="125000"/>
    <n v="1.4026486891769449E-2"/>
    <x v="0"/>
  </r>
  <r>
    <x v="0"/>
    <m/>
    <n v="10"/>
    <n v="1.1221189513415559E-7"/>
    <n v="250000"/>
    <n v="2.8052973783538899E-2"/>
    <x v="0"/>
  </r>
  <r>
    <x v="0"/>
    <m/>
    <n v="20"/>
    <n v="1.1221189513415559E-7"/>
    <n v="500000"/>
    <n v="5.6105947567077798E-2"/>
    <x v="0"/>
  </r>
  <r>
    <x v="0"/>
    <m/>
    <m/>
    <m/>
    <m/>
    <m/>
    <x v="0"/>
  </r>
  <r>
    <x v="0"/>
    <s v="Catch 9"/>
    <n v="2"/>
    <n v="6.1206488254993961E-6"/>
    <n v="8000"/>
    <n v="4.8965190603995172E-2"/>
    <x v="0"/>
  </r>
  <r>
    <x v="0"/>
    <m/>
    <n v="5"/>
    <n v="6.1206488254993961E-6"/>
    <n v="20000"/>
    <n v="0.12241297650998792"/>
    <x v="0"/>
  </r>
  <r>
    <x v="0"/>
    <m/>
    <n v="10"/>
    <n v="6.1206488254993961E-6"/>
    <n v="40000"/>
    <n v="0.24482595301997584"/>
    <x v="0"/>
  </r>
  <r>
    <x v="0"/>
    <m/>
    <n v="20"/>
    <n v="6.1206488254993961E-6"/>
    <n v="80000"/>
    <n v="0.48965190603995168"/>
    <x v="0"/>
  </r>
  <r>
    <x v="0"/>
    <m/>
    <m/>
    <m/>
    <m/>
    <m/>
    <x v="0"/>
  </r>
  <r>
    <x v="0"/>
    <s v="Catch 8"/>
    <n v="2"/>
    <n v="1.3541935526417416E-4"/>
    <n v="2000"/>
    <n v="0.27083871052834829"/>
    <x v="0"/>
  </r>
  <r>
    <x v="0"/>
    <m/>
    <n v="5"/>
    <n v="1.3541935526417416E-4"/>
    <n v="5000"/>
    <n v="0.67709677632087073"/>
    <x v="0"/>
  </r>
  <r>
    <x v="0"/>
    <m/>
    <n v="10"/>
    <n v="1.3541935526417416E-4"/>
    <n v="10000"/>
    <n v="1.3541935526417415"/>
    <x v="0"/>
  </r>
  <r>
    <x v="0"/>
    <m/>
    <n v="20"/>
    <n v="1.3541935526417416E-4"/>
    <n v="20000"/>
    <n v="2.7083871052834829"/>
    <x v="0"/>
  </r>
  <r>
    <x v="0"/>
    <m/>
    <m/>
    <m/>
    <m/>
    <m/>
    <x v="0"/>
  </r>
  <r>
    <x v="0"/>
    <s v="Catch 7"/>
    <n v="2"/>
    <n v="1.6111430985276101E-3"/>
    <n v="260"/>
    <n v="0.41889720561717864"/>
    <x v="0"/>
  </r>
  <r>
    <x v="0"/>
    <m/>
    <n v="5"/>
    <n v="1.6111430985276101E-3"/>
    <n v="650"/>
    <n v="1.0472430140429465"/>
    <x v="0"/>
  </r>
  <r>
    <x v="0"/>
    <m/>
    <n v="10"/>
    <n v="1.6111430985276101E-3"/>
    <n v="1300"/>
    <n v="2.094486028085893"/>
    <x v="0"/>
  </r>
  <r>
    <x v="0"/>
    <m/>
    <n v="20"/>
    <n v="1.6111430985276101E-3"/>
    <n v="2600"/>
    <n v="4.188972056171786"/>
    <x v="0"/>
  </r>
  <r>
    <x v="0"/>
    <m/>
    <m/>
    <m/>
    <m/>
    <m/>
    <x v="0"/>
  </r>
  <r>
    <x v="0"/>
    <s v="Catch 6"/>
    <n v="2"/>
    <n v="1.1479394577009222E-2"/>
    <n v="40"/>
    <n v="0.45917578308036888"/>
    <x v="0"/>
  </r>
  <r>
    <x v="0"/>
    <m/>
    <n v="5"/>
    <n v="1.1479394577009222E-2"/>
    <n v="100"/>
    <n v="1.1479394577009221"/>
    <x v="0"/>
  </r>
  <r>
    <x v="0"/>
    <m/>
    <n v="10"/>
    <n v="1.1479394577009222E-2"/>
    <n v="200"/>
    <n v="2.2958789154018442"/>
    <x v="0"/>
  </r>
  <r>
    <x v="0"/>
    <m/>
    <n v="20"/>
    <n v="1.1479394577009222E-2"/>
    <n v="400"/>
    <n v="4.5917578308036884"/>
    <x v="0"/>
  </r>
  <r>
    <x v="0"/>
    <m/>
    <m/>
    <m/>
    <m/>
    <m/>
    <x v="0"/>
  </r>
  <r>
    <x v="0"/>
    <s v="Catch 5"/>
    <n v="2"/>
    <n v="5.1427687705001321E-2"/>
    <n v="4"/>
    <n v="0.20571075082000528"/>
    <x v="0"/>
  </r>
  <r>
    <x v="0"/>
    <m/>
    <n v="5"/>
    <n v="5.1427687705001321E-2"/>
    <n v="10"/>
    <n v="0.51427687705001324"/>
    <x v="0"/>
  </r>
  <r>
    <x v="0"/>
    <m/>
    <n v="10"/>
    <n v="5.1427687705001321E-2"/>
    <n v="20"/>
    <n v="1.0285537541000265"/>
    <x v="0"/>
  </r>
  <r>
    <x v="0"/>
    <m/>
    <n v="20"/>
    <n v="5.1427687705001321E-2"/>
    <n v="40"/>
    <n v="2.05710750820005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Bet Type">
  <location ref="I1:J11" firstHeaderRow="1" firstDataRow="1" firstDataCol="1"/>
  <pivotFields count="7">
    <pivotField axis="axisRow" subtotalTop="0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h="1" x="0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11">
        <item x="8"/>
        <item x="6"/>
        <item x="9"/>
        <item x="7"/>
        <item x="4"/>
        <item x="5"/>
        <item x="3"/>
        <item x="2"/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Payout Percentage" fld="6" subtotal="average" baseField="0" baseItem="0"/>
  </dataFields>
  <formats count="2">
    <format dxfId="7">
      <pivotArea collapsedLevelsAreSubtotals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zoomScale="90" zoomScaleNormal="90" workbookViewId="0">
      <selection activeCell="J1" sqref="J1"/>
    </sheetView>
  </sheetViews>
  <sheetFormatPr defaultRowHeight="15" x14ac:dyDescent="0.25"/>
  <cols>
    <col min="1" max="1" width="13" customWidth="1"/>
    <col min="2" max="2" width="14.28515625" customWidth="1"/>
    <col min="3" max="3" width="12.85546875" style="2" customWidth="1"/>
    <col min="4" max="4" width="12.5703125" customWidth="1"/>
    <col min="5" max="5" width="13.5703125" style="1" customWidth="1"/>
    <col min="6" max="6" width="25.42578125" style="2" customWidth="1"/>
    <col min="7" max="7" width="25.28515625" customWidth="1"/>
    <col min="8" max="8" width="0.140625" customWidth="1"/>
    <col min="9" max="9" width="11.28515625" customWidth="1"/>
    <col min="10" max="10" width="17.85546875" customWidth="1"/>
    <col min="11" max="16" width="13.28515625" customWidth="1"/>
    <col min="17" max="17" width="12.140625" customWidth="1"/>
    <col min="18" max="18" width="7.28515625" customWidth="1"/>
    <col min="19" max="19" width="11.28515625" customWidth="1"/>
    <col min="20" max="20" width="11.42578125" bestFit="1" customWidth="1"/>
    <col min="21" max="21" width="13.28515625" bestFit="1" customWidth="1"/>
    <col min="22" max="22" width="11.42578125" bestFit="1" customWidth="1"/>
    <col min="23" max="23" width="13.28515625" bestFit="1" customWidth="1"/>
    <col min="24" max="24" width="11.42578125" bestFit="1" customWidth="1"/>
    <col min="25" max="25" width="12.140625" bestFit="1" customWidth="1"/>
    <col min="26" max="26" width="11.42578125" bestFit="1" customWidth="1"/>
    <col min="28" max="28" width="12.140625" bestFit="1" customWidth="1"/>
    <col min="29" max="29" width="11.28515625" bestFit="1" customWidth="1"/>
  </cols>
  <sheetData>
    <row r="1" spans="1:10" x14ac:dyDescent="0.25">
      <c r="A1" s="7" t="s">
        <v>0</v>
      </c>
      <c r="B1" s="7" t="s">
        <v>26</v>
      </c>
      <c r="C1" s="7" t="s">
        <v>1</v>
      </c>
      <c r="D1" s="8" t="s">
        <v>2</v>
      </c>
      <c r="E1" s="7" t="s">
        <v>3</v>
      </c>
      <c r="F1" s="9" t="s">
        <v>4</v>
      </c>
      <c r="G1" s="8" t="s">
        <v>5</v>
      </c>
      <c r="I1" s="5" t="s">
        <v>0</v>
      </c>
      <c r="J1" t="s">
        <v>27</v>
      </c>
    </row>
    <row r="2" spans="1:10" x14ac:dyDescent="0.25">
      <c r="C2"/>
      <c r="D2" s="2"/>
      <c r="E2"/>
      <c r="F2" s="1"/>
      <c r="G2" s="2"/>
      <c r="I2" s="6" t="s">
        <v>11</v>
      </c>
      <c r="J2" s="2">
        <v>0.75</v>
      </c>
    </row>
    <row r="3" spans="1:10" x14ac:dyDescent="0.25">
      <c r="A3" s="7" t="s">
        <v>11</v>
      </c>
      <c r="B3" s="7"/>
      <c r="C3" s="7"/>
      <c r="D3" s="8"/>
      <c r="E3" s="7"/>
      <c r="F3" s="9"/>
      <c r="G3" s="8">
        <f>F4</f>
        <v>0.75</v>
      </c>
      <c r="H3" s="10"/>
      <c r="I3" s="6" t="s">
        <v>10</v>
      </c>
      <c r="J3" s="2">
        <v>0.72151898734177222</v>
      </c>
    </row>
    <row r="4" spans="1:10" x14ac:dyDescent="0.25">
      <c r="B4" t="s">
        <v>19</v>
      </c>
      <c r="C4">
        <v>1</v>
      </c>
      <c r="D4" s="2">
        <f t="shared" ref="D4:D7" si="0">(20/80)</f>
        <v>0.25</v>
      </c>
      <c r="E4">
        <f xml:space="preserve"> 3*C4</f>
        <v>3</v>
      </c>
      <c r="F4" s="1">
        <f>E4*D4</f>
        <v>0.75</v>
      </c>
      <c r="G4" s="2"/>
      <c r="I4" s="6" t="s">
        <v>9</v>
      </c>
      <c r="J4" s="2">
        <v>0.72151898734177222</v>
      </c>
    </row>
    <row r="5" spans="1:10" x14ac:dyDescent="0.25">
      <c r="C5">
        <v>5</v>
      </c>
      <c r="D5" s="2">
        <f t="shared" si="0"/>
        <v>0.25</v>
      </c>
      <c r="E5">
        <f xml:space="preserve"> 3*C5</f>
        <v>15</v>
      </c>
      <c r="F5" s="1">
        <f t="shared" ref="F5:F7" si="1">E5*D5</f>
        <v>3.75</v>
      </c>
      <c r="G5" s="2"/>
      <c r="I5" s="6" t="s">
        <v>8</v>
      </c>
      <c r="J5" s="2">
        <v>0.70998621631533021</v>
      </c>
    </row>
    <row r="6" spans="1:10" x14ac:dyDescent="0.25">
      <c r="C6">
        <v>10</v>
      </c>
      <c r="D6" s="2">
        <f t="shared" si="0"/>
        <v>0.25</v>
      </c>
      <c r="E6">
        <f t="shared" ref="E6:E7" si="2" xml:space="preserve"> 3*C6</f>
        <v>30</v>
      </c>
      <c r="F6" s="1">
        <f t="shared" si="1"/>
        <v>7.5</v>
      </c>
      <c r="G6" s="2"/>
      <c r="I6" s="6" t="s">
        <v>13</v>
      </c>
      <c r="J6" s="2">
        <v>0.70870585111091433</v>
      </c>
    </row>
    <row r="7" spans="1:10" x14ac:dyDescent="0.25">
      <c r="C7">
        <v>20</v>
      </c>
      <c r="D7" s="2">
        <f t="shared" si="0"/>
        <v>0.25</v>
      </c>
      <c r="E7">
        <f t="shared" si="2"/>
        <v>60</v>
      </c>
      <c r="F7" s="1">
        <f t="shared" si="1"/>
        <v>15</v>
      </c>
      <c r="G7" s="2"/>
      <c r="I7" s="6" t="s">
        <v>15</v>
      </c>
      <c r="J7" s="2">
        <v>0.70986481872557816</v>
      </c>
    </row>
    <row r="8" spans="1:10" x14ac:dyDescent="0.25">
      <c r="C8"/>
      <c r="D8" s="2"/>
      <c r="E8"/>
      <c r="F8" s="1"/>
      <c r="G8" s="2"/>
      <c r="I8" s="6" t="s">
        <v>17</v>
      </c>
      <c r="J8" s="2">
        <v>0.70419676115878649</v>
      </c>
    </row>
    <row r="9" spans="1:10" x14ac:dyDescent="0.25">
      <c r="A9" s="7" t="s">
        <v>10</v>
      </c>
      <c r="B9" s="7"/>
      <c r="C9" s="7"/>
      <c r="D9" s="8"/>
      <c r="E9" s="7"/>
      <c r="F9" s="9"/>
      <c r="G9" s="8">
        <f>F10</f>
        <v>0.72151898734177222</v>
      </c>
      <c r="I9" s="6" t="s">
        <v>22</v>
      </c>
      <c r="J9" s="2">
        <v>0.7053234572568714</v>
      </c>
    </row>
    <row r="10" spans="1:10" x14ac:dyDescent="0.25">
      <c r="B10" t="s">
        <v>7</v>
      </c>
      <c r="C10">
        <v>1</v>
      </c>
      <c r="D10" s="2">
        <f>(20/80)*(19/79)</f>
        <v>6.0126582278481014E-2</v>
      </c>
      <c r="E10">
        <f>12*C10</f>
        <v>12</v>
      </c>
      <c r="F10" s="1">
        <f>D10*E10</f>
        <v>0.72151898734177222</v>
      </c>
      <c r="G10" s="2"/>
      <c r="I10" s="6" t="s">
        <v>23</v>
      </c>
      <c r="J10" s="2">
        <v>0.70232717994119065</v>
      </c>
    </row>
    <row r="11" spans="1:10" x14ac:dyDescent="0.25">
      <c r="C11">
        <v>5</v>
      </c>
      <c r="D11" s="2">
        <f t="shared" ref="D11:D13" si="3">(20/80)*(19/79)</f>
        <v>6.0126582278481014E-2</v>
      </c>
      <c r="E11">
        <f t="shared" ref="E11:E13" si="4">12*C11</f>
        <v>60</v>
      </c>
      <c r="F11" s="1">
        <f t="shared" ref="F11:F13" si="5">D11*E11</f>
        <v>3.6075949367088609</v>
      </c>
      <c r="G11" s="2"/>
      <c r="I11" s="6" t="s">
        <v>25</v>
      </c>
      <c r="J11" s="2">
        <v>0.70459911770330208</v>
      </c>
    </row>
    <row r="12" spans="1:10" x14ac:dyDescent="0.25">
      <c r="C12">
        <v>10</v>
      </c>
      <c r="D12" s="2">
        <f t="shared" si="3"/>
        <v>6.0126582278481014E-2</v>
      </c>
      <c r="E12">
        <f t="shared" si="4"/>
        <v>120</v>
      </c>
      <c r="F12" s="1">
        <f t="shared" si="5"/>
        <v>7.2151898734177218</v>
      </c>
      <c r="G12" s="2"/>
    </row>
    <row r="13" spans="1:10" x14ac:dyDescent="0.25">
      <c r="C13">
        <v>20</v>
      </c>
      <c r="D13" s="2">
        <f t="shared" si="3"/>
        <v>6.0126582278481014E-2</v>
      </c>
      <c r="E13">
        <f t="shared" si="4"/>
        <v>240</v>
      </c>
      <c r="F13" s="1">
        <f t="shared" si="5"/>
        <v>14.430379746835444</v>
      </c>
      <c r="G13" s="2"/>
    </row>
    <row r="14" spans="1:10" x14ac:dyDescent="0.25">
      <c r="C14"/>
      <c r="D14" s="2"/>
      <c r="E14"/>
      <c r="F14" s="1"/>
      <c r="G14" s="2"/>
    </row>
    <row r="15" spans="1:10" x14ac:dyDescent="0.25">
      <c r="A15" s="7" t="s">
        <v>9</v>
      </c>
      <c r="B15" s="7"/>
      <c r="C15" s="7"/>
      <c r="D15" s="8"/>
      <c r="E15" s="7"/>
      <c r="F15" s="9"/>
      <c r="G15" s="8">
        <f>F16+F21</f>
        <v>0.72151898734177222</v>
      </c>
    </row>
    <row r="16" spans="1:10" x14ac:dyDescent="0.25">
      <c r="B16" t="s">
        <v>6</v>
      </c>
      <c r="C16">
        <v>1</v>
      </c>
      <c r="D16" s="2">
        <f>(20/80) * (19/79) * (18/78)</f>
        <v>1.3875365141187927E-2</v>
      </c>
      <c r="E16">
        <f>(42*C16)</f>
        <v>42</v>
      </c>
      <c r="F16" s="1">
        <f>D16*E16</f>
        <v>0.58276533592989288</v>
      </c>
      <c r="G16" s="2"/>
    </row>
    <row r="17" spans="1:8" x14ac:dyDescent="0.25">
      <c r="C17">
        <v>5</v>
      </c>
      <c r="D17" s="2">
        <f t="shared" ref="D17:D19" si="6">(20/80) * (19/79) * (18/78)</f>
        <v>1.3875365141187927E-2</v>
      </c>
      <c r="E17">
        <f t="shared" ref="E17:E19" si="7">(42*C17)</f>
        <v>210</v>
      </c>
      <c r="F17" s="1">
        <f t="shared" ref="F17:F19" si="8">D17*E17</f>
        <v>2.9138266796494645</v>
      </c>
      <c r="G17" s="2"/>
    </row>
    <row r="18" spans="1:8" x14ac:dyDescent="0.25">
      <c r="C18">
        <v>10</v>
      </c>
      <c r="D18" s="2">
        <f t="shared" si="6"/>
        <v>1.3875365141187927E-2</v>
      </c>
      <c r="E18">
        <f t="shared" si="7"/>
        <v>420</v>
      </c>
      <c r="F18" s="1">
        <f t="shared" si="8"/>
        <v>5.827653359298929</v>
      </c>
      <c r="G18" s="2"/>
    </row>
    <row r="19" spans="1:8" x14ac:dyDescent="0.25">
      <c r="C19">
        <v>20</v>
      </c>
      <c r="D19" s="2">
        <f t="shared" si="6"/>
        <v>1.3875365141187927E-2</v>
      </c>
      <c r="E19">
        <f t="shared" si="7"/>
        <v>840</v>
      </c>
      <c r="F19" s="1">
        <f t="shared" si="8"/>
        <v>11.655306718597858</v>
      </c>
      <c r="G19" s="2"/>
    </row>
    <row r="20" spans="1:8" x14ac:dyDescent="0.25">
      <c r="C20"/>
      <c r="D20" s="2"/>
      <c r="E20"/>
      <c r="F20" s="1"/>
      <c r="G20" s="2"/>
    </row>
    <row r="21" spans="1:8" x14ac:dyDescent="0.25">
      <c r="B21" t="s">
        <v>7</v>
      </c>
      <c r="C21">
        <v>1</v>
      </c>
      <c r="D21" s="2">
        <f>COMBIN(3,2)*(20/80)*(19/79)*(60/78)</f>
        <v>0.13875365141187929</v>
      </c>
      <c r="E21">
        <f>1*C21</f>
        <v>1</v>
      </c>
      <c r="F21" s="1">
        <f>D21*C21</f>
        <v>0.13875365141187929</v>
      </c>
      <c r="G21" s="2"/>
    </row>
    <row r="22" spans="1:8" x14ac:dyDescent="0.25">
      <c r="C22">
        <v>5</v>
      </c>
      <c r="D22" s="2">
        <f t="shared" ref="D22:D24" si="9">COMBIN(3,2)*(20/80)*(19/79)*(60/78)</f>
        <v>0.13875365141187929</v>
      </c>
      <c r="E22">
        <f t="shared" ref="E22:E24" si="10">1*C22</f>
        <v>5</v>
      </c>
      <c r="F22" s="1">
        <f t="shared" ref="F22:F24" si="11">D22*C22</f>
        <v>0.69376825705939638</v>
      </c>
      <c r="G22" s="2"/>
    </row>
    <row r="23" spans="1:8" x14ac:dyDescent="0.25">
      <c r="C23">
        <v>10</v>
      </c>
      <c r="D23" s="2">
        <f t="shared" si="9"/>
        <v>0.13875365141187929</v>
      </c>
      <c r="E23">
        <f t="shared" si="10"/>
        <v>10</v>
      </c>
      <c r="F23" s="1">
        <f t="shared" si="11"/>
        <v>1.3875365141187928</v>
      </c>
      <c r="G23" s="2"/>
    </row>
    <row r="24" spans="1:8" x14ac:dyDescent="0.25">
      <c r="C24">
        <v>20</v>
      </c>
      <c r="D24" s="2">
        <f t="shared" si="9"/>
        <v>0.13875365141187929</v>
      </c>
      <c r="E24">
        <f t="shared" si="10"/>
        <v>20</v>
      </c>
      <c r="F24" s="1">
        <f t="shared" si="11"/>
        <v>2.7750730282375855</v>
      </c>
      <c r="G24" s="2"/>
    </row>
    <row r="25" spans="1:8" x14ac:dyDescent="0.25">
      <c r="C25"/>
      <c r="D25" s="2"/>
      <c r="E25"/>
      <c r="F25" s="1"/>
      <c r="G25" s="2"/>
    </row>
    <row r="26" spans="1:8" x14ac:dyDescent="0.25">
      <c r="A26" s="7" t="s">
        <v>8</v>
      </c>
      <c r="B26" s="7"/>
      <c r="C26" s="7"/>
      <c r="D26" s="8"/>
      <c r="E26" s="7"/>
      <c r="F26" s="9"/>
      <c r="G26" s="8">
        <f>F27+F32+F37</f>
        <v>0.70998621631533021</v>
      </c>
      <c r="H26" s="10"/>
    </row>
    <row r="27" spans="1:8" x14ac:dyDescent="0.25">
      <c r="B27" t="s">
        <v>12</v>
      </c>
      <c r="C27">
        <v>1</v>
      </c>
      <c r="D27" s="2">
        <f>(20/80)*(19/79)*(18/78)*(17/77)</f>
        <v>3.0633923038986331E-3</v>
      </c>
      <c r="E27">
        <f>120*C27</f>
        <v>120</v>
      </c>
      <c r="F27" s="1">
        <f>D27*E27</f>
        <v>0.36760707646783597</v>
      </c>
      <c r="G27" s="2"/>
    </row>
    <row r="28" spans="1:8" x14ac:dyDescent="0.25">
      <c r="C28">
        <v>5</v>
      </c>
      <c r="D28" s="2">
        <f t="shared" ref="D28:D30" si="12">(20/80)*(19/79)*(18/78)*(17/77)</f>
        <v>3.0633923038986331E-3</v>
      </c>
      <c r="E28">
        <f t="shared" ref="E28:E30" si="13">120*C28</f>
        <v>600</v>
      </c>
      <c r="F28" s="1">
        <f t="shared" ref="F28:F30" si="14">D28*E28</f>
        <v>1.83803538233918</v>
      </c>
      <c r="G28" s="2"/>
    </row>
    <row r="29" spans="1:8" x14ac:dyDescent="0.25">
      <c r="C29">
        <v>10</v>
      </c>
      <c r="D29" s="2">
        <f t="shared" si="12"/>
        <v>3.0633923038986331E-3</v>
      </c>
      <c r="E29">
        <f t="shared" si="13"/>
        <v>1200</v>
      </c>
      <c r="F29" s="1">
        <f t="shared" si="14"/>
        <v>3.6760707646783599</v>
      </c>
      <c r="G29" s="2"/>
    </row>
    <row r="30" spans="1:8" x14ac:dyDescent="0.25">
      <c r="C30">
        <v>20</v>
      </c>
      <c r="D30" s="2">
        <f t="shared" si="12"/>
        <v>3.0633923038986331E-3</v>
      </c>
      <c r="E30">
        <f t="shared" si="13"/>
        <v>2400</v>
      </c>
      <c r="F30" s="1">
        <f t="shared" si="14"/>
        <v>7.3521415293567198</v>
      </c>
      <c r="G30" s="2"/>
    </row>
    <row r="31" spans="1:8" x14ac:dyDescent="0.25">
      <c r="C31"/>
      <c r="D31" s="2"/>
      <c r="E31"/>
      <c r="F31" s="1"/>
      <c r="G31" s="2"/>
    </row>
    <row r="32" spans="1:8" x14ac:dyDescent="0.25">
      <c r="B32" t="s">
        <v>6</v>
      </c>
      <c r="C32">
        <v>1</v>
      </c>
      <c r="D32" s="2">
        <f>(COMBIN(20,3) * COMBIN(60,1)) /COMBIN(80, 4)</f>
        <v>4.3247891349157172E-2</v>
      </c>
      <c r="E32">
        <f xml:space="preserve"> 3*C32</f>
        <v>3</v>
      </c>
      <c r="F32" s="1">
        <f>D32*E32</f>
        <v>0.1297436740474715</v>
      </c>
      <c r="G32" s="2"/>
    </row>
    <row r="33" spans="1:7" x14ac:dyDescent="0.25">
      <c r="C33">
        <v>5</v>
      </c>
      <c r="D33" s="2">
        <f t="shared" ref="D33:D35" si="15">(COMBIN(20,3) * COMBIN(60,1)) /COMBIN(80, 4)</f>
        <v>4.3247891349157172E-2</v>
      </c>
      <c r="E33">
        <f t="shared" ref="E33:E35" si="16" xml:space="preserve"> 3*C33</f>
        <v>15</v>
      </c>
      <c r="F33" s="1">
        <f t="shared" ref="F33:F35" si="17">D33*E33</f>
        <v>0.64871837023735757</v>
      </c>
      <c r="G33" s="2"/>
    </row>
    <row r="34" spans="1:7" x14ac:dyDescent="0.25">
      <c r="C34">
        <v>10</v>
      </c>
      <c r="D34" s="2">
        <f t="shared" si="15"/>
        <v>4.3247891349157172E-2</v>
      </c>
      <c r="E34">
        <f t="shared" si="16"/>
        <v>30</v>
      </c>
      <c r="F34" s="1">
        <f t="shared" si="17"/>
        <v>1.2974367404747151</v>
      </c>
      <c r="G34" s="2"/>
    </row>
    <row r="35" spans="1:7" x14ac:dyDescent="0.25">
      <c r="C35">
        <v>20</v>
      </c>
      <c r="D35" s="2">
        <f t="shared" si="15"/>
        <v>4.3247891349157172E-2</v>
      </c>
      <c r="E35">
        <f t="shared" si="16"/>
        <v>60</v>
      </c>
      <c r="F35" s="1">
        <f t="shared" si="17"/>
        <v>2.5948734809494303</v>
      </c>
      <c r="G35" s="2"/>
    </row>
    <row r="36" spans="1:7" x14ac:dyDescent="0.25">
      <c r="C36"/>
      <c r="D36" s="2"/>
      <c r="E36"/>
      <c r="F36" s="1"/>
      <c r="G36" s="2"/>
    </row>
    <row r="37" spans="1:7" x14ac:dyDescent="0.25">
      <c r="B37" t="s">
        <v>7</v>
      </c>
      <c r="C37">
        <v>1</v>
      </c>
      <c r="D37" s="2">
        <f>(COMBIN(20,2)*COMBIN(60,2))/COMBIN(80,4)</f>
        <v>0.21263546580002277</v>
      </c>
      <c r="E37">
        <f>1*C37</f>
        <v>1</v>
      </c>
      <c r="F37" s="1">
        <f>D37*E37</f>
        <v>0.21263546580002277</v>
      </c>
      <c r="G37" s="2"/>
    </row>
    <row r="38" spans="1:7" x14ac:dyDescent="0.25">
      <c r="C38">
        <v>5</v>
      </c>
      <c r="D38" s="2">
        <f t="shared" ref="D38:D40" si="18">(COMBIN(20,2)*COMBIN(60,2))/COMBIN(80,4)</f>
        <v>0.21263546580002277</v>
      </c>
      <c r="E38">
        <f t="shared" ref="E38:E40" si="19">1*C38</f>
        <v>5</v>
      </c>
      <c r="F38" s="1">
        <f t="shared" ref="F38:F40" si="20">D38*E38</f>
        <v>1.0631773290001139</v>
      </c>
      <c r="G38" s="2"/>
    </row>
    <row r="39" spans="1:7" x14ac:dyDescent="0.25">
      <c r="C39">
        <v>10</v>
      </c>
      <c r="D39" s="2">
        <f t="shared" si="18"/>
        <v>0.21263546580002277</v>
      </c>
      <c r="E39">
        <f t="shared" si="19"/>
        <v>10</v>
      </c>
      <c r="F39" s="1">
        <f t="shared" si="20"/>
        <v>2.1263546580002277</v>
      </c>
      <c r="G39" s="2"/>
    </row>
    <row r="40" spans="1:7" x14ac:dyDescent="0.25">
      <c r="C40">
        <v>20</v>
      </c>
      <c r="D40" s="2">
        <f t="shared" si="18"/>
        <v>0.21263546580002277</v>
      </c>
      <c r="E40">
        <f t="shared" si="19"/>
        <v>20</v>
      </c>
      <c r="F40" s="1">
        <f t="shared" si="20"/>
        <v>4.2527093160004554</v>
      </c>
      <c r="G40" s="2"/>
    </row>
    <row r="41" spans="1:7" x14ac:dyDescent="0.25">
      <c r="C41"/>
      <c r="D41" s="2"/>
      <c r="E41"/>
      <c r="F41" s="1"/>
      <c r="G41" s="2"/>
    </row>
    <row r="42" spans="1:7" x14ac:dyDescent="0.25">
      <c r="A42" s="7" t="s">
        <v>13</v>
      </c>
      <c r="B42" s="7"/>
      <c r="C42" s="7"/>
      <c r="D42" s="8"/>
      <c r="E42" s="7"/>
      <c r="F42" s="9"/>
      <c r="G42" s="8">
        <f>F43+F48+F53</f>
        <v>0.70870585111091433</v>
      </c>
    </row>
    <row r="43" spans="1:7" x14ac:dyDescent="0.25">
      <c r="B43" t="s">
        <v>14</v>
      </c>
      <c r="C43">
        <v>1</v>
      </c>
      <c r="D43" s="2">
        <f>COMBIN(20,5)/COMBIN(80,5)</f>
        <v>6.4492469555760691E-4</v>
      </c>
      <c r="E43">
        <f>800*C43</f>
        <v>800</v>
      </c>
      <c r="F43" s="1">
        <f>D43*E43</f>
        <v>0.51593975644608547</v>
      </c>
      <c r="G43" s="2"/>
    </row>
    <row r="44" spans="1:7" x14ac:dyDescent="0.25">
      <c r="C44">
        <v>5</v>
      </c>
      <c r="D44" s="2">
        <f t="shared" ref="D44:D46" si="21">COMBIN(20,5)/COMBIN(80,5)</f>
        <v>6.4492469555760691E-4</v>
      </c>
      <c r="E44">
        <f t="shared" ref="E44:E45" si="22">800*C44</f>
        <v>4000</v>
      </c>
      <c r="F44" s="1">
        <f t="shared" ref="F44:F46" si="23">D44*E44</f>
        <v>2.5796987822304276</v>
      </c>
      <c r="G44" s="2"/>
    </row>
    <row r="45" spans="1:7" x14ac:dyDescent="0.25">
      <c r="C45">
        <v>10</v>
      </c>
      <c r="D45" s="2">
        <f t="shared" si="21"/>
        <v>6.4492469555760691E-4</v>
      </c>
      <c r="E45">
        <f t="shared" si="22"/>
        <v>8000</v>
      </c>
      <c r="F45" s="1">
        <f t="shared" si="23"/>
        <v>5.1593975644608552</v>
      </c>
      <c r="G45" s="2"/>
    </row>
    <row r="46" spans="1:7" x14ac:dyDescent="0.25">
      <c r="C46">
        <v>20</v>
      </c>
      <c r="D46" s="2">
        <f t="shared" si="21"/>
        <v>6.4492469555760691E-4</v>
      </c>
      <c r="E46">
        <f>800*C46</f>
        <v>16000</v>
      </c>
      <c r="F46" s="1">
        <f t="shared" si="23"/>
        <v>10.31879512892171</v>
      </c>
      <c r="G46" s="2"/>
    </row>
    <row r="47" spans="1:7" x14ac:dyDescent="0.25">
      <c r="C47"/>
      <c r="D47" s="2"/>
      <c r="E47"/>
      <c r="F47" s="1"/>
      <c r="G47" s="2"/>
    </row>
    <row r="48" spans="1:7" x14ac:dyDescent="0.25">
      <c r="B48" t="s">
        <v>12</v>
      </c>
      <c r="C48">
        <v>1</v>
      </c>
      <c r="D48" s="2">
        <f>(COMBIN(20,4)*COMBIN(60,1))/COMBIN(80,5)</f>
        <v>1.209233804170513E-2</v>
      </c>
      <c r="E48">
        <f>9*C48</f>
        <v>9</v>
      </c>
      <c r="F48" s="1">
        <f>D48*E48</f>
        <v>0.10883104237534617</v>
      </c>
      <c r="G48" s="2"/>
    </row>
    <row r="49" spans="1:8" x14ac:dyDescent="0.25">
      <c r="C49">
        <v>5</v>
      </c>
      <c r="D49" s="2">
        <f t="shared" ref="D49:D51" si="24">(COMBIN(20,4)*COMBIN(60,1))/COMBIN(80,5)</f>
        <v>1.209233804170513E-2</v>
      </c>
      <c r="E49">
        <f t="shared" ref="E49:E51" si="25">9*C49</f>
        <v>45</v>
      </c>
      <c r="F49" s="1">
        <f t="shared" ref="F49:F51" si="26">D49*E49</f>
        <v>0.54415521187673088</v>
      </c>
      <c r="G49" s="2"/>
    </row>
    <row r="50" spans="1:8" x14ac:dyDescent="0.25">
      <c r="C50">
        <v>10</v>
      </c>
      <c r="D50" s="2">
        <f t="shared" si="24"/>
        <v>1.209233804170513E-2</v>
      </c>
      <c r="E50">
        <f t="shared" si="25"/>
        <v>90</v>
      </c>
      <c r="F50" s="1">
        <f t="shared" si="26"/>
        <v>1.0883104237534618</v>
      </c>
      <c r="G50" s="2"/>
    </row>
    <row r="51" spans="1:8" x14ac:dyDescent="0.25">
      <c r="C51">
        <v>20</v>
      </c>
      <c r="D51" s="2">
        <f t="shared" si="24"/>
        <v>1.209233804170513E-2</v>
      </c>
      <c r="E51">
        <f t="shared" si="25"/>
        <v>180</v>
      </c>
      <c r="F51" s="1">
        <f t="shared" si="26"/>
        <v>2.1766208475069235</v>
      </c>
      <c r="G51" s="2"/>
    </row>
    <row r="52" spans="1:8" x14ac:dyDescent="0.25">
      <c r="C52"/>
      <c r="D52" s="2"/>
      <c r="E52"/>
      <c r="F52" s="1"/>
      <c r="G52" s="2"/>
    </row>
    <row r="53" spans="1:8" x14ac:dyDescent="0.25">
      <c r="B53" t="s">
        <v>6</v>
      </c>
      <c r="C53">
        <v>1</v>
      </c>
      <c r="D53" s="2">
        <f>(COMBIN(20,3)*COMBIN(60,2))/COMBIN(80,5)</f>
        <v>8.393505228948267E-2</v>
      </c>
      <c r="E53">
        <f>1*C53</f>
        <v>1</v>
      </c>
      <c r="F53" s="1">
        <f>D53*E53</f>
        <v>8.393505228948267E-2</v>
      </c>
      <c r="G53" s="2"/>
    </row>
    <row r="54" spans="1:8" x14ac:dyDescent="0.25">
      <c r="C54">
        <v>5</v>
      </c>
      <c r="D54" s="2">
        <f t="shared" ref="D54:D56" si="27">(COMBIN(20,3)*COMBIN(60,2))/COMBIN(80,5)</f>
        <v>8.393505228948267E-2</v>
      </c>
      <c r="E54">
        <f t="shared" ref="E54:E56" si="28">1*C54</f>
        <v>5</v>
      </c>
      <c r="F54" s="1">
        <f t="shared" ref="F54:F56" si="29">D54*E54</f>
        <v>0.41967526144741335</v>
      </c>
      <c r="G54" s="2"/>
    </row>
    <row r="55" spans="1:8" x14ac:dyDescent="0.25">
      <c r="C55">
        <v>10</v>
      </c>
      <c r="D55" s="2">
        <f t="shared" si="27"/>
        <v>8.393505228948267E-2</v>
      </c>
      <c r="E55">
        <f t="shared" si="28"/>
        <v>10</v>
      </c>
      <c r="F55" s="1">
        <f t="shared" si="29"/>
        <v>0.8393505228948267</v>
      </c>
      <c r="G55" s="2"/>
    </row>
    <row r="56" spans="1:8" x14ac:dyDescent="0.25">
      <c r="C56">
        <v>20</v>
      </c>
      <c r="D56" s="2">
        <f t="shared" si="27"/>
        <v>8.393505228948267E-2</v>
      </c>
      <c r="E56">
        <f t="shared" si="28"/>
        <v>20</v>
      </c>
      <c r="F56" s="1">
        <f t="shared" si="29"/>
        <v>1.6787010457896534</v>
      </c>
      <c r="G56" s="2"/>
    </row>
    <row r="57" spans="1:8" x14ac:dyDescent="0.25">
      <c r="C57"/>
      <c r="D57" s="2"/>
      <c r="E57"/>
      <c r="F57" s="1"/>
      <c r="G57" s="2"/>
    </row>
    <row r="58" spans="1:8" x14ac:dyDescent="0.25">
      <c r="A58" s="7" t="s">
        <v>15</v>
      </c>
      <c r="B58" s="7"/>
      <c r="C58" s="7"/>
      <c r="D58" s="8"/>
      <c r="E58" s="7"/>
      <c r="F58" s="9"/>
      <c r="G58" s="8">
        <f>F59+F64+F69+F74</f>
        <v>0.70986481872557816</v>
      </c>
      <c r="H58" s="10"/>
    </row>
    <row r="59" spans="1:8" x14ac:dyDescent="0.25">
      <c r="B59" t="s">
        <v>16</v>
      </c>
      <c r="C59">
        <v>1</v>
      </c>
      <c r="D59" s="2">
        <f>COMBIN(20,6)/COMBIN(80,6)</f>
        <v>1.2898493911152139E-4</v>
      </c>
      <c r="E59">
        <f>C59*1500</f>
        <v>1500</v>
      </c>
      <c r="F59" s="1">
        <f>D59*E59</f>
        <v>0.19347740866728208</v>
      </c>
      <c r="G59" s="2"/>
    </row>
    <row r="60" spans="1:8" x14ac:dyDescent="0.25">
      <c r="C60">
        <v>5</v>
      </c>
      <c r="D60" s="2">
        <f t="shared" ref="D60:D62" si="30">COMBIN(20,6)/COMBIN(80,6)</f>
        <v>1.2898493911152139E-4</v>
      </c>
      <c r="E60">
        <f t="shared" ref="E60:E62" si="31">C60*1500</f>
        <v>7500</v>
      </c>
      <c r="F60" s="1">
        <f t="shared" ref="F60:F62" si="32">D60*E60</f>
        <v>0.96738704333641035</v>
      </c>
      <c r="G60" s="2"/>
    </row>
    <row r="61" spans="1:8" x14ac:dyDescent="0.25">
      <c r="C61">
        <v>10</v>
      </c>
      <c r="D61" s="2">
        <f t="shared" si="30"/>
        <v>1.2898493911152139E-4</v>
      </c>
      <c r="E61">
        <f t="shared" si="31"/>
        <v>15000</v>
      </c>
      <c r="F61" s="1">
        <f t="shared" si="32"/>
        <v>1.9347740866728207</v>
      </c>
      <c r="G61" s="2"/>
    </row>
    <row r="62" spans="1:8" x14ac:dyDescent="0.25">
      <c r="C62">
        <v>20</v>
      </c>
      <c r="D62" s="2">
        <f t="shared" si="30"/>
        <v>1.2898493911152139E-4</v>
      </c>
      <c r="E62">
        <f t="shared" si="31"/>
        <v>30000</v>
      </c>
      <c r="F62" s="1">
        <f t="shared" si="32"/>
        <v>3.8695481733456414</v>
      </c>
      <c r="G62" s="2"/>
    </row>
    <row r="63" spans="1:8" x14ac:dyDescent="0.25">
      <c r="C63"/>
      <c r="D63" s="2"/>
      <c r="E63"/>
      <c r="F63" s="1"/>
      <c r="G63" s="2"/>
    </row>
    <row r="64" spans="1:8" x14ac:dyDescent="0.25">
      <c r="B64" t="s">
        <v>14</v>
      </c>
      <c r="C64">
        <v>1</v>
      </c>
      <c r="D64" s="2">
        <f>(COMBIN(20,5)*COMBIN(60,1))/COMBIN(80,6)</f>
        <v>3.0956385386765131E-3</v>
      </c>
      <c r="E64">
        <f>88*C64</f>
        <v>88</v>
      </c>
      <c r="F64" s="1">
        <f>D64*E64</f>
        <v>0.27241619140353313</v>
      </c>
      <c r="G64" s="2"/>
    </row>
    <row r="65" spans="1:8" x14ac:dyDescent="0.25">
      <c r="C65">
        <v>5</v>
      </c>
      <c r="D65" s="2">
        <f t="shared" ref="D65:D67" si="33">(COMBIN(20,5)*COMBIN(60,1))/COMBIN(80,6)</f>
        <v>3.0956385386765131E-3</v>
      </c>
      <c r="E65">
        <f t="shared" ref="E65:E67" si="34">88*C65</f>
        <v>440</v>
      </c>
      <c r="F65" s="1">
        <f t="shared" ref="F65:F67" si="35">D65*E65</f>
        <v>1.3620809570176657</v>
      </c>
      <c r="G65" s="2"/>
    </row>
    <row r="66" spans="1:8" x14ac:dyDescent="0.25">
      <c r="C66">
        <v>10</v>
      </c>
      <c r="D66" s="2">
        <f t="shared" si="33"/>
        <v>3.0956385386765131E-3</v>
      </c>
      <c r="E66">
        <f t="shared" si="34"/>
        <v>880</v>
      </c>
      <c r="F66" s="1">
        <f t="shared" si="35"/>
        <v>2.7241619140353315</v>
      </c>
      <c r="G66" s="2"/>
    </row>
    <row r="67" spans="1:8" x14ac:dyDescent="0.25">
      <c r="C67">
        <v>20</v>
      </c>
      <c r="D67" s="2">
        <f t="shared" si="33"/>
        <v>3.0956385386765131E-3</v>
      </c>
      <c r="E67">
        <f t="shared" si="34"/>
        <v>1760</v>
      </c>
      <c r="F67" s="1">
        <f t="shared" si="35"/>
        <v>5.448323828070663</v>
      </c>
      <c r="G67" s="2"/>
    </row>
    <row r="68" spans="1:8" x14ac:dyDescent="0.25">
      <c r="C68"/>
      <c r="D68" s="2"/>
      <c r="E68"/>
      <c r="F68" s="1"/>
      <c r="G68" s="2"/>
    </row>
    <row r="69" spans="1:8" x14ac:dyDescent="0.25">
      <c r="B69" t="s">
        <v>12</v>
      </c>
      <c r="C69">
        <v>1</v>
      </c>
      <c r="D69" s="2">
        <f>(COMBIN(20,4)*COMBIN(60,2))/COMBIN(80,6)</f>
        <v>2.8537917778424106E-2</v>
      </c>
      <c r="E69">
        <f>4*C69</f>
        <v>4</v>
      </c>
      <c r="F69" s="1">
        <f>D69*E69</f>
        <v>0.11415167111369642</v>
      </c>
      <c r="G69" s="2"/>
    </row>
    <row r="70" spans="1:8" x14ac:dyDescent="0.25">
      <c r="C70">
        <v>5</v>
      </c>
      <c r="D70" s="2">
        <f t="shared" ref="D70:D72" si="36">(COMBIN(20,4)*COMBIN(60,2))/COMBIN(80,6)</f>
        <v>2.8537917778424106E-2</v>
      </c>
      <c r="E70">
        <f t="shared" ref="E70:E72" si="37">4*C70</f>
        <v>20</v>
      </c>
      <c r="F70" s="1">
        <f t="shared" ref="F70:F72" si="38">D70*E70</f>
        <v>0.57075835556848209</v>
      </c>
      <c r="G70" s="2"/>
    </row>
    <row r="71" spans="1:8" x14ac:dyDescent="0.25">
      <c r="C71">
        <v>10</v>
      </c>
      <c r="D71" s="2">
        <f t="shared" si="36"/>
        <v>2.8537917778424106E-2</v>
      </c>
      <c r="E71">
        <f t="shared" si="37"/>
        <v>40</v>
      </c>
      <c r="F71" s="1">
        <f t="shared" si="38"/>
        <v>1.1415167111369642</v>
      </c>
      <c r="G71" s="2"/>
    </row>
    <row r="72" spans="1:8" x14ac:dyDescent="0.25">
      <c r="C72">
        <v>20</v>
      </c>
      <c r="D72" s="2">
        <f t="shared" si="36"/>
        <v>2.8537917778424106E-2</v>
      </c>
      <c r="E72">
        <f t="shared" si="37"/>
        <v>80</v>
      </c>
      <c r="F72" s="1">
        <f t="shared" si="38"/>
        <v>2.2830334222739284</v>
      </c>
      <c r="G72" s="2"/>
    </row>
    <row r="73" spans="1:8" x14ac:dyDescent="0.25">
      <c r="C73"/>
      <c r="D73" s="2"/>
      <c r="E73"/>
      <c r="F73" s="1"/>
      <c r="G73" s="2"/>
    </row>
    <row r="74" spans="1:8" x14ac:dyDescent="0.25">
      <c r="B74" t="s">
        <v>6</v>
      </c>
      <c r="C74">
        <v>1</v>
      </c>
      <c r="D74" s="2">
        <f>(COMBIN(20,3)*COMBIN(60,3))/COMBIN(80,6)</f>
        <v>0.12981954754106653</v>
      </c>
      <c r="E74">
        <f>1*C74</f>
        <v>1</v>
      </c>
      <c r="F74" s="1">
        <f>D74*E74</f>
        <v>0.12981954754106653</v>
      </c>
      <c r="G74" s="2"/>
    </row>
    <row r="75" spans="1:8" x14ac:dyDescent="0.25">
      <c r="C75">
        <v>5</v>
      </c>
      <c r="D75" s="2">
        <f t="shared" ref="D75:D77" si="39">(COMBIN(20,3)*COMBIN(60,3))/COMBIN(80,6)</f>
        <v>0.12981954754106653</v>
      </c>
      <c r="E75">
        <f t="shared" ref="E75:E77" si="40">1*C75</f>
        <v>5</v>
      </c>
      <c r="F75" s="1">
        <f t="shared" ref="F75:F77" si="41">D75*E75</f>
        <v>0.64909773770533263</v>
      </c>
      <c r="G75" s="2"/>
    </row>
    <row r="76" spans="1:8" x14ac:dyDescent="0.25">
      <c r="C76">
        <v>10</v>
      </c>
      <c r="D76" s="2">
        <f t="shared" si="39"/>
        <v>0.12981954754106653</v>
      </c>
      <c r="E76">
        <f t="shared" si="40"/>
        <v>10</v>
      </c>
      <c r="F76" s="1">
        <f t="shared" si="41"/>
        <v>1.2981954754106653</v>
      </c>
      <c r="G76" s="2"/>
    </row>
    <row r="77" spans="1:8" x14ac:dyDescent="0.25">
      <c r="C77">
        <v>20</v>
      </c>
      <c r="D77" s="2">
        <f t="shared" si="39"/>
        <v>0.12981954754106653</v>
      </c>
      <c r="E77">
        <f t="shared" si="40"/>
        <v>20</v>
      </c>
      <c r="F77" s="1">
        <f t="shared" si="41"/>
        <v>2.5963909508213305</v>
      </c>
      <c r="G77" s="2"/>
    </row>
    <row r="78" spans="1:8" x14ac:dyDescent="0.25">
      <c r="C78"/>
      <c r="D78" s="2"/>
      <c r="E78"/>
      <c r="F78" s="1"/>
      <c r="G78" s="2"/>
    </row>
    <row r="79" spans="1:8" x14ac:dyDescent="0.25">
      <c r="A79" s="7" t="s">
        <v>17</v>
      </c>
      <c r="B79" s="7"/>
      <c r="C79" s="7"/>
      <c r="D79" s="8"/>
      <c r="E79" s="7"/>
      <c r="F79" s="9"/>
      <c r="G79" s="8">
        <f>F80+F85+F91+F96</f>
        <v>0.70419676115878649</v>
      </c>
      <c r="H79" s="10"/>
    </row>
    <row r="80" spans="1:8" x14ac:dyDescent="0.25">
      <c r="B80" t="s">
        <v>21</v>
      </c>
      <c r="C80">
        <v>1</v>
      </c>
      <c r="D80" s="3">
        <f>COMBIN(20,7)/COMBIN(80,7)</f>
        <v>2.440255604812567E-5</v>
      </c>
      <c r="E80">
        <f>7000*C80</f>
        <v>7000</v>
      </c>
      <c r="F80" s="1">
        <f>D80*E80</f>
        <v>0.17081789233687969</v>
      </c>
      <c r="G80" s="2"/>
    </row>
    <row r="81" spans="2:7" x14ac:dyDescent="0.25">
      <c r="C81">
        <v>5</v>
      </c>
      <c r="D81" s="3">
        <f t="shared" ref="D81:D82" si="42">COMBIN(20,7)/COMBIN(80,7)</f>
        <v>2.440255604812567E-5</v>
      </c>
      <c r="E81">
        <f t="shared" ref="E81:E83" si="43">7000*C81</f>
        <v>35000</v>
      </c>
      <c r="F81" s="1">
        <f t="shared" ref="F81:F83" si="44">D81*E81</f>
        <v>0.85408946168439848</v>
      </c>
      <c r="G81" s="2"/>
    </row>
    <row r="82" spans="2:7" x14ac:dyDescent="0.25">
      <c r="C82">
        <v>10</v>
      </c>
      <c r="D82" s="3">
        <f t="shared" si="42"/>
        <v>2.440255604812567E-5</v>
      </c>
      <c r="E82">
        <f t="shared" si="43"/>
        <v>70000</v>
      </c>
      <c r="F82" s="1">
        <f t="shared" si="44"/>
        <v>1.708178923368797</v>
      </c>
      <c r="G82" s="2"/>
    </row>
    <row r="83" spans="2:7" x14ac:dyDescent="0.25">
      <c r="C83">
        <v>20</v>
      </c>
      <c r="D83" s="3">
        <f>COMBIN(20,7)/COMBIN(80,7)</f>
        <v>2.440255604812567E-5</v>
      </c>
      <c r="E83">
        <f t="shared" si="43"/>
        <v>140000</v>
      </c>
      <c r="F83" s="1">
        <f t="shared" si="44"/>
        <v>3.4163578467375939</v>
      </c>
      <c r="G83" s="2"/>
    </row>
    <row r="84" spans="2:7" x14ac:dyDescent="0.25">
      <c r="C84"/>
      <c r="D84" s="2"/>
      <c r="E84"/>
      <c r="F84" s="1"/>
      <c r="G84" s="2"/>
    </row>
    <row r="85" spans="2:7" x14ac:dyDescent="0.25">
      <c r="B85" t="s">
        <v>16</v>
      </c>
      <c r="C85">
        <v>1</v>
      </c>
      <c r="D85" s="2">
        <f>(COMBIN(20,6)*COMBIN(60,1))/COMBIN(80,7)</f>
        <v>7.3207668144377003E-4</v>
      </c>
      <c r="E85">
        <f>350*C85</f>
        <v>350</v>
      </c>
      <c r="F85" s="1">
        <f>D85*E85</f>
        <v>0.25622683850531952</v>
      </c>
      <c r="G85" s="2"/>
    </row>
    <row r="86" spans="2:7" x14ac:dyDescent="0.25">
      <c r="C86">
        <v>5</v>
      </c>
      <c r="D86" s="2">
        <f t="shared" ref="D86:D88" si="45">(COMBIN(20,6)*COMBIN(60,1))/COMBIN(80,7)</f>
        <v>7.3207668144377003E-4</v>
      </c>
      <c r="E86">
        <f t="shared" ref="E86:E88" si="46">350*C86</f>
        <v>1750</v>
      </c>
      <c r="F86" s="1">
        <f t="shared" ref="F86:F88" si="47">D86*E86</f>
        <v>1.2811341925265975</v>
      </c>
      <c r="G86" s="2"/>
    </row>
    <row r="87" spans="2:7" x14ac:dyDescent="0.25">
      <c r="C87">
        <v>10</v>
      </c>
      <c r="D87" s="2">
        <f t="shared" si="45"/>
        <v>7.3207668144377003E-4</v>
      </c>
      <c r="E87">
        <f t="shared" si="46"/>
        <v>3500</v>
      </c>
      <c r="F87" s="1">
        <f t="shared" si="47"/>
        <v>2.5622683850531951</v>
      </c>
      <c r="G87" s="2"/>
    </row>
    <row r="88" spans="2:7" x14ac:dyDescent="0.25">
      <c r="C88">
        <v>20</v>
      </c>
      <c r="D88" s="2">
        <f t="shared" si="45"/>
        <v>7.3207668144377003E-4</v>
      </c>
      <c r="E88">
        <f t="shared" si="46"/>
        <v>7000</v>
      </c>
      <c r="F88" s="1">
        <f t="shared" si="47"/>
        <v>5.1245367701063902</v>
      </c>
      <c r="G88" s="2"/>
    </row>
    <row r="89" spans="2:7" x14ac:dyDescent="0.25">
      <c r="C89"/>
      <c r="D89" s="2"/>
      <c r="E89"/>
      <c r="F89" s="1"/>
      <c r="G89" s="2"/>
    </row>
    <row r="90" spans="2:7" x14ac:dyDescent="0.25">
      <c r="C90"/>
      <c r="D90" s="2"/>
      <c r="E90"/>
      <c r="F90" s="1"/>
      <c r="G90" s="2"/>
    </row>
    <row r="91" spans="2:7" x14ac:dyDescent="0.25">
      <c r="B91" t="s">
        <v>14</v>
      </c>
      <c r="C91">
        <v>1</v>
      </c>
      <c r="D91" s="2">
        <f>(COMBIN(20,5)*COMBIN(60,2))/COMBIN(80,7)</f>
        <v>8.6385048410364852E-3</v>
      </c>
      <c r="E91">
        <f>20*C91</f>
        <v>20</v>
      </c>
      <c r="F91" s="1">
        <f>D91*E91</f>
        <v>0.17277009682072969</v>
      </c>
      <c r="G91" s="2"/>
    </row>
    <row r="92" spans="2:7" x14ac:dyDescent="0.25">
      <c r="C92">
        <v>5</v>
      </c>
      <c r="D92" s="2">
        <f t="shared" ref="D92:D94" si="48">(COMBIN(20,5)*COMBIN(60,2))/COMBIN(80,7)</f>
        <v>8.6385048410364852E-3</v>
      </c>
      <c r="E92">
        <f t="shared" ref="E92:E94" si="49">20*C92</f>
        <v>100</v>
      </c>
      <c r="F92" s="1">
        <f t="shared" ref="F92:F94" si="50">D92*E92</f>
        <v>0.86385048410364851</v>
      </c>
      <c r="G92" s="2"/>
    </row>
    <row r="93" spans="2:7" x14ac:dyDescent="0.25">
      <c r="C93">
        <v>10</v>
      </c>
      <c r="D93" s="2">
        <f t="shared" si="48"/>
        <v>8.6385048410364852E-3</v>
      </c>
      <c r="E93">
        <f t="shared" si="49"/>
        <v>200</v>
      </c>
      <c r="F93" s="1">
        <f t="shared" si="50"/>
        <v>1.727700968207297</v>
      </c>
      <c r="G93" s="2"/>
    </row>
    <row r="94" spans="2:7" x14ac:dyDescent="0.25">
      <c r="C94">
        <v>20</v>
      </c>
      <c r="D94" s="2">
        <f t="shared" si="48"/>
        <v>8.6385048410364852E-3</v>
      </c>
      <c r="E94">
        <f t="shared" si="49"/>
        <v>400</v>
      </c>
      <c r="F94" s="1">
        <f t="shared" si="50"/>
        <v>3.455401936414594</v>
      </c>
      <c r="G94" s="2"/>
    </row>
    <row r="95" spans="2:7" x14ac:dyDescent="0.25">
      <c r="C95"/>
      <c r="D95" s="2"/>
      <c r="E95"/>
      <c r="F95" s="1"/>
      <c r="G95" s="2"/>
    </row>
    <row r="96" spans="2:7" x14ac:dyDescent="0.25">
      <c r="B96" t="s">
        <v>12</v>
      </c>
      <c r="C96">
        <v>1</v>
      </c>
      <c r="D96" s="2">
        <f>(COMBIN(20,4)*COMBIN(60,3))/COMBIN(80,7)</f>
        <v>5.2190966747928773E-2</v>
      </c>
      <c r="E96">
        <f>2*C96</f>
        <v>2</v>
      </c>
      <c r="F96" s="1">
        <f>D96*E96</f>
        <v>0.10438193349585755</v>
      </c>
      <c r="G96" s="2"/>
    </row>
    <row r="97" spans="1:7" x14ac:dyDescent="0.25">
      <c r="C97">
        <v>5</v>
      </c>
      <c r="D97" s="2">
        <f t="shared" ref="D97:D99" si="51">(COMBIN(20,4)*COMBIN(60,3))/COMBIN(80,7)</f>
        <v>5.2190966747928773E-2</v>
      </c>
      <c r="E97">
        <f t="shared" ref="E97:E99" si="52">2*C97</f>
        <v>10</v>
      </c>
      <c r="F97" s="1">
        <f t="shared" ref="F97:F99" si="53">D97*E97</f>
        <v>0.52190966747928769</v>
      </c>
      <c r="G97" s="2"/>
    </row>
    <row r="98" spans="1:7" x14ac:dyDescent="0.25">
      <c r="C98">
        <v>10</v>
      </c>
      <c r="D98" s="2">
        <f t="shared" si="51"/>
        <v>5.2190966747928773E-2</v>
      </c>
      <c r="E98">
        <f t="shared" si="52"/>
        <v>20</v>
      </c>
      <c r="F98" s="1">
        <f t="shared" si="53"/>
        <v>1.0438193349585754</v>
      </c>
      <c r="G98" s="2"/>
    </row>
    <row r="99" spans="1:7" x14ac:dyDescent="0.25">
      <c r="C99">
        <v>20</v>
      </c>
      <c r="D99" s="2">
        <f t="shared" si="51"/>
        <v>5.2190966747928773E-2</v>
      </c>
      <c r="E99">
        <f t="shared" si="52"/>
        <v>40</v>
      </c>
      <c r="F99" s="1">
        <f t="shared" si="53"/>
        <v>2.0876386699171507</v>
      </c>
      <c r="G99" s="2"/>
    </row>
    <row r="100" spans="1:7" x14ac:dyDescent="0.25">
      <c r="C100"/>
      <c r="D100" s="2"/>
      <c r="E100"/>
      <c r="F100" s="1"/>
      <c r="G100" s="2"/>
    </row>
    <row r="101" spans="1:7" x14ac:dyDescent="0.25">
      <c r="A101" s="7" t="s">
        <v>22</v>
      </c>
      <c r="B101" s="7"/>
      <c r="C101" s="7"/>
      <c r="D101" s="8"/>
      <c r="E101" s="7"/>
      <c r="F101" s="9"/>
      <c r="G101" s="8">
        <f>F102+F107+F112+F117</f>
        <v>0.7053234572568714</v>
      </c>
    </row>
    <row r="102" spans="1:7" x14ac:dyDescent="0.25">
      <c r="B102" t="s">
        <v>18</v>
      </c>
      <c r="C102">
        <v>1</v>
      </c>
      <c r="D102" s="3">
        <f>COMBIN(20,8)/COMBIN(80,8)</f>
        <v>4.3456606661045713E-6</v>
      </c>
      <c r="E102">
        <f>20000*C102</f>
        <v>20000</v>
      </c>
      <c r="F102" s="1">
        <f>D102*E102</f>
        <v>8.6913213322091426E-2</v>
      </c>
      <c r="G102" s="2"/>
    </row>
    <row r="103" spans="1:7" x14ac:dyDescent="0.25">
      <c r="C103">
        <v>5</v>
      </c>
      <c r="D103" s="3">
        <f t="shared" ref="D103:D105" si="54">COMBIN(20,8)/COMBIN(80,8)</f>
        <v>4.3456606661045713E-6</v>
      </c>
      <c r="E103">
        <f t="shared" ref="E103:E105" si="55">20000*C103</f>
        <v>100000</v>
      </c>
      <c r="F103" s="1">
        <f t="shared" ref="F103:F105" si="56">D103*E103</f>
        <v>0.4345660666104571</v>
      </c>
      <c r="G103" s="2"/>
    </row>
    <row r="104" spans="1:7" x14ac:dyDescent="0.25">
      <c r="C104">
        <v>10</v>
      </c>
      <c r="D104" s="3">
        <f t="shared" si="54"/>
        <v>4.3456606661045713E-6</v>
      </c>
      <c r="E104">
        <f t="shared" si="55"/>
        <v>200000</v>
      </c>
      <c r="F104" s="1">
        <f t="shared" si="56"/>
        <v>0.8691321332209142</v>
      </c>
      <c r="G104" s="2"/>
    </row>
    <row r="105" spans="1:7" x14ac:dyDescent="0.25">
      <c r="C105">
        <v>20</v>
      </c>
      <c r="D105" s="3">
        <f t="shared" si="54"/>
        <v>4.3456606661045713E-6</v>
      </c>
      <c r="E105">
        <f t="shared" si="55"/>
        <v>400000</v>
      </c>
      <c r="F105" s="1">
        <f t="shared" si="56"/>
        <v>1.7382642664418284</v>
      </c>
      <c r="G105" s="2"/>
    </row>
    <row r="106" spans="1:7" x14ac:dyDescent="0.25">
      <c r="C106"/>
      <c r="D106" s="2"/>
      <c r="E106"/>
      <c r="F106" s="1"/>
      <c r="G106" s="2"/>
    </row>
    <row r="107" spans="1:7" x14ac:dyDescent="0.25">
      <c r="B107" t="s">
        <v>21</v>
      </c>
      <c r="C107">
        <v>1</v>
      </c>
      <c r="D107" s="2">
        <f>(COMBIN(20,7)*COMBIN(60,1))/COMBIN(80,8)</f>
        <v>1.6045516305616877E-4</v>
      </c>
      <c r="E107">
        <f>1500*C107</f>
        <v>1500</v>
      </c>
      <c r="F107" s="1">
        <f>D107*E107</f>
        <v>0.24068274458425315</v>
      </c>
      <c r="G107" s="2"/>
    </row>
    <row r="108" spans="1:7" x14ac:dyDescent="0.25">
      <c r="C108">
        <v>5</v>
      </c>
      <c r="D108" s="2">
        <f t="shared" ref="D108:D110" si="57">(COMBIN(20,7)*COMBIN(60,1))/COMBIN(80,8)</f>
        <v>1.6045516305616877E-4</v>
      </c>
      <c r="E108">
        <f t="shared" ref="E108:E110" si="58">1500*C108</f>
        <v>7500</v>
      </c>
      <c r="F108" s="1">
        <f t="shared" ref="F108:F110" si="59">D108*E108</f>
        <v>1.2034137229212658</v>
      </c>
      <c r="G108" s="2"/>
    </row>
    <row r="109" spans="1:7" x14ac:dyDescent="0.25">
      <c r="C109">
        <v>10</v>
      </c>
      <c r="D109" s="2">
        <f t="shared" si="57"/>
        <v>1.6045516305616877E-4</v>
      </c>
      <c r="E109">
        <f t="shared" si="58"/>
        <v>15000</v>
      </c>
      <c r="F109" s="1">
        <f t="shared" si="59"/>
        <v>2.4068274458425316</v>
      </c>
      <c r="G109" s="2"/>
    </row>
    <row r="110" spans="1:7" x14ac:dyDescent="0.25">
      <c r="C110">
        <v>20</v>
      </c>
      <c r="D110" s="2">
        <f t="shared" si="57"/>
        <v>1.6045516305616877E-4</v>
      </c>
      <c r="E110">
        <f t="shared" si="58"/>
        <v>30000</v>
      </c>
      <c r="F110" s="1">
        <f t="shared" si="59"/>
        <v>4.8136548916850632</v>
      </c>
      <c r="G110" s="2"/>
    </row>
    <row r="111" spans="1:7" x14ac:dyDescent="0.25">
      <c r="C111"/>
      <c r="D111" s="2"/>
      <c r="E111"/>
      <c r="F111" s="1"/>
      <c r="G111" s="2"/>
    </row>
    <row r="112" spans="1:7" x14ac:dyDescent="0.25">
      <c r="B112" t="s">
        <v>16</v>
      </c>
      <c r="C112">
        <v>1</v>
      </c>
      <c r="D112" s="2">
        <f>(COMBIN(20,6)*COMBIN(60,2))/COMBIN(80,8)</f>
        <v>2.3667136550784896E-3</v>
      </c>
      <c r="E112">
        <f>90*C112</f>
        <v>90</v>
      </c>
      <c r="F112" s="1">
        <f>D112*E112</f>
        <v>0.21300422895706406</v>
      </c>
      <c r="G112" s="2"/>
    </row>
    <row r="113" spans="1:7" x14ac:dyDescent="0.25">
      <c r="C113">
        <v>5</v>
      </c>
      <c r="D113" s="2">
        <f t="shared" ref="D113:D115" si="60">(COMBIN(20,6)*COMBIN(60,2))/COMBIN(80,8)</f>
        <v>2.3667136550784896E-3</v>
      </c>
      <c r="E113">
        <f t="shared" ref="E113:E115" si="61">90*C113</f>
        <v>450</v>
      </c>
      <c r="F113" s="1">
        <f t="shared" ref="F113:F115" si="62">D113*E113</f>
        <v>1.0650211447853204</v>
      </c>
      <c r="G113" s="2"/>
    </row>
    <row r="114" spans="1:7" x14ac:dyDescent="0.25">
      <c r="C114">
        <v>10</v>
      </c>
      <c r="D114" s="2">
        <f t="shared" si="60"/>
        <v>2.3667136550784896E-3</v>
      </c>
      <c r="E114">
        <f t="shared" si="61"/>
        <v>900</v>
      </c>
      <c r="F114" s="1">
        <f t="shared" si="62"/>
        <v>2.1300422895706408</v>
      </c>
      <c r="G114" s="2"/>
    </row>
    <row r="115" spans="1:7" x14ac:dyDescent="0.25">
      <c r="C115">
        <v>20</v>
      </c>
      <c r="D115" s="2">
        <f t="shared" si="60"/>
        <v>2.3667136550784896E-3</v>
      </c>
      <c r="E115">
        <f t="shared" si="61"/>
        <v>1800</v>
      </c>
      <c r="F115" s="1">
        <f t="shared" si="62"/>
        <v>4.2600845791412816</v>
      </c>
      <c r="G115" s="2"/>
    </row>
    <row r="116" spans="1:7" x14ac:dyDescent="0.25">
      <c r="C116"/>
      <c r="D116" s="2"/>
      <c r="E116"/>
      <c r="F116" s="1"/>
      <c r="G116" s="2"/>
    </row>
    <row r="117" spans="1:7" x14ac:dyDescent="0.25">
      <c r="B117" t="s">
        <v>14</v>
      </c>
      <c r="C117">
        <v>1</v>
      </c>
      <c r="D117" s="2">
        <f>(COMBIN(20,5)*COMBIN(60,3))/COMBIN(80,8)</f>
        <v>1.8302585599273651E-2</v>
      </c>
      <c r="E117">
        <f>9*C117</f>
        <v>9</v>
      </c>
      <c r="F117" s="1">
        <f>D117*E117</f>
        <v>0.16472327039346285</v>
      </c>
      <c r="G117" s="2"/>
    </row>
    <row r="118" spans="1:7" x14ac:dyDescent="0.25">
      <c r="C118">
        <v>5</v>
      </c>
      <c r="D118" s="2">
        <f t="shared" ref="D118:D120" si="63">(COMBIN(20,5)*COMBIN(60,3))/COMBIN(80,8)</f>
        <v>1.8302585599273651E-2</v>
      </c>
      <c r="E118">
        <f t="shared" ref="E118:E120" si="64">9*C118</f>
        <v>45</v>
      </c>
      <c r="F118" s="1">
        <f t="shared" ref="F118:F120" si="65">D118*E118</f>
        <v>0.82361635196731431</v>
      </c>
      <c r="G118" s="2"/>
    </row>
    <row r="119" spans="1:7" x14ac:dyDescent="0.25">
      <c r="C119">
        <v>10</v>
      </c>
      <c r="D119" s="2">
        <f t="shared" si="63"/>
        <v>1.8302585599273651E-2</v>
      </c>
      <c r="E119">
        <f t="shared" si="64"/>
        <v>90</v>
      </c>
      <c r="F119" s="1">
        <f t="shared" si="65"/>
        <v>1.6472327039346286</v>
      </c>
      <c r="G119" s="2"/>
    </row>
    <row r="120" spans="1:7" x14ac:dyDescent="0.25">
      <c r="C120">
        <v>20</v>
      </c>
      <c r="D120" s="2">
        <f t="shared" si="63"/>
        <v>1.8302585599273651E-2</v>
      </c>
      <c r="E120">
        <f t="shared" si="64"/>
        <v>180</v>
      </c>
      <c r="F120" s="1">
        <f t="shared" si="65"/>
        <v>3.2944654078692572</v>
      </c>
      <c r="G120" s="2"/>
    </row>
    <row r="121" spans="1:7" x14ac:dyDescent="0.25">
      <c r="C121"/>
      <c r="D121" s="2"/>
      <c r="E121"/>
      <c r="F121" s="1"/>
      <c r="G121" s="2"/>
    </row>
    <row r="122" spans="1:7" x14ac:dyDescent="0.25">
      <c r="A122" s="7" t="s">
        <v>23</v>
      </c>
      <c r="B122" s="7"/>
      <c r="C122" s="7"/>
      <c r="D122" s="8"/>
      <c r="E122" s="7"/>
      <c r="F122" s="9"/>
      <c r="G122" s="8">
        <f>F123+F128+F133+F138+F143</f>
        <v>0.70232717994119065</v>
      </c>
    </row>
    <row r="123" spans="1:7" x14ac:dyDescent="0.25">
      <c r="B123" t="s">
        <v>24</v>
      </c>
      <c r="C123">
        <v>1</v>
      </c>
      <c r="D123" s="3">
        <f>COMBIN(20,9)/COMBIN(80,9)</f>
        <v>7.2427677768409508E-7</v>
      </c>
      <c r="E123">
        <f>25000*C123</f>
        <v>25000</v>
      </c>
      <c r="F123" s="1">
        <f>D123*E123</f>
        <v>1.8106919442102378E-2</v>
      </c>
      <c r="G123" s="2"/>
    </row>
    <row r="124" spans="1:7" x14ac:dyDescent="0.25">
      <c r="C124">
        <v>5</v>
      </c>
      <c r="D124" s="3">
        <f t="shared" ref="D124:D126" si="66">COMBIN(20,9)/COMBIN(80,9)</f>
        <v>7.2427677768409508E-7</v>
      </c>
      <c r="E124">
        <f t="shared" ref="E124:E126" si="67">25000*C124</f>
        <v>125000</v>
      </c>
      <c r="F124" s="1">
        <f t="shared" ref="F124:F126" si="68">D124*E124</f>
        <v>9.053459721051188E-2</v>
      </c>
      <c r="G124" s="2"/>
    </row>
    <row r="125" spans="1:7" x14ac:dyDescent="0.25">
      <c r="C125">
        <v>10</v>
      </c>
      <c r="D125" s="3">
        <f t="shared" si="66"/>
        <v>7.2427677768409508E-7</v>
      </c>
      <c r="E125">
        <f t="shared" si="67"/>
        <v>250000</v>
      </c>
      <c r="F125" s="1">
        <f t="shared" si="68"/>
        <v>0.18106919442102376</v>
      </c>
      <c r="G125" s="2"/>
    </row>
    <row r="126" spans="1:7" x14ac:dyDescent="0.25">
      <c r="C126">
        <v>20</v>
      </c>
      <c r="D126" s="3">
        <f t="shared" si="66"/>
        <v>7.2427677768409508E-7</v>
      </c>
      <c r="E126">
        <f t="shared" si="67"/>
        <v>500000</v>
      </c>
      <c r="F126" s="1">
        <f t="shared" si="68"/>
        <v>0.36213838884204752</v>
      </c>
      <c r="G126" s="2"/>
    </row>
    <row r="127" spans="1:7" x14ac:dyDescent="0.25">
      <c r="C127"/>
      <c r="D127" s="2"/>
      <c r="E127"/>
      <c r="F127" s="1"/>
      <c r="G127" s="2"/>
    </row>
    <row r="128" spans="1:7" x14ac:dyDescent="0.25">
      <c r="B128" t="s">
        <v>18</v>
      </c>
      <c r="C128">
        <v>1</v>
      </c>
      <c r="D128" s="3">
        <f>(COMBIN(20,8)*COMBIN(60,1))/COMBIN(80,9)</f>
        <v>3.2592454995784283E-5</v>
      </c>
      <c r="E128">
        <f>4000*C128</f>
        <v>4000</v>
      </c>
      <c r="F128" s="1">
        <f>D128*E128</f>
        <v>0.13036981998313713</v>
      </c>
      <c r="G128" s="2"/>
    </row>
    <row r="129" spans="2:7" x14ac:dyDescent="0.25">
      <c r="C129">
        <v>5</v>
      </c>
      <c r="D129" s="3">
        <f t="shared" ref="D129:D131" si="69">(COMBIN(20,8)*COMBIN(60,1))/COMBIN(80,9)</f>
        <v>3.2592454995784283E-5</v>
      </c>
      <c r="E129">
        <f t="shared" ref="E129:E131" si="70">4000*C129</f>
        <v>20000</v>
      </c>
      <c r="F129" s="1">
        <f t="shared" ref="F129:F131" si="71">D129*E129</f>
        <v>0.65184909991568563</v>
      </c>
      <c r="G129" s="2"/>
    </row>
    <row r="130" spans="2:7" x14ac:dyDescent="0.25">
      <c r="C130">
        <v>10</v>
      </c>
      <c r="D130" s="3">
        <f t="shared" si="69"/>
        <v>3.2592454995784283E-5</v>
      </c>
      <c r="E130">
        <f t="shared" si="70"/>
        <v>40000</v>
      </c>
      <c r="F130" s="1">
        <f t="shared" si="71"/>
        <v>1.3036981998313713</v>
      </c>
      <c r="G130" s="2"/>
    </row>
    <row r="131" spans="2:7" x14ac:dyDescent="0.25">
      <c r="C131">
        <v>20</v>
      </c>
      <c r="D131" s="3">
        <f t="shared" si="69"/>
        <v>3.2592454995784283E-5</v>
      </c>
      <c r="E131">
        <f t="shared" si="70"/>
        <v>80000</v>
      </c>
      <c r="F131" s="1">
        <f t="shared" si="71"/>
        <v>2.6073963996627425</v>
      </c>
      <c r="G131" s="2"/>
    </row>
    <row r="132" spans="2:7" x14ac:dyDescent="0.25">
      <c r="C132"/>
      <c r="D132" s="2"/>
      <c r="E132"/>
      <c r="F132" s="1"/>
      <c r="G132" s="2"/>
    </row>
    <row r="133" spans="2:7" x14ac:dyDescent="0.25">
      <c r="B133" t="s">
        <v>21</v>
      </c>
      <c r="C133">
        <v>1</v>
      </c>
      <c r="D133" s="2">
        <f>(COMBIN(20,7)*COMBIN(60,2))/COMBIN(80,9)</f>
        <v>5.9167841376962229E-4</v>
      </c>
      <c r="E133">
        <f>300*C133</f>
        <v>300</v>
      </c>
      <c r="F133" s="1">
        <f>D133*E133</f>
        <v>0.17750352413088669</v>
      </c>
      <c r="G133" s="2"/>
    </row>
    <row r="134" spans="2:7" x14ac:dyDescent="0.25">
      <c r="C134">
        <v>5</v>
      </c>
      <c r="D134" s="2">
        <f t="shared" ref="D134:D136" si="72">(COMBIN(20,7)*COMBIN(60,2))/COMBIN(80,9)</f>
        <v>5.9167841376962229E-4</v>
      </c>
      <c r="E134">
        <f t="shared" ref="E134:E136" si="73">300*C134</f>
        <v>1500</v>
      </c>
      <c r="F134" s="1">
        <f t="shared" ref="F134:F136" si="74">D134*E134</f>
        <v>0.8875176206544334</v>
      </c>
      <c r="G134" s="2"/>
    </row>
    <row r="135" spans="2:7" x14ac:dyDescent="0.25">
      <c r="C135">
        <v>10</v>
      </c>
      <c r="D135" s="2">
        <f t="shared" si="72"/>
        <v>5.9167841376962229E-4</v>
      </c>
      <c r="E135">
        <f t="shared" si="73"/>
        <v>3000</v>
      </c>
      <c r="F135" s="1">
        <f t="shared" si="74"/>
        <v>1.7750352413088668</v>
      </c>
      <c r="G135" s="2"/>
    </row>
    <row r="136" spans="2:7" x14ac:dyDescent="0.25">
      <c r="C136">
        <v>20</v>
      </c>
      <c r="D136" s="2">
        <f t="shared" si="72"/>
        <v>5.9167841376962229E-4</v>
      </c>
      <c r="E136">
        <f t="shared" si="73"/>
        <v>6000</v>
      </c>
      <c r="F136" s="1">
        <f t="shared" si="74"/>
        <v>3.5500704826177336</v>
      </c>
      <c r="G136" s="2"/>
    </row>
    <row r="137" spans="2:7" x14ac:dyDescent="0.25">
      <c r="C137"/>
      <c r="D137" s="2"/>
      <c r="E137"/>
      <c r="F137" s="1"/>
      <c r="G137" s="2"/>
    </row>
    <row r="138" spans="2:7" x14ac:dyDescent="0.25">
      <c r="B138" t="s">
        <v>16</v>
      </c>
      <c r="C138">
        <v>1</v>
      </c>
      <c r="D138" s="2">
        <f>(COMBIN(20,6)*COMBIN(60,3))/COMBIN(80,9)</f>
        <v>5.7195579997730154E-3</v>
      </c>
      <c r="E138">
        <f>43*C138</f>
        <v>43</v>
      </c>
      <c r="F138" s="1">
        <f>D138*E138</f>
        <v>0.24594099399023966</v>
      </c>
      <c r="G138" s="2"/>
    </row>
    <row r="139" spans="2:7" x14ac:dyDescent="0.25">
      <c r="C139">
        <v>5</v>
      </c>
      <c r="D139" s="2">
        <f t="shared" ref="D139:D141" si="75">(COMBIN(20,6)*COMBIN(60,3))/COMBIN(80,9)</f>
        <v>5.7195579997730154E-3</v>
      </c>
      <c r="E139">
        <f t="shared" ref="E139:E141" si="76">43*C139</f>
        <v>215</v>
      </c>
      <c r="F139" s="1">
        <f t="shared" ref="F139:F141" si="77">D139*E139</f>
        <v>1.2297049699511984</v>
      </c>
      <c r="G139" s="2"/>
    </row>
    <row r="140" spans="2:7" x14ac:dyDescent="0.25">
      <c r="C140">
        <v>10</v>
      </c>
      <c r="D140" s="2">
        <f t="shared" si="75"/>
        <v>5.7195579997730154E-3</v>
      </c>
      <c r="E140">
        <f t="shared" si="76"/>
        <v>430</v>
      </c>
      <c r="F140" s="1">
        <f t="shared" si="77"/>
        <v>2.4594099399023968</v>
      </c>
      <c r="G140" s="2"/>
    </row>
    <row r="141" spans="2:7" x14ac:dyDescent="0.25">
      <c r="C141">
        <v>20</v>
      </c>
      <c r="D141" s="2">
        <f t="shared" si="75"/>
        <v>5.7195579997730154E-3</v>
      </c>
      <c r="E141">
        <f t="shared" si="76"/>
        <v>860</v>
      </c>
      <c r="F141" s="1">
        <f t="shared" si="77"/>
        <v>4.9188198798047935</v>
      </c>
      <c r="G141" s="2"/>
    </row>
    <row r="142" spans="2:7" x14ac:dyDescent="0.25">
      <c r="C142"/>
      <c r="D142" s="2"/>
      <c r="E142"/>
      <c r="F142" s="1"/>
      <c r="G142" s="2"/>
    </row>
    <row r="143" spans="2:7" x14ac:dyDescent="0.25">
      <c r="B143" t="s">
        <v>14</v>
      </c>
      <c r="C143">
        <v>1</v>
      </c>
      <c r="D143" s="2">
        <f>(COMBIN(20,5)*COMBIN(60,4))/COMBIN(80,9)</f>
        <v>3.2601480598706184E-2</v>
      </c>
      <c r="E143">
        <f>4*C143</f>
        <v>4</v>
      </c>
      <c r="F143" s="1">
        <f>D143*E143</f>
        <v>0.13040592239482474</v>
      </c>
      <c r="G143" s="2"/>
    </row>
    <row r="144" spans="2:7" x14ac:dyDescent="0.25">
      <c r="C144">
        <v>5</v>
      </c>
      <c r="D144" s="2">
        <f t="shared" ref="D144:D146" si="78">(COMBIN(20,5)*COMBIN(60,4))/COMBIN(80,9)</f>
        <v>3.2601480598706184E-2</v>
      </c>
      <c r="E144">
        <f t="shared" ref="E144:E146" si="79">4*C144</f>
        <v>20</v>
      </c>
      <c r="F144" s="1">
        <f t="shared" ref="F144:F145" si="80">D144*E144</f>
        <v>0.65202961197412368</v>
      </c>
      <c r="G144" s="2"/>
    </row>
    <row r="145" spans="1:7" x14ac:dyDescent="0.25">
      <c r="C145">
        <v>10</v>
      </c>
      <c r="D145" s="2">
        <f t="shared" si="78"/>
        <v>3.2601480598706184E-2</v>
      </c>
      <c r="E145">
        <f t="shared" si="79"/>
        <v>40</v>
      </c>
      <c r="F145" s="1">
        <f t="shared" si="80"/>
        <v>1.3040592239482474</v>
      </c>
      <c r="G145" s="2"/>
    </row>
    <row r="146" spans="1:7" x14ac:dyDescent="0.25">
      <c r="C146">
        <v>20</v>
      </c>
      <c r="D146" s="2">
        <f t="shared" si="78"/>
        <v>3.2601480598706184E-2</v>
      </c>
      <c r="E146">
        <f t="shared" si="79"/>
        <v>80</v>
      </c>
      <c r="F146" s="1">
        <f>D146*E146</f>
        <v>2.6081184478964947</v>
      </c>
      <c r="G146" s="2"/>
    </row>
    <row r="147" spans="1:7" x14ac:dyDescent="0.25">
      <c r="C147"/>
      <c r="D147" s="2"/>
      <c r="E147"/>
      <c r="F147" s="1"/>
      <c r="G147" s="2"/>
    </row>
    <row r="148" spans="1:7" x14ac:dyDescent="0.25">
      <c r="A148" s="7" t="s">
        <v>25</v>
      </c>
      <c r="B148" s="7"/>
      <c r="C148" s="7"/>
      <c r="D148" s="8"/>
      <c r="E148" s="7"/>
      <c r="F148" s="9"/>
      <c r="G148" s="8">
        <f>(F149+F154+F159+F164+F169+F174)/2</f>
        <v>0.70459911770330208</v>
      </c>
    </row>
    <row r="149" spans="1:7" x14ac:dyDescent="0.25">
      <c r="B149" t="s">
        <v>20</v>
      </c>
      <c r="C149">
        <v>2</v>
      </c>
      <c r="D149" s="4">
        <f>COMBIN(20,10)/COMBIN(80,10)</f>
        <v>1.1221189513415559E-7</v>
      </c>
      <c r="E149">
        <f xml:space="preserve"> 25000*C149</f>
        <v>50000</v>
      </c>
      <c r="F149" s="1">
        <f>D149*E149</f>
        <v>5.6105947567077798E-3</v>
      </c>
      <c r="G149" s="2"/>
    </row>
    <row r="150" spans="1:7" x14ac:dyDescent="0.25">
      <c r="C150">
        <v>5</v>
      </c>
      <c r="D150" s="4">
        <f t="shared" ref="D150:D152" si="81">COMBIN(20,10)/COMBIN(80,10)</f>
        <v>1.1221189513415559E-7</v>
      </c>
      <c r="E150">
        <f t="shared" ref="E150:E152" si="82" xml:space="preserve"> 25000*C150</f>
        <v>125000</v>
      </c>
      <c r="F150" s="1">
        <f>D150*E150</f>
        <v>1.4026486891769449E-2</v>
      </c>
      <c r="G150" s="2"/>
    </row>
    <row r="151" spans="1:7" x14ac:dyDescent="0.25">
      <c r="C151">
        <v>10</v>
      </c>
      <c r="D151" s="4">
        <f t="shared" si="81"/>
        <v>1.1221189513415559E-7</v>
      </c>
      <c r="E151">
        <f t="shared" si="82"/>
        <v>250000</v>
      </c>
      <c r="F151" s="1">
        <f>D151*E151</f>
        <v>2.8052973783538899E-2</v>
      </c>
      <c r="G151" s="2"/>
    </row>
    <row r="152" spans="1:7" x14ac:dyDescent="0.25">
      <c r="C152">
        <v>20</v>
      </c>
      <c r="D152" s="4">
        <f t="shared" si="81"/>
        <v>1.1221189513415559E-7</v>
      </c>
      <c r="E152">
        <f t="shared" si="82"/>
        <v>500000</v>
      </c>
      <c r="F152" s="1">
        <f>D152*E152</f>
        <v>5.6105947567077798E-2</v>
      </c>
      <c r="G152" s="2"/>
    </row>
    <row r="153" spans="1:7" x14ac:dyDescent="0.25">
      <c r="C153"/>
      <c r="D153" s="2"/>
      <c r="E153"/>
      <c r="F153" s="1"/>
      <c r="G153" s="2"/>
    </row>
    <row r="154" spans="1:7" x14ac:dyDescent="0.25">
      <c r="B154" t="s">
        <v>24</v>
      </c>
      <c r="C154">
        <v>2</v>
      </c>
      <c r="D154" s="3">
        <f>(COMBIN(20,9)*COMBIN(60,1))/COMBIN(80,10)</f>
        <v>6.1206488254993961E-6</v>
      </c>
      <c r="E154">
        <f>4000*C154</f>
        <v>8000</v>
      </c>
      <c r="F154" s="1">
        <f>D154*E154</f>
        <v>4.8965190603995172E-2</v>
      </c>
      <c r="G154" s="2"/>
    </row>
    <row r="155" spans="1:7" x14ac:dyDescent="0.25">
      <c r="C155">
        <v>5</v>
      </c>
      <c r="D155" s="3">
        <f t="shared" ref="D155:D157" si="83">(COMBIN(20,9)*COMBIN(60,1))/COMBIN(80,10)</f>
        <v>6.1206488254993961E-6</v>
      </c>
      <c r="E155">
        <f t="shared" ref="E155:E157" si="84">4000*C155</f>
        <v>20000</v>
      </c>
      <c r="F155" s="1">
        <f t="shared" ref="F155:F157" si="85">D155*E155</f>
        <v>0.12241297650998792</v>
      </c>
      <c r="G155" s="2"/>
    </row>
    <row r="156" spans="1:7" x14ac:dyDescent="0.25">
      <c r="C156">
        <v>10</v>
      </c>
      <c r="D156" s="3">
        <f t="shared" si="83"/>
        <v>6.1206488254993961E-6</v>
      </c>
      <c r="E156">
        <f t="shared" si="84"/>
        <v>40000</v>
      </c>
      <c r="F156" s="1">
        <f t="shared" si="85"/>
        <v>0.24482595301997584</v>
      </c>
      <c r="G156" s="2"/>
    </row>
    <row r="157" spans="1:7" x14ac:dyDescent="0.25">
      <c r="C157">
        <v>20</v>
      </c>
      <c r="D157" s="3">
        <f t="shared" si="83"/>
        <v>6.1206488254993961E-6</v>
      </c>
      <c r="E157">
        <f t="shared" si="84"/>
        <v>80000</v>
      </c>
      <c r="F157" s="1">
        <f t="shared" si="85"/>
        <v>0.48965190603995168</v>
      </c>
      <c r="G157" s="2"/>
    </row>
    <row r="158" spans="1:7" x14ac:dyDescent="0.25">
      <c r="C158"/>
      <c r="D158" s="2"/>
      <c r="E158"/>
      <c r="F158" s="1"/>
      <c r="G158" s="2"/>
    </row>
    <row r="159" spans="1:7" x14ac:dyDescent="0.25">
      <c r="B159" t="s">
        <v>18</v>
      </c>
      <c r="C159">
        <v>2</v>
      </c>
      <c r="D159" s="2">
        <f>(COMBIN(20,8)*COMBIN(60,2))/COMBIN(80,10)</f>
        <v>1.3541935526417416E-4</v>
      </c>
      <c r="E159">
        <f>1000*C159</f>
        <v>2000</v>
      </c>
      <c r="F159" s="1">
        <f>D159*E159</f>
        <v>0.27083871052834829</v>
      </c>
      <c r="G159" s="2"/>
    </row>
    <row r="160" spans="1:7" x14ac:dyDescent="0.25">
      <c r="C160">
        <v>5</v>
      </c>
      <c r="D160" s="2">
        <f t="shared" ref="D160:D161" si="86">(COMBIN(20,8)*COMBIN(60,2))/COMBIN(80,10)</f>
        <v>1.3541935526417416E-4</v>
      </c>
      <c r="E160">
        <f t="shared" ref="E160:E162" si="87">1000*C160</f>
        <v>5000</v>
      </c>
      <c r="F160" s="1">
        <f t="shared" ref="F160:F162" si="88">D160*E160</f>
        <v>0.67709677632087073</v>
      </c>
      <c r="G160" s="2"/>
    </row>
    <row r="161" spans="2:7" x14ac:dyDescent="0.25">
      <c r="C161">
        <v>10</v>
      </c>
      <c r="D161" s="2">
        <f t="shared" si="86"/>
        <v>1.3541935526417416E-4</v>
      </c>
      <c r="E161">
        <f t="shared" si="87"/>
        <v>10000</v>
      </c>
      <c r="F161" s="1">
        <f t="shared" si="88"/>
        <v>1.3541935526417415</v>
      </c>
      <c r="G161" s="2"/>
    </row>
    <row r="162" spans="2:7" x14ac:dyDescent="0.25">
      <c r="C162">
        <v>20</v>
      </c>
      <c r="D162" s="2">
        <f>(COMBIN(20,8)*COMBIN(60,2))/COMBIN(80,10)</f>
        <v>1.3541935526417416E-4</v>
      </c>
      <c r="E162">
        <f t="shared" si="87"/>
        <v>20000</v>
      </c>
      <c r="F162" s="1">
        <f t="shared" si="88"/>
        <v>2.7083871052834829</v>
      </c>
      <c r="G162" s="2"/>
    </row>
    <row r="163" spans="2:7" x14ac:dyDescent="0.25">
      <c r="C163"/>
      <c r="D163" s="2"/>
      <c r="E163"/>
      <c r="F163" s="1"/>
      <c r="G163" s="2"/>
    </row>
    <row r="164" spans="2:7" x14ac:dyDescent="0.25">
      <c r="B164" t="s">
        <v>21</v>
      </c>
      <c r="C164">
        <v>2</v>
      </c>
      <c r="D164" s="2">
        <f>(COMBIN(20,7)*COMBIN(60,3))/COMBIN(80,10)</f>
        <v>1.6111430985276101E-3</v>
      </c>
      <c r="E164">
        <f>130*C164</f>
        <v>260</v>
      </c>
      <c r="F164" s="1">
        <f>D164*E164</f>
        <v>0.41889720561717864</v>
      </c>
      <c r="G164" s="2"/>
    </row>
    <row r="165" spans="2:7" x14ac:dyDescent="0.25">
      <c r="C165">
        <v>5</v>
      </c>
      <c r="D165" s="2">
        <f t="shared" ref="D165:D167" si="89">(COMBIN(20,7)*COMBIN(60,3))/COMBIN(80,10)</f>
        <v>1.6111430985276101E-3</v>
      </c>
      <c r="E165">
        <f t="shared" ref="E165:E167" si="90">130*C165</f>
        <v>650</v>
      </c>
      <c r="F165" s="1">
        <f t="shared" ref="F165:F167" si="91">D165*E165</f>
        <v>1.0472430140429465</v>
      </c>
      <c r="G165" s="2"/>
    </row>
    <row r="166" spans="2:7" x14ac:dyDescent="0.25">
      <c r="C166">
        <v>10</v>
      </c>
      <c r="D166" s="2">
        <f t="shared" si="89"/>
        <v>1.6111430985276101E-3</v>
      </c>
      <c r="E166">
        <f t="shared" si="90"/>
        <v>1300</v>
      </c>
      <c r="F166" s="1">
        <f t="shared" si="91"/>
        <v>2.094486028085893</v>
      </c>
      <c r="G166" s="2"/>
    </row>
    <row r="167" spans="2:7" x14ac:dyDescent="0.25">
      <c r="C167">
        <v>20</v>
      </c>
      <c r="D167" s="2">
        <f t="shared" si="89"/>
        <v>1.6111430985276101E-3</v>
      </c>
      <c r="E167">
        <f t="shared" si="90"/>
        <v>2600</v>
      </c>
      <c r="F167" s="1">
        <f t="shared" si="91"/>
        <v>4.188972056171786</v>
      </c>
      <c r="G167" s="2"/>
    </row>
    <row r="168" spans="2:7" x14ac:dyDescent="0.25">
      <c r="C168"/>
      <c r="D168" s="2"/>
      <c r="E168"/>
      <c r="F168" s="1"/>
      <c r="G168" s="2"/>
    </row>
    <row r="169" spans="2:7" x14ac:dyDescent="0.25">
      <c r="B169" t="s">
        <v>16</v>
      </c>
      <c r="C169">
        <v>2</v>
      </c>
      <c r="D169" s="2">
        <f>(COMBIN(20,6)*COMBIN(60,4))/COMBIN(80,10)</f>
        <v>1.1479394577009222E-2</v>
      </c>
      <c r="E169">
        <f>20*C169</f>
        <v>40</v>
      </c>
      <c r="F169" s="1">
        <f>D169*E169</f>
        <v>0.45917578308036888</v>
      </c>
      <c r="G169" s="2"/>
    </row>
    <row r="170" spans="2:7" x14ac:dyDescent="0.25">
      <c r="C170">
        <v>5</v>
      </c>
      <c r="D170" s="2">
        <f t="shared" ref="D170:D172" si="92">(COMBIN(20,6)*COMBIN(60,4))/COMBIN(80,10)</f>
        <v>1.1479394577009222E-2</v>
      </c>
      <c r="E170">
        <f t="shared" ref="E170:E172" si="93">20*C170</f>
        <v>100</v>
      </c>
      <c r="F170" s="1">
        <f t="shared" ref="F170:F172" si="94">D170*E170</f>
        <v>1.1479394577009221</v>
      </c>
      <c r="G170" s="2"/>
    </row>
    <row r="171" spans="2:7" x14ac:dyDescent="0.25">
      <c r="C171">
        <v>10</v>
      </c>
      <c r="D171" s="2">
        <f t="shared" si="92"/>
        <v>1.1479394577009222E-2</v>
      </c>
      <c r="E171">
        <f t="shared" si="93"/>
        <v>200</v>
      </c>
      <c r="F171" s="1">
        <f t="shared" si="94"/>
        <v>2.2958789154018442</v>
      </c>
      <c r="G171" s="2"/>
    </row>
    <row r="172" spans="2:7" x14ac:dyDescent="0.25">
      <c r="C172">
        <v>20</v>
      </c>
      <c r="D172" s="2">
        <f t="shared" si="92"/>
        <v>1.1479394577009222E-2</v>
      </c>
      <c r="E172">
        <f t="shared" si="93"/>
        <v>400</v>
      </c>
      <c r="F172" s="1">
        <f t="shared" si="94"/>
        <v>4.5917578308036884</v>
      </c>
      <c r="G172" s="2"/>
    </row>
    <row r="173" spans="2:7" x14ac:dyDescent="0.25">
      <c r="C173"/>
      <c r="D173" s="2"/>
      <c r="E173"/>
      <c r="F173" s="1"/>
      <c r="G173" s="2"/>
    </row>
    <row r="174" spans="2:7" x14ac:dyDescent="0.25">
      <c r="B174" t="s">
        <v>14</v>
      </c>
      <c r="C174">
        <v>2</v>
      </c>
      <c r="D174" s="2">
        <f>(COMBIN(20,5)*COMBIN(60,5))/COMBIN(80,10)</f>
        <v>5.1427687705001321E-2</v>
      </c>
      <c r="E174">
        <f>2*C174</f>
        <v>4</v>
      </c>
      <c r="F174" s="1">
        <f>D174*E174</f>
        <v>0.20571075082000528</v>
      </c>
      <c r="G174" s="2"/>
    </row>
    <row r="175" spans="2:7" x14ac:dyDescent="0.25">
      <c r="C175">
        <v>5</v>
      </c>
      <c r="D175" s="2">
        <f t="shared" ref="D175:D177" si="95">(COMBIN(20,5)*COMBIN(60,5))/COMBIN(80,10)</f>
        <v>5.1427687705001321E-2</v>
      </c>
      <c r="E175">
        <f t="shared" ref="E175:E177" si="96">2*C175</f>
        <v>10</v>
      </c>
      <c r="F175" s="1">
        <f t="shared" ref="F175:F177" si="97">D175*E175</f>
        <v>0.51427687705001324</v>
      </c>
      <c r="G175" s="2"/>
    </row>
    <row r="176" spans="2:7" x14ac:dyDescent="0.25">
      <c r="C176">
        <v>10</v>
      </c>
      <c r="D176" s="2">
        <f t="shared" si="95"/>
        <v>5.1427687705001321E-2</v>
      </c>
      <c r="E176">
        <f t="shared" si="96"/>
        <v>20</v>
      </c>
      <c r="F176" s="1">
        <f t="shared" si="97"/>
        <v>1.0285537541000265</v>
      </c>
      <c r="G176" s="2"/>
    </row>
    <row r="177" spans="3:6" x14ac:dyDescent="0.25">
      <c r="C177">
        <v>20</v>
      </c>
      <c r="D177" s="2">
        <f t="shared" si="95"/>
        <v>5.1427687705001321E-2</v>
      </c>
      <c r="E177">
        <f t="shared" si="96"/>
        <v>40</v>
      </c>
      <c r="F177" s="1">
        <f t="shared" si="97"/>
        <v>2.0571075082000529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Canalia</dc:creator>
  <cp:lastModifiedBy>Canalia</cp:lastModifiedBy>
  <dcterms:created xsi:type="dcterms:W3CDTF">2017-07-15T21:26:28Z</dcterms:created>
  <dcterms:modified xsi:type="dcterms:W3CDTF">2017-07-19T15:35:55Z</dcterms:modified>
</cp:coreProperties>
</file>