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nalia\Documents\C++\"/>
    </mc:Choice>
  </mc:AlternateContent>
  <bookViews>
    <workbookView xWindow="0" yWindow="0" windowWidth="20490" windowHeight="7230" activeTab="1"/>
  </bookViews>
  <sheets>
    <sheet name="Sheet1" sheetId="1" r:id="rId1"/>
    <sheet name="Sheet2" sheetId="2" r:id="rId2"/>
  </sheets>
  <definedNames>
    <definedName name="solver_typ" localSheetId="0" hidden="1">2</definedName>
    <definedName name="solver_typ" localSheetId="1" hidden="1">2</definedName>
    <definedName name="solver_ver" localSheetId="0" hidden="1">16</definedName>
    <definedName name="solver_ver" localSheetId="1" hidden="1">16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" i="2" l="1"/>
  <c r="R7" i="2"/>
  <c r="R8" i="2"/>
  <c r="R9" i="2"/>
  <c r="R10" i="2"/>
  <c r="R5" i="2"/>
  <c r="N6" i="2"/>
  <c r="N7" i="2"/>
  <c r="N8" i="2"/>
  <c r="N9" i="2"/>
  <c r="N10" i="2"/>
  <c r="N5" i="2"/>
  <c r="J6" i="2"/>
  <c r="J7" i="2"/>
  <c r="J8" i="2"/>
  <c r="J9" i="2"/>
  <c r="J10" i="2"/>
  <c r="J5" i="2"/>
  <c r="F6" i="2"/>
  <c r="F7" i="2"/>
  <c r="F8" i="2"/>
  <c r="F9" i="2"/>
  <c r="F10" i="2"/>
  <c r="F5" i="2"/>
  <c r="B6" i="2"/>
  <c r="B7" i="2"/>
  <c r="B8" i="2"/>
  <c r="B9" i="2"/>
  <c r="B10" i="2"/>
  <c r="B5" i="2"/>
  <c r="S10" i="2"/>
  <c r="S9" i="2"/>
  <c r="S8" i="2"/>
  <c r="S7" i="2"/>
  <c r="S6" i="2"/>
  <c r="S5" i="2"/>
  <c r="C20" i="2"/>
  <c r="B20" i="2"/>
  <c r="C19" i="2"/>
  <c r="B19" i="2"/>
  <c r="C18" i="2"/>
  <c r="B18" i="2"/>
  <c r="C17" i="2"/>
  <c r="B17" i="2"/>
  <c r="C16" i="2"/>
  <c r="B16" i="2"/>
  <c r="B12" i="1"/>
  <c r="B11" i="1"/>
  <c r="O10" i="2"/>
  <c r="O9" i="2"/>
  <c r="O8" i="2"/>
  <c r="O7" i="2"/>
  <c r="O6" i="2"/>
  <c r="O5" i="2"/>
  <c r="K10" i="2"/>
  <c r="K9" i="2"/>
  <c r="K8" i="2"/>
  <c r="K7" i="2"/>
  <c r="K6" i="2"/>
  <c r="K5" i="2"/>
  <c r="G10" i="2"/>
  <c r="G9" i="2"/>
  <c r="G7" i="2"/>
  <c r="G6" i="2"/>
  <c r="G5" i="2"/>
  <c r="D3" i="1"/>
  <c r="D4" i="1"/>
  <c r="D5" i="1"/>
  <c r="D6" i="1"/>
  <c r="D7" i="1"/>
  <c r="D2" i="1"/>
  <c r="B5" i="1"/>
  <c r="B7" i="1"/>
  <c r="B6" i="1"/>
  <c r="B4" i="1"/>
  <c r="B3" i="1"/>
  <c r="B2" i="1"/>
  <c r="B10" i="1" l="1"/>
</calcChain>
</file>

<file path=xl/sharedStrings.xml><?xml version="1.0" encoding="utf-8"?>
<sst xmlns="http://schemas.openxmlformats.org/spreadsheetml/2006/main" count="73" uniqueCount="32">
  <si>
    <t>Combinations</t>
  </si>
  <si>
    <t>(1,1,1)</t>
  </si>
  <si>
    <t>(2,2,2)</t>
  </si>
  <si>
    <t>(5,5,5)</t>
  </si>
  <si>
    <t>(7,7,X), (7,X,7), (X,7,7)</t>
  </si>
  <si>
    <t>(7,X,X), (X,7,X), (X,X,7)</t>
  </si>
  <si>
    <t>Probability</t>
  </si>
  <si>
    <t>(7,7,7)</t>
  </si>
  <si>
    <t>Payout (Per Credit)</t>
  </si>
  <si>
    <t>Expected Payout</t>
  </si>
  <si>
    <t>Payback Percentage</t>
  </si>
  <si>
    <t>1,000 Pulls</t>
  </si>
  <si>
    <t>10,000 Pulls</t>
  </si>
  <si>
    <t>100,000 Pulls</t>
  </si>
  <si>
    <t>1,000,000 Pulls</t>
  </si>
  <si>
    <t>10,000,000 Pulls</t>
  </si>
  <si>
    <t>Combination</t>
  </si>
  <si>
    <t>Expected Hits</t>
  </si>
  <si>
    <t>Actual Hits</t>
  </si>
  <si>
    <t>(2, 2, 2)</t>
  </si>
  <si>
    <t>(5, 5, 5)</t>
  </si>
  <si>
    <t>(7, 7, 7)</t>
  </si>
  <si>
    <t>(7, X, X), (X, 7, X), (X, X, 7)</t>
  </si>
  <si>
    <t>(7, 7, X) (7, X, 7), (X, 7, 7)</t>
  </si>
  <si>
    <t>Payback Percentage:</t>
  </si>
  <si>
    <t>Hit Frequency</t>
  </si>
  <si>
    <t>Standard Deviation</t>
  </si>
  <si>
    <t>95% Confidence interval</t>
  </si>
  <si>
    <t>Handle Pulls</t>
  </si>
  <si>
    <t>Low Percentage</t>
  </si>
  <si>
    <t>Upper Percentage</t>
  </si>
  <si>
    <t>Simulation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</si>
</sst>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10" fontId="0" fillId="0" borderId="0" xfId="0" applyNumberFormat="1"/>
    <xf numFmtId="0" fontId="2" fillId="0" borderId="0" xfId="0" applyFont="1"/>
    <xf numFmtId="0" fontId="2" fillId="0" borderId="1" xfId="0" applyFont="1" applyBorder="1" applyAlignment="1">
      <alignment horizontal="center"/>
    </xf>
    <xf numFmtId="3" fontId="1" fillId="2" borderId="2" xfId="0" applyNumberFormat="1" applyFont="1" applyFill="1" applyBorder="1"/>
    <xf numFmtId="0" fontId="1" fillId="2" borderId="2" xfId="0" applyFont="1" applyFill="1" applyBorder="1"/>
    <xf numFmtId="0" fontId="0" fillId="0" borderId="2" xfId="0" applyBorder="1"/>
    <xf numFmtId="0" fontId="0" fillId="2" borderId="2" xfId="0" applyFont="1" applyFill="1" applyBorder="1"/>
    <xf numFmtId="0" fontId="0" fillId="2" borderId="2" xfId="0" applyFill="1" applyBorder="1"/>
    <xf numFmtId="0" fontId="0" fillId="0" borderId="2" xfId="0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2" fillId="0" borderId="2" xfId="0" applyFont="1" applyBorder="1"/>
    <xf numFmtId="0" fontId="0" fillId="0" borderId="3" xfId="0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0" xfId="0" applyFont="1" applyBorder="1"/>
    <xf numFmtId="0" fontId="0" fillId="3" borderId="0" xfId="0" applyFill="1" applyBorder="1"/>
    <xf numFmtId="0" fontId="0" fillId="3" borderId="0" xfId="0" applyFont="1" applyFill="1" applyBorder="1"/>
    <xf numFmtId="0" fontId="2" fillId="0" borderId="0" xfId="0" applyFont="1" applyAlignment="1">
      <alignment horizontal="center"/>
    </xf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3" fontId="0" fillId="0" borderId="7" xfId="0" applyNumberFormat="1" applyBorder="1" applyAlignment="1">
      <alignment horizontal="left" vertical="top" readingOrder="1"/>
    </xf>
    <xf numFmtId="0" fontId="0" fillId="0" borderId="8" xfId="0" applyBorder="1"/>
    <xf numFmtId="3" fontId="0" fillId="0" borderId="9" xfId="0" applyNumberFormat="1" applyBorder="1" applyAlignment="1">
      <alignment horizontal="left" vertical="top" readingOrder="1"/>
    </xf>
    <xf numFmtId="0" fontId="0" fillId="0" borderId="1" xfId="0" applyBorder="1"/>
    <xf numFmtId="0" fontId="0" fillId="0" borderId="10" xfId="0" applyBorder="1"/>
    <xf numFmtId="0" fontId="0" fillId="0" borderId="11" xfId="0" applyBorder="1"/>
    <xf numFmtId="0" fontId="3" fillId="0" borderId="0" xfId="0" applyFont="1" applyAlignment="1">
      <alignment horizontal="center"/>
    </xf>
    <xf numFmtId="164" fontId="0" fillId="0" borderId="0" xfId="0" applyNumberFormat="1" applyFill="1" applyBorder="1" applyAlignment="1">
      <alignment horizontal="left" vertical="top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Simulation</a:t>
            </a:r>
            <a:r>
              <a:rPr lang="en-US" baseline="0"/>
              <a:t> Chart</a:t>
            </a:r>
          </a:p>
        </c:rich>
      </c:tx>
      <c:layout>
        <c:manualLayout>
          <c:xMode val="edge"/>
          <c:yMode val="edge"/>
          <c:x val="0.3775207786526683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Simulation Results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1"/>
              <c:layout>
                <c:manualLayout>
                  <c:x val="-3.6208442694663168E-2"/>
                  <c:y val="7.64235199766695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6E0-413A-8D62-E42A81CEE4E0}"/>
                </c:ext>
              </c:extLst>
            </c:dLbl>
            <c:dLbl>
              <c:idx val="2"/>
              <c:layout>
                <c:manualLayout>
                  <c:x val="-5.5943119050417205E-2"/>
                  <c:y val="7.64235843068636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6E0-413A-8D62-E42A81CEE4E0}"/>
                </c:ext>
              </c:extLst>
            </c:dLbl>
            <c:dLbl>
              <c:idx val="3"/>
              <c:layout>
                <c:manualLayout>
                  <c:x val="-5.0967994672307664E-2"/>
                  <c:y val="5.32753503851233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6E0-413A-8D62-E42A81CEE4E0}"/>
                </c:ext>
              </c:extLst>
            </c:dLbl>
            <c:dLbl>
              <c:idx val="4"/>
              <c:layout>
                <c:manualLayout>
                  <c:x val="-6.0351706036745507E-2"/>
                  <c:y val="4.40161125692621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6E0-413A-8D62-E42A81CEE4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Sheet2!$A$16:$A$20</c:f>
              <c:numCache>
                <c:formatCode>#,##0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(Sheet2!$B$11,Sheet2!$F$11,Sheet2!$J$11,Sheet2!$N$11,Sheet2!$R$11)</c:f>
              <c:numCache>
                <c:formatCode>General</c:formatCode>
                <c:ptCount val="5"/>
                <c:pt idx="0">
                  <c:v>0.85599999999999998</c:v>
                </c:pt>
                <c:pt idx="1">
                  <c:v>0.93989999999999996</c:v>
                </c:pt>
                <c:pt idx="2">
                  <c:v>0.93330000000000002</c:v>
                </c:pt>
                <c:pt idx="3">
                  <c:v>0.9375</c:v>
                </c:pt>
                <c:pt idx="4">
                  <c:v>0.93919799999999998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E0-413A-8D62-E42A81CEE4E0}"/>
            </c:ext>
          </c:extLst>
        </c:ser>
        <c:ser>
          <c:idx val="1"/>
          <c:order val="1"/>
          <c:tx>
            <c:v>Theoretical Payback Percentage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2.736318407960199E-2"/>
                  <c:y val="-3.9215686274509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6E0-413A-8D62-E42A81CEE4E0}"/>
                </c:ext>
              </c:extLst>
            </c:dLbl>
            <c:dLbl>
              <c:idx val="1"/>
              <c:layout>
                <c:manualLayout>
                  <c:x val="-1.9900497512437856E-2"/>
                  <c:y val="-3.9215686274509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6E0-413A-8D62-E42A81CEE4E0}"/>
                </c:ext>
              </c:extLst>
            </c:dLbl>
            <c:dLbl>
              <c:idx val="2"/>
              <c:layout>
                <c:manualLayout>
                  <c:x val="-4.7263681592039891E-2"/>
                  <c:y val="-4.3572984749455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6E0-413A-8D62-E42A81CEE4E0}"/>
                </c:ext>
              </c:extLst>
            </c:dLbl>
            <c:dLbl>
              <c:idx val="3"/>
              <c:layout>
                <c:manualLayout>
                  <c:x val="-4.7263681592039891E-2"/>
                  <c:y val="-5.2287581699346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6E0-413A-8D62-E42A81CEE4E0}"/>
                </c:ext>
              </c:extLst>
            </c:dLbl>
            <c:dLbl>
              <c:idx val="4"/>
              <c:layout>
                <c:manualLayout>
                  <c:x val="-4.228855721393035E-2"/>
                  <c:y val="-4.3572984749455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6E0-413A-8D62-E42A81CEE4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Sheet2!$A$16:$A$20</c:f>
              <c:numCache>
                <c:formatCode>#,##0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Lit>
              <c:formatCode>General</c:formatCode>
              <c:ptCount val="5"/>
              <c:pt idx="0">
                <c:v>0.93910000000000005</c:v>
              </c:pt>
              <c:pt idx="1">
                <c:v>0.93910000000000005</c:v>
              </c:pt>
              <c:pt idx="2">
                <c:v>0.93910000000000005</c:v>
              </c:pt>
              <c:pt idx="3">
                <c:v>0.93910000000000005</c:v>
              </c:pt>
              <c:pt idx="4">
                <c:v>0.93910000000000005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F6E0-413A-8D62-E42A81CEE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842808"/>
        <c:axId val="586840840"/>
      </c:lineChart>
      <c:catAx>
        <c:axId val="586842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Pulls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840840"/>
        <c:crosses val="autoZero"/>
        <c:auto val="1"/>
        <c:lblAlgn val="ctr"/>
        <c:lblOffset val="100"/>
        <c:noMultiLvlLbl val="0"/>
      </c:catAx>
      <c:valAx>
        <c:axId val="58684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Payback</a:t>
                </a:r>
                <a:r>
                  <a:rPr lang="en-US" baseline="0"/>
                  <a:t>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842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12</xdr:row>
      <xdr:rowOff>133350</xdr:rowOff>
    </xdr:from>
    <xdr:to>
      <xdr:col>9</xdr:col>
      <xdr:colOff>466725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3A491F-E671-4D45-8B2B-4F72A3B87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E13" sqref="E13"/>
    </sheetView>
  </sheetViews>
  <sheetFormatPr defaultRowHeight="15" x14ac:dyDescent="0.25"/>
  <cols>
    <col min="1" max="1" width="20.28515625" customWidth="1"/>
    <col min="2" max="2" width="13.28515625" customWidth="1"/>
    <col min="3" max="3" width="17.5703125" customWidth="1"/>
    <col min="4" max="4" width="17" customWidth="1"/>
  </cols>
  <sheetData>
    <row r="1" spans="1:4" x14ac:dyDescent="0.25">
      <c r="A1" s="5" t="s">
        <v>0</v>
      </c>
      <c r="B1" s="5" t="s">
        <v>6</v>
      </c>
      <c r="C1" s="5" t="s">
        <v>8</v>
      </c>
      <c r="D1" s="5" t="s">
        <v>9</v>
      </c>
    </row>
    <row r="2" spans="1:4" x14ac:dyDescent="0.25">
      <c r="A2" s="6" t="s">
        <v>1</v>
      </c>
      <c r="B2" s="6">
        <f>(4/11)^3</f>
        <v>4.8084147257700979E-2</v>
      </c>
      <c r="C2" s="6">
        <v>5</v>
      </c>
      <c r="D2" s="6">
        <f>B2*C2</f>
        <v>0.24042073628850491</v>
      </c>
    </row>
    <row r="3" spans="1:4" x14ac:dyDescent="0.25">
      <c r="A3" s="6" t="s">
        <v>2</v>
      </c>
      <c r="B3" s="6">
        <f>(4/11)^3</f>
        <v>4.8084147257700979E-2</v>
      </c>
      <c r="C3" s="6">
        <v>5</v>
      </c>
      <c r="D3" s="6">
        <f t="shared" ref="D3:D7" si="0">B3*C3</f>
        <v>0.24042073628850491</v>
      </c>
    </row>
    <row r="4" spans="1:4" x14ac:dyDescent="0.25">
      <c r="A4" s="6" t="s">
        <v>3</v>
      </c>
      <c r="B4" s="6">
        <f>(2/11)^3</f>
        <v>6.0105184072126224E-3</v>
      </c>
      <c r="C4" s="6">
        <v>10</v>
      </c>
      <c r="D4" s="6">
        <f t="shared" si="0"/>
        <v>6.0105184072126228E-2</v>
      </c>
    </row>
    <row r="5" spans="1:4" x14ac:dyDescent="0.25">
      <c r="A5" s="6" t="s">
        <v>7</v>
      </c>
      <c r="B5" s="6">
        <f>(1/11)^3</f>
        <v>7.513148009015778E-4</v>
      </c>
      <c r="C5" s="6">
        <v>20</v>
      </c>
      <c r="D5" s="6">
        <f t="shared" si="0"/>
        <v>1.5026296018031557E-2</v>
      </c>
    </row>
    <row r="6" spans="1:4" x14ac:dyDescent="0.25">
      <c r="A6" s="6" t="s">
        <v>4</v>
      </c>
      <c r="B6" s="6">
        <f>COMBIN(3,2)*((1/11)^2)*(10/11)</f>
        <v>2.2539444027047332E-2</v>
      </c>
      <c r="C6" s="6">
        <v>7</v>
      </c>
      <c r="D6" s="6">
        <f t="shared" si="0"/>
        <v>0.15777610818933133</v>
      </c>
    </row>
    <row r="7" spans="1:4" x14ac:dyDescent="0.25">
      <c r="A7" s="6" t="s">
        <v>5</v>
      </c>
      <c r="B7" s="6">
        <f>COMBIN(3,1)*(1/11)*(10/11)^2</f>
        <v>0.22539444027047328</v>
      </c>
      <c r="C7" s="6">
        <v>1</v>
      </c>
      <c r="D7" s="6">
        <f t="shared" si="0"/>
        <v>0.22539444027047328</v>
      </c>
    </row>
    <row r="10" spans="1:4" x14ac:dyDescent="0.25">
      <c r="A10" s="2" t="s">
        <v>10</v>
      </c>
      <c r="B10" s="1">
        <f>SUM(D2:D7)</f>
        <v>0.9391435011269722</v>
      </c>
    </row>
    <row r="11" spans="1:4" x14ac:dyDescent="0.25">
      <c r="A11" s="2" t="s">
        <v>25</v>
      </c>
      <c r="B11" s="1">
        <f>SUM(B2:B7)</f>
        <v>0.35086401202103679</v>
      </c>
    </row>
    <row r="12" spans="1:4" x14ac:dyDescent="0.25">
      <c r="A12" s="2" t="s">
        <v>26</v>
      </c>
      <c r="B12">
        <f>SQRT(((B2*C2^2)+(B3*C3^2)+(B4*C4^2)+(B5*C5^2)+(B6*C6^2)+(B7*C7^2))-(SUM(D2:D7))^2)</f>
        <v>1.9374265936684434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topLeftCell="A9" workbookViewId="0">
      <selection activeCell="J16" sqref="J16"/>
    </sheetView>
  </sheetViews>
  <sheetFormatPr defaultRowHeight="15" x14ac:dyDescent="0.25"/>
  <cols>
    <col min="1" max="1" width="22.7109375" customWidth="1"/>
    <col min="2" max="2" width="14.28515625" customWidth="1"/>
    <col min="3" max="3" width="16.7109375" customWidth="1"/>
    <col min="4" max="4" width="0.85546875" customWidth="1"/>
    <col min="5" max="5" width="23.7109375" customWidth="1"/>
    <col min="6" max="6" width="17.28515625" customWidth="1"/>
    <col min="7" max="7" width="11.7109375" customWidth="1"/>
    <col min="8" max="8" width="0.7109375" customWidth="1"/>
    <col min="9" max="9" width="23.42578125" customWidth="1"/>
    <col min="10" max="10" width="13.42578125" customWidth="1"/>
    <col min="11" max="11" width="11.85546875" customWidth="1"/>
    <col min="12" max="12" width="0.85546875" customWidth="1"/>
    <col min="13" max="13" width="24" customWidth="1"/>
    <col min="14" max="14" width="13.85546875" customWidth="1"/>
    <col min="15" max="15" width="11.7109375" customWidth="1"/>
    <col min="16" max="16" width="0.85546875" customWidth="1"/>
    <col min="17" max="17" width="24.42578125" customWidth="1"/>
    <col min="18" max="19" width="13.140625" customWidth="1"/>
  </cols>
  <sheetData>
    <row r="1" spans="1:19" ht="18.75" x14ac:dyDescent="0.3">
      <c r="A1" s="29" t="s">
        <v>31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</row>
    <row r="3" spans="1:19" x14ac:dyDescent="0.25">
      <c r="A3" s="3" t="s">
        <v>11</v>
      </c>
      <c r="B3" s="3"/>
      <c r="C3" s="3"/>
      <c r="D3" s="2"/>
      <c r="E3" s="3" t="s">
        <v>12</v>
      </c>
      <c r="F3" s="3"/>
      <c r="G3" s="3"/>
      <c r="H3" s="2"/>
      <c r="I3" s="3" t="s">
        <v>13</v>
      </c>
      <c r="J3" s="3"/>
      <c r="K3" s="3"/>
      <c r="L3" s="2"/>
      <c r="M3" s="3" t="s">
        <v>14</v>
      </c>
      <c r="N3" s="3"/>
      <c r="O3" s="3"/>
      <c r="P3" s="2"/>
      <c r="Q3" s="3" t="s">
        <v>15</v>
      </c>
      <c r="R3" s="3"/>
      <c r="S3" s="3"/>
    </row>
    <row r="4" spans="1:19" x14ac:dyDescent="0.25">
      <c r="A4" s="4" t="s">
        <v>16</v>
      </c>
      <c r="B4" s="5" t="s">
        <v>17</v>
      </c>
      <c r="C4" s="5" t="s">
        <v>18</v>
      </c>
      <c r="D4" s="5"/>
      <c r="E4" s="4" t="s">
        <v>16</v>
      </c>
      <c r="F4" s="5" t="s">
        <v>17</v>
      </c>
      <c r="G4" s="5" t="s">
        <v>18</v>
      </c>
      <c r="H4" s="5"/>
      <c r="I4" s="4" t="s">
        <v>16</v>
      </c>
      <c r="J4" s="5" t="s">
        <v>17</v>
      </c>
      <c r="K4" s="5" t="s">
        <v>18</v>
      </c>
      <c r="L4" s="5"/>
      <c r="M4" s="4" t="s">
        <v>16</v>
      </c>
      <c r="N4" s="5" t="s">
        <v>17</v>
      </c>
      <c r="O4" s="5" t="s">
        <v>18</v>
      </c>
      <c r="P4" s="5"/>
      <c r="Q4" s="4" t="s">
        <v>16</v>
      </c>
      <c r="R4" s="5" t="s">
        <v>17</v>
      </c>
      <c r="S4" s="5" t="s">
        <v>18</v>
      </c>
    </row>
    <row r="5" spans="1:19" x14ac:dyDescent="0.25">
      <c r="A5" s="6" t="s">
        <v>1</v>
      </c>
      <c r="B5" s="6">
        <f>1000*Sheet1!B2</f>
        <v>48.084147257700977</v>
      </c>
      <c r="C5" s="6">
        <v>46</v>
      </c>
      <c r="D5" s="7"/>
      <c r="E5" s="6" t="s">
        <v>1</v>
      </c>
      <c r="F5" s="6">
        <f>10000*Sheet1!B2</f>
        <v>480.84147257700977</v>
      </c>
      <c r="G5" s="6">
        <f>46+460</f>
        <v>506</v>
      </c>
      <c r="H5" s="8"/>
      <c r="I5" s="6" t="s">
        <v>1</v>
      </c>
      <c r="J5" s="6">
        <f>100000*Sheet1!B2</f>
        <v>4808.4147257700979</v>
      </c>
      <c r="K5" s="6">
        <f>506+4262</f>
        <v>4768</v>
      </c>
      <c r="L5" s="8"/>
      <c r="M5" s="6" t="s">
        <v>1</v>
      </c>
      <c r="N5" s="6">
        <f>1000000*Sheet1!B2</f>
        <v>48084.147257700977</v>
      </c>
      <c r="O5" s="6">
        <f>4768+43355</f>
        <v>48123</v>
      </c>
      <c r="P5" s="8"/>
      <c r="Q5" s="6" t="s">
        <v>1</v>
      </c>
      <c r="R5" s="6">
        <f>10000000*Sheet1!B2</f>
        <v>480841.47257700982</v>
      </c>
      <c r="S5" s="6">
        <f>48123+433703</f>
        <v>481826</v>
      </c>
    </row>
    <row r="6" spans="1:19" x14ac:dyDescent="0.25">
      <c r="A6" s="9" t="s">
        <v>19</v>
      </c>
      <c r="B6" s="6">
        <f>1000*Sheet1!B3</f>
        <v>48.084147257700977</v>
      </c>
      <c r="C6" s="6">
        <v>52</v>
      </c>
      <c r="D6" s="7"/>
      <c r="E6" s="9" t="s">
        <v>19</v>
      </c>
      <c r="F6" s="6">
        <f>10000*Sheet1!B3</f>
        <v>480.84147257700977</v>
      </c>
      <c r="G6" s="6">
        <f>52+421</f>
        <v>473</v>
      </c>
      <c r="H6" s="8"/>
      <c r="I6" s="9" t="s">
        <v>19</v>
      </c>
      <c r="J6" s="6">
        <f>100000*Sheet1!B3</f>
        <v>4808.4147257700979</v>
      </c>
      <c r="K6" s="6">
        <f>473+4284</f>
        <v>4757</v>
      </c>
      <c r="L6" s="8"/>
      <c r="M6" s="9" t="s">
        <v>19</v>
      </c>
      <c r="N6" s="6">
        <f>1000000*Sheet1!B3</f>
        <v>48084.147257700977</v>
      </c>
      <c r="O6" s="6">
        <f>4757+43317</f>
        <v>48074</v>
      </c>
      <c r="P6" s="8"/>
      <c r="Q6" s="9" t="s">
        <v>19</v>
      </c>
      <c r="R6" s="6">
        <f>10000000*Sheet1!B3</f>
        <v>480841.47257700982</v>
      </c>
      <c r="S6" s="6">
        <f>48074+432686</f>
        <v>480760</v>
      </c>
    </row>
    <row r="7" spans="1:19" x14ac:dyDescent="0.25">
      <c r="A7" s="9" t="s">
        <v>20</v>
      </c>
      <c r="B7" s="6">
        <f>1000*Sheet1!B4</f>
        <v>6.0105184072126221</v>
      </c>
      <c r="C7" s="6">
        <v>6</v>
      </c>
      <c r="D7" s="7"/>
      <c r="E7" s="9" t="s">
        <v>20</v>
      </c>
      <c r="F7" s="6">
        <f>10000*Sheet1!B4</f>
        <v>60.105184072126221</v>
      </c>
      <c r="G7" s="6">
        <f>6+41</f>
        <v>47</v>
      </c>
      <c r="H7" s="8"/>
      <c r="I7" s="9" t="s">
        <v>20</v>
      </c>
      <c r="J7" s="6">
        <f>100000*Sheet1!B4</f>
        <v>601.05184072126224</v>
      </c>
      <c r="K7" s="6">
        <f>47+538</f>
        <v>585</v>
      </c>
      <c r="L7" s="8"/>
      <c r="M7" s="9" t="s">
        <v>20</v>
      </c>
      <c r="N7" s="6">
        <f>1000000*Sheet1!B4</f>
        <v>6010.5184072126222</v>
      </c>
      <c r="O7" s="6">
        <f>585+5459</f>
        <v>6044</v>
      </c>
      <c r="P7" s="8"/>
      <c r="Q7" s="9" t="s">
        <v>20</v>
      </c>
      <c r="R7" s="6">
        <f>10000000*Sheet1!B4</f>
        <v>60105.184072126227</v>
      </c>
      <c r="S7" s="6">
        <f>6044+53565</f>
        <v>59609</v>
      </c>
    </row>
    <row r="8" spans="1:19" x14ac:dyDescent="0.25">
      <c r="A8" s="9" t="s">
        <v>21</v>
      </c>
      <c r="B8" s="6">
        <f>1000*Sheet1!B5</f>
        <v>0.75131480090157776</v>
      </c>
      <c r="C8" s="6">
        <v>0</v>
      </c>
      <c r="D8" s="7"/>
      <c r="E8" s="9" t="s">
        <v>21</v>
      </c>
      <c r="F8" s="6">
        <f>10000*Sheet1!B5</f>
        <v>7.5131480090157776</v>
      </c>
      <c r="G8" s="6">
        <v>8</v>
      </c>
      <c r="H8" s="8"/>
      <c r="I8" s="9" t="s">
        <v>21</v>
      </c>
      <c r="J8" s="6">
        <f>100000*Sheet1!B5</f>
        <v>75.13148009015778</v>
      </c>
      <c r="K8" s="6">
        <f>8+57</f>
        <v>65</v>
      </c>
      <c r="L8" s="8"/>
      <c r="M8" s="9" t="s">
        <v>21</v>
      </c>
      <c r="N8" s="6">
        <f>1000000*Sheet1!B5</f>
        <v>751.31480090157777</v>
      </c>
      <c r="O8" s="6">
        <f>65+635</f>
        <v>700</v>
      </c>
      <c r="P8" s="8"/>
      <c r="Q8" s="9" t="s">
        <v>21</v>
      </c>
      <c r="R8" s="6">
        <f>10000000*Sheet1!B5</f>
        <v>7513.1480090157784</v>
      </c>
      <c r="S8" s="6">
        <f>700+6786</f>
        <v>7486</v>
      </c>
    </row>
    <row r="9" spans="1:19" x14ac:dyDescent="0.25">
      <c r="A9" s="9" t="s">
        <v>23</v>
      </c>
      <c r="B9" s="6">
        <f>1000*Sheet1!B6</f>
        <v>22.539444027047331</v>
      </c>
      <c r="C9" s="6">
        <v>12</v>
      </c>
      <c r="D9" s="7"/>
      <c r="E9" s="9" t="s">
        <v>23</v>
      </c>
      <c r="F9" s="6">
        <f>10000*Sheet1!B6</f>
        <v>225.39444027047332</v>
      </c>
      <c r="G9" s="6">
        <f>12+209</f>
        <v>221</v>
      </c>
      <c r="H9" s="8"/>
      <c r="I9" s="9" t="s">
        <v>23</v>
      </c>
      <c r="J9" s="6">
        <f>100000*Sheet1!B6</f>
        <v>2253.944402704733</v>
      </c>
      <c r="K9" s="6">
        <f>221+2032</f>
        <v>2253</v>
      </c>
      <c r="L9" s="8"/>
      <c r="M9" s="9" t="s">
        <v>23</v>
      </c>
      <c r="N9" s="6">
        <f>1000000*Sheet1!B6</f>
        <v>22539.444027047331</v>
      </c>
      <c r="O9" s="6">
        <f>20155+2253</f>
        <v>22408</v>
      </c>
      <c r="P9" s="8"/>
      <c r="Q9" s="9" t="s">
        <v>23</v>
      </c>
      <c r="R9" s="6">
        <f>10000000*Sheet1!B6</f>
        <v>225394.44027047331</v>
      </c>
      <c r="S9" s="6">
        <f>22408+203529</f>
        <v>225937</v>
      </c>
    </row>
    <row r="10" spans="1:19" x14ac:dyDescent="0.25">
      <c r="A10" s="9" t="s">
        <v>22</v>
      </c>
      <c r="B10" s="6">
        <f>1000*Sheet1!B7</f>
        <v>225.3944402704733</v>
      </c>
      <c r="C10" s="6">
        <v>222</v>
      </c>
      <c r="D10" s="7"/>
      <c r="E10" s="9" t="s">
        <v>22</v>
      </c>
      <c r="F10" s="6">
        <f>10000*Sheet1!B7</f>
        <v>2253.944402704733</v>
      </c>
      <c r="G10" s="6">
        <f>222+2105</f>
        <v>2327</v>
      </c>
      <c r="H10" s="8"/>
      <c r="I10" s="9" t="s">
        <v>22</v>
      </c>
      <c r="J10" s="6">
        <f>100000*Sheet1!B7</f>
        <v>22539.444027047328</v>
      </c>
      <c r="K10" s="6">
        <f>2327+20457</f>
        <v>22784</v>
      </c>
      <c r="L10" s="8"/>
      <c r="M10" s="9" t="s">
        <v>22</v>
      </c>
      <c r="N10" s="6">
        <f>1000000*Sheet1!B7</f>
        <v>225394.44027047328</v>
      </c>
      <c r="O10" s="6">
        <f>22784+202393</f>
        <v>225177</v>
      </c>
      <c r="P10" s="8"/>
      <c r="Q10" s="9" t="s">
        <v>22</v>
      </c>
      <c r="R10" s="6">
        <f>10000000*Sheet1!B7</f>
        <v>2253944.402704733</v>
      </c>
      <c r="S10" s="6">
        <f>225177+2026465</f>
        <v>2251642</v>
      </c>
    </row>
    <row r="11" spans="1:19" x14ac:dyDescent="0.25">
      <c r="A11" s="10" t="s">
        <v>24</v>
      </c>
      <c r="B11" s="11">
        <v>0.85599999999999998</v>
      </c>
      <c r="C11" s="12"/>
      <c r="D11" s="7"/>
      <c r="E11" s="10" t="s">
        <v>10</v>
      </c>
      <c r="F11" s="11">
        <v>0.93989999999999996</v>
      </c>
      <c r="G11" s="12"/>
      <c r="H11" s="8"/>
      <c r="I11" s="10" t="s">
        <v>10</v>
      </c>
      <c r="J11" s="11">
        <v>0.93330000000000002</v>
      </c>
      <c r="K11" s="12"/>
      <c r="L11" s="8"/>
      <c r="M11" s="10" t="s">
        <v>10</v>
      </c>
      <c r="N11" s="11">
        <v>0.9375</v>
      </c>
      <c r="O11" s="12"/>
      <c r="P11" s="8"/>
      <c r="Q11" s="10" t="s">
        <v>10</v>
      </c>
      <c r="R11" s="11">
        <v>0.93919799999999998</v>
      </c>
      <c r="S11" s="28"/>
    </row>
    <row r="12" spans="1:19" x14ac:dyDescent="0.25">
      <c r="A12" s="14"/>
      <c r="B12" s="13"/>
      <c r="C12" s="13"/>
      <c r="D12" s="18"/>
      <c r="E12" s="14"/>
      <c r="F12" s="13"/>
      <c r="G12" s="13"/>
      <c r="H12" s="17"/>
      <c r="I12" s="14"/>
      <c r="J12" s="13"/>
      <c r="K12" s="13"/>
      <c r="L12" s="17"/>
      <c r="M12" s="14"/>
      <c r="N12" s="13"/>
      <c r="O12" s="13"/>
      <c r="P12" s="17"/>
      <c r="Q12" s="14"/>
      <c r="R12" s="13"/>
      <c r="S12" s="13"/>
    </row>
    <row r="13" spans="1:19" x14ac:dyDescent="0.25">
      <c r="D13" s="18"/>
      <c r="E13" s="13"/>
      <c r="F13" s="13"/>
      <c r="G13" s="13"/>
      <c r="H13" s="17"/>
      <c r="I13" s="14"/>
      <c r="J13" s="13"/>
      <c r="K13" s="13"/>
      <c r="L13" s="17"/>
      <c r="M13" s="14"/>
      <c r="N13" s="13"/>
      <c r="O13" s="13"/>
      <c r="P13" s="17"/>
      <c r="Q13" s="14"/>
      <c r="R13" s="13"/>
      <c r="S13" s="13"/>
    </row>
    <row r="14" spans="1:19" x14ac:dyDescent="0.25">
      <c r="A14" s="19" t="s">
        <v>27</v>
      </c>
      <c r="B14" s="19"/>
      <c r="C14" s="19"/>
      <c r="D14" s="18"/>
      <c r="E14" s="13"/>
      <c r="F14" s="13"/>
      <c r="G14" s="13"/>
      <c r="H14" s="17"/>
      <c r="I14" s="14"/>
      <c r="J14" s="13"/>
      <c r="K14" s="13"/>
      <c r="L14" s="17"/>
      <c r="M14" s="14"/>
      <c r="N14" s="13"/>
      <c r="O14" s="13"/>
      <c r="P14" s="17"/>
      <c r="Q14" s="14"/>
      <c r="R14" s="13"/>
      <c r="S14" s="13"/>
    </row>
    <row r="15" spans="1:19" x14ac:dyDescent="0.25">
      <c r="A15" s="20" t="s">
        <v>28</v>
      </c>
      <c r="B15" s="21" t="s">
        <v>29</v>
      </c>
      <c r="C15" s="22" t="s">
        <v>30</v>
      </c>
      <c r="D15" s="18"/>
      <c r="E15" s="13"/>
      <c r="F15" s="13"/>
      <c r="G15" s="13"/>
      <c r="H15" s="17"/>
      <c r="I15" s="15"/>
      <c r="J15" s="16"/>
      <c r="K15" s="13"/>
      <c r="L15" s="17"/>
      <c r="M15" s="15"/>
      <c r="N15" s="16"/>
      <c r="O15" s="13"/>
      <c r="P15" s="17"/>
      <c r="Q15" s="15"/>
      <c r="R15" s="16"/>
      <c r="S15" s="13"/>
    </row>
    <row r="16" spans="1:19" x14ac:dyDescent="0.25">
      <c r="A16" s="23">
        <v>1000</v>
      </c>
      <c r="B16" s="13">
        <f>0.9391-((1.96*Sheet1!B12)/SQRT(1000))</f>
        <v>0.81901705562667282</v>
      </c>
      <c r="C16" s="24">
        <f>0.9391+((1.96*Sheet1!B12)/SQRT(1000))</f>
        <v>1.0591829443733274</v>
      </c>
    </row>
    <row r="17" spans="1:3" x14ac:dyDescent="0.25">
      <c r="A17" s="23">
        <v>10000</v>
      </c>
      <c r="B17" s="13">
        <f>0.9391-(1.96*(Sheet1!B12)/SQRT(10000))</f>
        <v>0.90112643876409859</v>
      </c>
      <c r="C17" s="24">
        <f>0.9391+(1.96*Sheet1!B12)/SQRT(10000)</f>
        <v>0.9770735612359015</v>
      </c>
    </row>
    <row r="18" spans="1:3" x14ac:dyDescent="0.25">
      <c r="A18" s="23">
        <v>100000</v>
      </c>
      <c r="B18" s="13">
        <f>0.9391-((1.96*Sheet1!B12)/SQRT(100000))</f>
        <v>0.92709170556266729</v>
      </c>
      <c r="C18" s="24">
        <f>0.9391+((1.96*Sheet1!B12)/SQRT(100000))</f>
        <v>0.9511082944373328</v>
      </c>
    </row>
    <row r="19" spans="1:3" x14ac:dyDescent="0.25">
      <c r="A19" s="23">
        <v>1000000</v>
      </c>
      <c r="B19" s="13">
        <f>0.9391-((1.96*Sheet1!B12)/SQRT(1000000))</f>
        <v>0.93530264387640993</v>
      </c>
      <c r="C19" s="24">
        <f>0.9391+((1.96*Sheet1!B12)/SQRT(1000000))</f>
        <v>0.94289735612359016</v>
      </c>
    </row>
    <row r="20" spans="1:3" x14ac:dyDescent="0.25">
      <c r="A20" s="25">
        <v>10000000</v>
      </c>
      <c r="B20" s="26">
        <f>0.9391-((1.96*Sheet1!B12)/SQRT(10000000))</f>
        <v>0.93789917055626681</v>
      </c>
      <c r="C20" s="27">
        <f>0.9391+((1.96*Sheet1!B12)/SQRT(10000000))</f>
        <v>0.94030082944373328</v>
      </c>
    </row>
    <row r="23" spans="1:3" x14ac:dyDescent="0.25">
      <c r="A23" s="30"/>
    </row>
    <row r="24" spans="1:3" x14ac:dyDescent="0.25">
      <c r="A24" s="30"/>
    </row>
    <row r="25" spans="1:3" x14ac:dyDescent="0.25">
      <c r="A25" s="30"/>
    </row>
    <row r="26" spans="1:3" x14ac:dyDescent="0.25">
      <c r="A26" s="30"/>
    </row>
  </sheetData>
  <mergeCells count="7">
    <mergeCell ref="A1:S1"/>
    <mergeCell ref="A3:C3"/>
    <mergeCell ref="E3:G3"/>
    <mergeCell ref="I3:K3"/>
    <mergeCell ref="M3:O3"/>
    <mergeCell ref="Q3:S3"/>
    <mergeCell ref="A14:C14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Sheet2!B11:B11</xm:f>
              <xm:sqref>B11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Canalia</dc:creator>
  <cp:lastModifiedBy>Canalia</cp:lastModifiedBy>
  <dcterms:created xsi:type="dcterms:W3CDTF">2017-08-08T16:18:54Z</dcterms:created>
  <dcterms:modified xsi:type="dcterms:W3CDTF">2017-08-08T18:28:27Z</dcterms:modified>
</cp:coreProperties>
</file>