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alia\Downloads\"/>
    </mc:Choice>
  </mc:AlternateContent>
  <bookViews>
    <workbookView xWindow="0" yWindow="0" windowWidth="16815" windowHeight="7230"/>
  </bookViews>
  <sheets>
    <sheet name="Sheet1" sheetId="1" r:id="rId1"/>
    <sheet name="Sheet2" sheetId="2" r:id="rId2"/>
  </sheets>
  <definedNames>
    <definedName name="solver_typ" localSheetId="0" hidden="1">2</definedName>
    <definedName name="solver_typ" localSheetId="1" hidden="1">2</definedName>
    <definedName name="solver_ver" localSheetId="0" hidden="1">16</definedName>
    <definedName name="solver_ver" localSheetId="1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21" i="2" s="1"/>
  <c r="R6" i="2"/>
  <c r="R7" i="2"/>
  <c r="R8" i="2"/>
  <c r="R9" i="2"/>
  <c r="R10" i="2"/>
  <c r="R11" i="2"/>
  <c r="R12" i="2"/>
  <c r="R13" i="2"/>
  <c r="R14" i="2"/>
  <c r="R15" i="2"/>
  <c r="R5" i="2"/>
  <c r="N7" i="2"/>
  <c r="N8" i="2"/>
  <c r="N9" i="2"/>
  <c r="N10" i="2"/>
  <c r="N11" i="2"/>
  <c r="N12" i="2"/>
  <c r="N13" i="2"/>
  <c r="N14" i="2"/>
  <c r="N15" i="2"/>
  <c r="N5" i="2"/>
  <c r="N6" i="2"/>
  <c r="J6" i="2"/>
  <c r="J7" i="2"/>
  <c r="J8" i="2"/>
  <c r="J9" i="2"/>
  <c r="J10" i="2"/>
  <c r="J11" i="2"/>
  <c r="J12" i="2"/>
  <c r="J13" i="2"/>
  <c r="J14" i="2"/>
  <c r="J15" i="2"/>
  <c r="J5" i="2"/>
  <c r="F6" i="2"/>
  <c r="F7" i="2"/>
  <c r="F8" i="2"/>
  <c r="F9" i="2"/>
  <c r="F10" i="2"/>
  <c r="F11" i="2"/>
  <c r="F12" i="2"/>
  <c r="F13" i="2"/>
  <c r="F14" i="2"/>
  <c r="F15" i="2"/>
  <c r="F5" i="2"/>
  <c r="B6" i="2"/>
  <c r="B7" i="2"/>
  <c r="B8" i="2"/>
  <c r="B9" i="2"/>
  <c r="B10" i="2"/>
  <c r="B11" i="2"/>
  <c r="B12" i="2"/>
  <c r="B13" i="2"/>
  <c r="B14" i="2"/>
  <c r="B15" i="2"/>
  <c r="B5" i="2"/>
  <c r="B17" i="1"/>
  <c r="E12" i="1"/>
  <c r="E11" i="1"/>
  <c r="E3" i="1"/>
  <c r="E4" i="1"/>
  <c r="E5" i="1"/>
  <c r="E6" i="1"/>
  <c r="E7" i="1"/>
  <c r="E8" i="1"/>
  <c r="E9" i="1"/>
  <c r="E10" i="1"/>
  <c r="E2" i="1"/>
  <c r="B22" i="2" l="1"/>
  <c r="B24" i="2"/>
  <c r="C22" i="2"/>
  <c r="C24" i="2"/>
  <c r="B20" i="2"/>
  <c r="C23" i="2"/>
  <c r="C20" i="2"/>
  <c r="B23" i="2"/>
  <c r="B21" i="2"/>
  <c r="D13" i="1"/>
  <c r="D1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2" i="1"/>
  <c r="B12" i="1"/>
  <c r="B11" i="1"/>
</calcChain>
</file>

<file path=xl/sharedStrings.xml><?xml version="1.0" encoding="utf-8"?>
<sst xmlns="http://schemas.openxmlformats.org/spreadsheetml/2006/main" count="104" uniqueCount="34">
  <si>
    <t>Winning Combinations</t>
  </si>
  <si>
    <t>(7, X, X), (X, 7, X), (X, X, 7)</t>
  </si>
  <si>
    <t>(7, 7, X) (7, X, 7), (X, 7, 7)</t>
  </si>
  <si>
    <t>Probability</t>
  </si>
  <si>
    <t>(1, 1, 1)</t>
  </si>
  <si>
    <t>(2, 2, 2)</t>
  </si>
  <si>
    <t>(3, 3, 3)</t>
  </si>
  <si>
    <t>(4, 4, 4)</t>
  </si>
  <si>
    <t>(5, 5, 5)</t>
  </si>
  <si>
    <t>(6, 6, 6)</t>
  </si>
  <si>
    <t>(7, 7, 7)</t>
  </si>
  <si>
    <t>(8, 8, 8)</t>
  </si>
  <si>
    <t>(9, 9, 9)</t>
  </si>
  <si>
    <t>Payout (per credit)</t>
  </si>
  <si>
    <t>Expected Return</t>
  </si>
  <si>
    <t>Payout Percentage</t>
  </si>
  <si>
    <t>Standard Deviation</t>
  </si>
  <si>
    <t>Hit Frequency</t>
  </si>
  <si>
    <t>95% Confidence interval</t>
  </si>
  <si>
    <t>Handle Pulls</t>
  </si>
  <si>
    <t>Low Percentage</t>
  </si>
  <si>
    <t>Upper Percentage</t>
  </si>
  <si>
    <t>Simulation Results</t>
  </si>
  <si>
    <t>1,000 Pulls</t>
  </si>
  <si>
    <t>(1,1,1)</t>
  </si>
  <si>
    <t>Combination</t>
  </si>
  <si>
    <t>Actual Hits</t>
  </si>
  <si>
    <t>Expected Hits</t>
  </si>
  <si>
    <t>Payback Percentage:</t>
  </si>
  <si>
    <t>Payback Percentage</t>
  </si>
  <si>
    <t>10,000 Pulls</t>
  </si>
  <si>
    <t>100,000 Pulls</t>
  </si>
  <si>
    <t>1,000,000 Pulls</t>
  </si>
  <si>
    <t>10,000,000 Pulls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</si>
</sst>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0" fontId="0" fillId="0" borderId="0" xfId="0" applyNumberFormat="1"/>
    <xf numFmtId="3" fontId="0" fillId="0" borderId="0" xfId="0" applyNumberFormat="1"/>
    <xf numFmtId="3" fontId="0" fillId="0" borderId="2" xfId="0" applyNumberFormat="1" applyBorder="1" applyAlignment="1">
      <alignment horizontal="left" vertical="top" readingOrder="1"/>
    </xf>
    <xf numFmtId="0" fontId="0" fillId="0" borderId="3" xfId="0" applyBorder="1"/>
    <xf numFmtId="3" fontId="0" fillId="0" borderId="4" xfId="0" applyNumberFormat="1" applyBorder="1" applyAlignment="1">
      <alignment horizontal="left" vertical="top" readingOrder="1"/>
    </xf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0" fillId="3" borderId="1" xfId="0" applyFont="1" applyFill="1" applyBorder="1"/>
    <xf numFmtId="0" fontId="0" fillId="3" borderId="1" xfId="0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3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Simulation Resuls Line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9772276666855492E-2"/>
                  <c:y val="5.2277869655007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85-4951-9FED-22253BD96D26}"/>
                </c:ext>
              </c:extLst>
            </c:dLbl>
            <c:dLbl>
              <c:idx val="1"/>
              <c:layout>
                <c:manualLayout>
                  <c:x val="-4.3249494892275114E-2"/>
                  <c:y val="6.0637326290326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85-4951-9FED-22253BD96D26}"/>
                </c:ext>
              </c:extLst>
            </c:dLbl>
            <c:dLbl>
              <c:idx val="2"/>
              <c:layout>
                <c:manualLayout>
                  <c:x val="-4.6319039256783552E-2"/>
                  <c:y val="6.063732629032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85-4951-9FED-22253BD96D26}"/>
                </c:ext>
              </c:extLst>
            </c:dLbl>
            <c:dLbl>
              <c:idx val="3"/>
              <c:layout>
                <c:manualLayout>
                  <c:x val="-7.336939896901376E-2"/>
                  <c:y val="7.735623956096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85-4951-9FED-22253BD96D26}"/>
                </c:ext>
              </c:extLst>
            </c:dLbl>
            <c:dLbl>
              <c:idx val="4"/>
              <c:layout>
                <c:manualLayout>
                  <c:x val="-5.8309446930644458E-2"/>
                  <c:y val="6.481705460798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85-4951-9FED-22253BD96D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Sheet2!$B$30:$B$34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Sheet2!$A$30:$A$34</c:f>
              <c:numCache>
                <c:formatCode>General</c:formatCode>
                <c:ptCount val="5"/>
                <c:pt idx="0">
                  <c:v>0.80800000000000005</c:v>
                </c:pt>
                <c:pt idx="1">
                  <c:v>0.86680000000000001</c:v>
                </c:pt>
                <c:pt idx="2">
                  <c:v>0.90998000000000001</c:v>
                </c:pt>
                <c:pt idx="3">
                  <c:v>0.92149199999999998</c:v>
                </c:pt>
                <c:pt idx="4">
                  <c:v>0.92101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951-9FED-22253BD96D26}"/>
            </c:ext>
          </c:extLst>
        </c:ser>
        <c:ser>
          <c:idx val="1"/>
          <c:order val="1"/>
          <c:tx>
            <c:v>Theoretical Payback Percentage line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5.2841821031363888E-2"/>
                  <c:y val="-3.1316696698179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85-4951-9FED-22253BD96D26}"/>
                </c:ext>
              </c:extLst>
            </c:dLbl>
            <c:dLbl>
              <c:idx val="4"/>
              <c:layout>
                <c:manualLayout>
                  <c:x val="-5.04437394965917E-2"/>
                  <c:y val="-3.1316696698179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85-4951-9FED-22253BD96D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Sheet2!$A$37:$A$41</c:f>
              <c:numCache>
                <c:formatCode>General</c:formatCode>
                <c:ptCount val="5"/>
                <c:pt idx="0">
                  <c:v>0.9204</c:v>
                </c:pt>
                <c:pt idx="1">
                  <c:v>0.9204</c:v>
                </c:pt>
                <c:pt idx="2">
                  <c:v>0.9204</c:v>
                </c:pt>
                <c:pt idx="3">
                  <c:v>0.9204</c:v>
                </c:pt>
                <c:pt idx="4">
                  <c:v>0.9204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5-4951-9FED-22253BD96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701496"/>
        <c:axId val="100701824"/>
      </c:lineChart>
      <c:catAx>
        <c:axId val="10070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1824"/>
        <c:crosses val="autoZero"/>
        <c:auto val="0"/>
        <c:lblAlgn val="ctr"/>
        <c:lblOffset val="100"/>
        <c:noMultiLvlLbl val="0"/>
      </c:catAx>
      <c:valAx>
        <c:axId val="1007018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Payback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9524</xdr:rowOff>
    </xdr:from>
    <xdr:to>
      <xdr:col>5</xdr:col>
      <xdr:colOff>104775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7BA2E-4521-4187-88DD-F9B86A3C0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20" sqref="B20"/>
    </sheetView>
  </sheetViews>
  <sheetFormatPr defaultRowHeight="15" x14ac:dyDescent="0.25"/>
  <cols>
    <col min="1" max="1" width="22.7109375" style="1" customWidth="1"/>
    <col min="2" max="2" width="13.28515625" customWidth="1"/>
    <col min="3" max="3" width="17.5703125" customWidth="1"/>
    <col min="4" max="4" width="15" customWidth="1"/>
    <col min="5" max="5" width="15.42578125" customWidth="1"/>
    <col min="6" max="6" width="18.5703125" customWidth="1"/>
    <col min="7" max="7" width="14" customWidth="1"/>
  </cols>
  <sheetData>
    <row r="1" spans="1:5" x14ac:dyDescent="0.25">
      <c r="A1" s="30" t="s">
        <v>0</v>
      </c>
      <c r="B1" s="30" t="s">
        <v>3</v>
      </c>
      <c r="C1" s="30" t="s">
        <v>13</v>
      </c>
      <c r="D1" s="31" t="s">
        <v>14</v>
      </c>
      <c r="E1" s="30" t="s">
        <v>17</v>
      </c>
    </row>
    <row r="2" spans="1:5" ht="15.75" customHeight="1" x14ac:dyDescent="0.25">
      <c r="A2" s="4" t="s">
        <v>4</v>
      </c>
      <c r="B2" s="3">
        <f>1/729</f>
        <v>1.3717421124828531E-3</v>
      </c>
      <c r="C2" s="3">
        <v>35</v>
      </c>
      <c r="D2" s="3">
        <f>B2*C2</f>
        <v>4.8010973936899862E-2</v>
      </c>
      <c r="E2" s="3">
        <f>1/9^3</f>
        <v>1.3717421124828531E-3</v>
      </c>
    </row>
    <row r="3" spans="1:5" x14ac:dyDescent="0.25">
      <c r="A3" s="4" t="s">
        <v>5</v>
      </c>
      <c r="B3" s="3">
        <f t="shared" ref="B3:B10" si="0">1/729</f>
        <v>1.3717421124828531E-3</v>
      </c>
      <c r="C3" s="3">
        <v>35</v>
      </c>
      <c r="D3" s="3">
        <f t="shared" ref="D3:D11" si="1">B3*C3</f>
        <v>4.8010973936899862E-2</v>
      </c>
      <c r="E3" s="3">
        <f t="shared" ref="E3:E10" si="2">1/9^3</f>
        <v>1.3717421124828531E-3</v>
      </c>
    </row>
    <row r="4" spans="1:5" x14ac:dyDescent="0.25">
      <c r="A4" s="4" t="s">
        <v>6</v>
      </c>
      <c r="B4" s="3">
        <f t="shared" si="0"/>
        <v>1.3717421124828531E-3</v>
      </c>
      <c r="C4" s="3">
        <v>35</v>
      </c>
      <c r="D4" s="3">
        <f t="shared" si="1"/>
        <v>4.8010973936899862E-2</v>
      </c>
      <c r="E4" s="3">
        <f t="shared" si="2"/>
        <v>1.3717421124828531E-3</v>
      </c>
    </row>
    <row r="5" spans="1:5" x14ac:dyDescent="0.25">
      <c r="A5" s="4" t="s">
        <v>7</v>
      </c>
      <c r="B5" s="3">
        <f t="shared" si="0"/>
        <v>1.3717421124828531E-3</v>
      </c>
      <c r="C5" s="3">
        <v>35</v>
      </c>
      <c r="D5" s="3">
        <f t="shared" si="1"/>
        <v>4.8010973936899862E-2</v>
      </c>
      <c r="E5" s="3">
        <f t="shared" si="2"/>
        <v>1.3717421124828531E-3</v>
      </c>
    </row>
    <row r="6" spans="1:5" x14ac:dyDescent="0.25">
      <c r="A6" s="4" t="s">
        <v>8</v>
      </c>
      <c r="B6" s="3">
        <f t="shared" si="0"/>
        <v>1.3717421124828531E-3</v>
      </c>
      <c r="C6" s="3">
        <v>35</v>
      </c>
      <c r="D6" s="3">
        <f t="shared" si="1"/>
        <v>4.8010973936899862E-2</v>
      </c>
      <c r="E6" s="3">
        <f t="shared" si="2"/>
        <v>1.3717421124828531E-3</v>
      </c>
    </row>
    <row r="7" spans="1:5" x14ac:dyDescent="0.25">
      <c r="A7" s="4" t="s">
        <v>9</v>
      </c>
      <c r="B7" s="3">
        <f t="shared" si="0"/>
        <v>1.3717421124828531E-3</v>
      </c>
      <c r="C7" s="3">
        <v>35</v>
      </c>
      <c r="D7" s="3">
        <f t="shared" si="1"/>
        <v>4.8010973936899862E-2</v>
      </c>
      <c r="E7" s="3">
        <f t="shared" si="2"/>
        <v>1.3717421124828531E-3</v>
      </c>
    </row>
    <row r="8" spans="1:5" x14ac:dyDescent="0.25">
      <c r="A8" s="4" t="s">
        <v>10</v>
      </c>
      <c r="B8" s="3">
        <f t="shared" si="0"/>
        <v>1.3717421124828531E-3</v>
      </c>
      <c r="C8" s="3">
        <v>79</v>
      </c>
      <c r="D8" s="3">
        <f t="shared" si="1"/>
        <v>0.1083676268861454</v>
      </c>
      <c r="E8" s="3">
        <f t="shared" si="2"/>
        <v>1.3717421124828531E-3</v>
      </c>
    </row>
    <row r="9" spans="1:5" x14ac:dyDescent="0.25">
      <c r="A9" s="4" t="s">
        <v>11</v>
      </c>
      <c r="B9" s="3">
        <f t="shared" si="0"/>
        <v>1.3717421124828531E-3</v>
      </c>
      <c r="C9" s="3">
        <v>35</v>
      </c>
      <c r="D9" s="3">
        <f t="shared" si="1"/>
        <v>4.8010973936899862E-2</v>
      </c>
      <c r="E9" s="3">
        <f t="shared" si="2"/>
        <v>1.3717421124828531E-3</v>
      </c>
    </row>
    <row r="10" spans="1:5" x14ac:dyDescent="0.25">
      <c r="A10" s="4" t="s">
        <v>12</v>
      </c>
      <c r="B10" s="3">
        <f t="shared" si="0"/>
        <v>1.3717421124828531E-3</v>
      </c>
      <c r="C10" s="3">
        <v>35</v>
      </c>
      <c r="D10" s="3">
        <f t="shared" si="1"/>
        <v>4.8010973936899862E-2</v>
      </c>
      <c r="E10" s="3">
        <f t="shared" si="2"/>
        <v>1.3717421124828531E-3</v>
      </c>
    </row>
    <row r="11" spans="1:5" x14ac:dyDescent="0.25">
      <c r="A11" s="4" t="s">
        <v>1</v>
      </c>
      <c r="B11" s="3">
        <f xml:space="preserve"> 3*(1/9)*(8/9)^2</f>
        <v>0.26337448559670779</v>
      </c>
      <c r="C11" s="3">
        <v>1</v>
      </c>
      <c r="D11" s="3">
        <f t="shared" si="1"/>
        <v>0.26337448559670779</v>
      </c>
      <c r="E11" s="3">
        <f>COMBIN(3,1)*(1/9)*(8/9)^2</f>
        <v>0.26337448559670779</v>
      </c>
    </row>
    <row r="12" spans="1:5" x14ac:dyDescent="0.25">
      <c r="A12" s="4" t="s">
        <v>2</v>
      </c>
      <c r="B12" s="3">
        <f>3*(1/9)^2*(8/9)</f>
        <v>3.2921810699588473E-2</v>
      </c>
      <c r="C12" s="3">
        <v>5</v>
      </c>
      <c r="D12" s="3">
        <f>B12*C12</f>
        <v>0.16460905349794236</v>
      </c>
      <c r="E12" s="32">
        <f>COMBIN(3,2)*(1/9)^2*(8/9)</f>
        <v>3.2921810699588473E-2</v>
      </c>
    </row>
    <row r="13" spans="1:5" x14ac:dyDescent="0.25">
      <c r="A13" s="6"/>
      <c r="B13" s="7"/>
      <c r="C13" s="8" t="s">
        <v>15</v>
      </c>
      <c r="D13" s="5">
        <f>SUM(D2:D12)</f>
        <v>0.92043895747599436</v>
      </c>
    </row>
    <row r="14" spans="1:5" x14ac:dyDescent="0.25">
      <c r="C14" s="2"/>
    </row>
    <row r="17" spans="1:2" x14ac:dyDescent="0.25">
      <c r="A17" s="22" t="s">
        <v>17</v>
      </c>
      <c r="B17" s="9">
        <f>SUM(E2:E12)</f>
        <v>0.30864197530864196</v>
      </c>
    </row>
    <row r="18" spans="1:2" x14ac:dyDescent="0.25">
      <c r="A18" s="22" t="s">
        <v>16</v>
      </c>
      <c r="B18">
        <f>SQRT((8*B2*(C2-D13)^2) +(B8*(C8-D13)^2) + (B11*(C11-D13)^2) + (B12*(C12-D13)^2) + (0.6914*(0-D13)^2))</f>
        <v>4.7162869576390687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5" workbookViewId="0">
      <selection activeCell="C24" sqref="C24"/>
    </sheetView>
  </sheetViews>
  <sheetFormatPr defaultRowHeight="15" x14ac:dyDescent="0.25"/>
  <cols>
    <col min="1" max="1" width="22.28515625" customWidth="1"/>
    <col min="2" max="2" width="14.85546875" customWidth="1"/>
    <col min="3" max="3" width="17" customWidth="1"/>
    <col min="4" max="4" width="1" customWidth="1"/>
    <col min="5" max="5" width="22.7109375" customWidth="1"/>
    <col min="6" max="6" width="12.85546875" customWidth="1"/>
    <col min="7" max="7" width="13" customWidth="1"/>
    <col min="8" max="8" width="1" customWidth="1"/>
    <col min="9" max="9" width="23" customWidth="1"/>
    <col min="10" max="10" width="14.28515625" customWidth="1"/>
    <col min="11" max="11" width="13.42578125" customWidth="1"/>
    <col min="12" max="12" width="1.140625" customWidth="1"/>
    <col min="13" max="13" width="23" customWidth="1"/>
    <col min="14" max="14" width="13.140625" customWidth="1"/>
    <col min="15" max="15" width="10.28515625" customWidth="1"/>
    <col min="16" max="16" width="1.42578125" customWidth="1"/>
    <col min="17" max="17" width="22.5703125" customWidth="1"/>
    <col min="18" max="18" width="13.140625" customWidth="1"/>
    <col min="19" max="19" width="10.42578125" customWidth="1"/>
  </cols>
  <sheetData>
    <row r="1" spans="1:19" ht="18.75" x14ac:dyDescent="0.3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3" spans="1:19" x14ac:dyDescent="0.25">
      <c r="A3" s="23" t="s">
        <v>23</v>
      </c>
      <c r="B3" s="23"/>
      <c r="C3" s="23"/>
      <c r="D3" s="2"/>
      <c r="E3" s="23" t="s">
        <v>30</v>
      </c>
      <c r="F3" s="23"/>
      <c r="G3" s="23"/>
      <c r="H3" s="2"/>
      <c r="I3" s="23" t="s">
        <v>31</v>
      </c>
      <c r="J3" s="23"/>
      <c r="K3" s="23"/>
      <c r="L3" s="2"/>
      <c r="M3" s="23" t="s">
        <v>32</v>
      </c>
      <c r="N3" s="23"/>
      <c r="O3" s="23"/>
      <c r="P3" s="2"/>
      <c r="Q3" s="23" t="s">
        <v>33</v>
      </c>
      <c r="R3" s="23"/>
      <c r="S3" s="23"/>
    </row>
    <row r="4" spans="1:19" x14ac:dyDescent="0.25">
      <c r="A4" s="28" t="s">
        <v>25</v>
      </c>
      <c r="B4" s="29" t="s">
        <v>27</v>
      </c>
      <c r="C4" s="29" t="s">
        <v>26</v>
      </c>
      <c r="D4" s="29"/>
      <c r="E4" s="28" t="s">
        <v>25</v>
      </c>
      <c r="F4" s="29" t="s">
        <v>27</v>
      </c>
      <c r="G4" s="29" t="s">
        <v>26</v>
      </c>
      <c r="H4" s="29"/>
      <c r="I4" s="28" t="s">
        <v>25</v>
      </c>
      <c r="J4" s="29" t="s">
        <v>27</v>
      </c>
      <c r="K4" s="29" t="s">
        <v>26</v>
      </c>
      <c r="L4" s="29"/>
      <c r="M4" s="28" t="s">
        <v>25</v>
      </c>
      <c r="N4" s="29" t="s">
        <v>27</v>
      </c>
      <c r="O4" s="29" t="s">
        <v>26</v>
      </c>
      <c r="P4" s="29"/>
      <c r="Q4" s="28" t="s">
        <v>25</v>
      </c>
      <c r="R4" s="29" t="s">
        <v>27</v>
      </c>
      <c r="S4" s="29" t="s">
        <v>26</v>
      </c>
    </row>
    <row r="5" spans="1:19" x14ac:dyDescent="0.25">
      <c r="A5" s="3" t="s">
        <v>24</v>
      </c>
      <c r="B5" s="3">
        <f>1000*Sheet1!E2</f>
        <v>1.371742112482853</v>
      </c>
      <c r="C5" s="3">
        <v>2</v>
      </c>
      <c r="D5" s="19"/>
      <c r="E5" s="3" t="s">
        <v>24</v>
      </c>
      <c r="F5" s="3">
        <f>10000*Sheet1!E2</f>
        <v>13.717421124828531</v>
      </c>
      <c r="G5" s="3">
        <v>11</v>
      </c>
      <c r="H5" s="20"/>
      <c r="I5" s="3" t="s">
        <v>24</v>
      </c>
      <c r="J5" s="3">
        <f>100000*Sheet1!E2</f>
        <v>137.1742112482853</v>
      </c>
      <c r="K5" s="3">
        <v>151</v>
      </c>
      <c r="L5" s="20"/>
      <c r="M5" s="3" t="s">
        <v>24</v>
      </c>
      <c r="N5" s="3">
        <f>1000000*Sheet1!E2</f>
        <v>1371.7421124828531</v>
      </c>
      <c r="O5" s="3">
        <v>1433</v>
      </c>
      <c r="P5" s="20"/>
      <c r="Q5" s="3" t="s">
        <v>24</v>
      </c>
      <c r="R5" s="3">
        <f>10000000*Sheet1!E2</f>
        <v>13717.421124828532</v>
      </c>
      <c r="S5" s="3">
        <v>13896</v>
      </c>
    </row>
    <row r="6" spans="1:19" x14ac:dyDescent="0.25">
      <c r="A6" s="4" t="s">
        <v>5</v>
      </c>
      <c r="B6" s="3">
        <f>1000*Sheet1!E3</f>
        <v>1.371742112482853</v>
      </c>
      <c r="C6" s="3">
        <v>0</v>
      </c>
      <c r="D6" s="19"/>
      <c r="E6" s="4" t="s">
        <v>5</v>
      </c>
      <c r="F6" s="3">
        <f>10000*Sheet1!E3</f>
        <v>13.717421124828531</v>
      </c>
      <c r="G6" s="3">
        <v>9</v>
      </c>
      <c r="H6" s="20"/>
      <c r="I6" s="4" t="s">
        <v>5</v>
      </c>
      <c r="J6" s="3">
        <f>100000*Sheet1!E3</f>
        <v>137.1742112482853</v>
      </c>
      <c r="K6" s="3">
        <v>124</v>
      </c>
      <c r="L6" s="20"/>
      <c r="M6" s="4" t="s">
        <v>5</v>
      </c>
      <c r="N6" s="3">
        <f>1000000*Sheet1!E3</f>
        <v>1371.7421124828531</v>
      </c>
      <c r="O6" s="3">
        <v>1262</v>
      </c>
      <c r="P6" s="20"/>
      <c r="Q6" s="4" t="s">
        <v>5</v>
      </c>
      <c r="R6" s="3">
        <f>10000000*Sheet1!E3</f>
        <v>13717.421124828532</v>
      </c>
      <c r="S6" s="3">
        <v>13836</v>
      </c>
    </row>
    <row r="7" spans="1:19" x14ac:dyDescent="0.25">
      <c r="A7" s="4" t="s">
        <v>6</v>
      </c>
      <c r="B7" s="3">
        <f>1000*Sheet1!E4</f>
        <v>1.371742112482853</v>
      </c>
      <c r="C7" s="3">
        <v>2</v>
      </c>
      <c r="D7" s="19"/>
      <c r="E7" s="4" t="s">
        <v>6</v>
      </c>
      <c r="F7" s="3">
        <f>10000*Sheet1!E4</f>
        <v>13.717421124828531</v>
      </c>
      <c r="G7" s="3">
        <v>14</v>
      </c>
      <c r="H7" s="20"/>
      <c r="I7" s="4" t="s">
        <v>6</v>
      </c>
      <c r="J7" s="3">
        <f>100000*Sheet1!E4</f>
        <v>137.1742112482853</v>
      </c>
      <c r="K7" s="3">
        <v>131</v>
      </c>
      <c r="L7" s="20"/>
      <c r="M7" s="4" t="s">
        <v>6</v>
      </c>
      <c r="N7" s="3">
        <f>1000000*Sheet1!E4</f>
        <v>1371.7421124828531</v>
      </c>
      <c r="O7" s="3">
        <v>1387</v>
      </c>
      <c r="P7" s="20"/>
      <c r="Q7" s="4" t="s">
        <v>6</v>
      </c>
      <c r="R7" s="3">
        <f>10000000*Sheet1!E4</f>
        <v>13717.421124828532</v>
      </c>
      <c r="S7" s="3">
        <v>13665</v>
      </c>
    </row>
    <row r="8" spans="1:19" x14ac:dyDescent="0.25">
      <c r="A8" s="4" t="s">
        <v>7</v>
      </c>
      <c r="B8" s="3">
        <f>1000*Sheet1!E5</f>
        <v>1.371742112482853</v>
      </c>
      <c r="C8" s="3">
        <v>0</v>
      </c>
      <c r="D8" s="19"/>
      <c r="E8" s="4" t="s">
        <v>7</v>
      </c>
      <c r="F8" s="3">
        <f>10000*Sheet1!E5</f>
        <v>13.717421124828531</v>
      </c>
      <c r="G8" s="3">
        <v>7</v>
      </c>
      <c r="H8" s="20"/>
      <c r="I8" s="4" t="s">
        <v>7</v>
      </c>
      <c r="J8" s="3">
        <f>100000*Sheet1!E5</f>
        <v>137.1742112482853</v>
      </c>
      <c r="K8" s="3">
        <v>117</v>
      </c>
      <c r="L8" s="20"/>
      <c r="M8" s="4" t="s">
        <v>7</v>
      </c>
      <c r="N8" s="3">
        <f>1000000*Sheet1!E5</f>
        <v>1371.7421124828531</v>
      </c>
      <c r="O8" s="3">
        <v>1390</v>
      </c>
      <c r="P8" s="20"/>
      <c r="Q8" s="4" t="s">
        <v>7</v>
      </c>
      <c r="R8" s="3">
        <f>10000000*Sheet1!E5</f>
        <v>13717.421124828532</v>
      </c>
      <c r="S8" s="3">
        <v>13672</v>
      </c>
    </row>
    <row r="9" spans="1:19" x14ac:dyDescent="0.25">
      <c r="A9" s="4" t="s">
        <v>8</v>
      </c>
      <c r="B9" s="3">
        <f>1000*Sheet1!E6</f>
        <v>1.371742112482853</v>
      </c>
      <c r="C9" s="3">
        <v>1</v>
      </c>
      <c r="D9" s="19"/>
      <c r="E9" s="4" t="s">
        <v>8</v>
      </c>
      <c r="F9" s="3">
        <f>10000*Sheet1!E6</f>
        <v>13.717421124828531</v>
      </c>
      <c r="G9" s="3">
        <v>18</v>
      </c>
      <c r="H9" s="20"/>
      <c r="I9" s="4" t="s">
        <v>8</v>
      </c>
      <c r="J9" s="3">
        <f>100000*Sheet1!E6</f>
        <v>137.1742112482853</v>
      </c>
      <c r="K9" s="3">
        <v>134</v>
      </c>
      <c r="L9" s="20"/>
      <c r="M9" s="4" t="s">
        <v>8</v>
      </c>
      <c r="N9" s="3">
        <f>1000000*Sheet1!E6</f>
        <v>1371.7421124828531</v>
      </c>
      <c r="O9" s="3">
        <v>1359</v>
      </c>
      <c r="P9" s="20"/>
      <c r="Q9" s="4" t="s">
        <v>8</v>
      </c>
      <c r="R9" s="3">
        <f>10000000*Sheet1!E6</f>
        <v>13717.421124828532</v>
      </c>
      <c r="S9" s="3">
        <v>13738</v>
      </c>
    </row>
    <row r="10" spans="1:19" x14ac:dyDescent="0.25">
      <c r="A10" s="4" t="s">
        <v>9</v>
      </c>
      <c r="B10" s="3">
        <f>1000*Sheet1!E7</f>
        <v>1.371742112482853</v>
      </c>
      <c r="C10" s="3">
        <v>2</v>
      </c>
      <c r="D10" s="19"/>
      <c r="E10" s="4" t="s">
        <v>9</v>
      </c>
      <c r="F10" s="3">
        <f>10000*Sheet1!E7</f>
        <v>13.717421124828531</v>
      </c>
      <c r="G10" s="3">
        <v>17</v>
      </c>
      <c r="H10" s="20"/>
      <c r="I10" s="4" t="s">
        <v>9</v>
      </c>
      <c r="J10" s="3">
        <f>100000*Sheet1!E7</f>
        <v>137.1742112482853</v>
      </c>
      <c r="K10" s="3">
        <v>146</v>
      </c>
      <c r="L10" s="20"/>
      <c r="M10" s="4" t="s">
        <v>9</v>
      </c>
      <c r="N10" s="3">
        <f>1000000*Sheet1!E7</f>
        <v>1371.7421124828531</v>
      </c>
      <c r="O10" s="3">
        <v>1350</v>
      </c>
      <c r="P10" s="20"/>
      <c r="Q10" s="4" t="s">
        <v>9</v>
      </c>
      <c r="R10" s="3">
        <f>10000000*Sheet1!E7</f>
        <v>13717.421124828532</v>
      </c>
      <c r="S10" s="3">
        <v>13631</v>
      </c>
    </row>
    <row r="11" spans="1:19" x14ac:dyDescent="0.25">
      <c r="A11" s="4" t="s">
        <v>10</v>
      </c>
      <c r="B11" s="3">
        <f>1000*Sheet1!E8</f>
        <v>1.371742112482853</v>
      </c>
      <c r="C11" s="3">
        <v>1</v>
      </c>
      <c r="D11" s="19"/>
      <c r="E11" s="4" t="s">
        <v>10</v>
      </c>
      <c r="F11" s="3">
        <f>10000*Sheet1!E8</f>
        <v>13.717421124828531</v>
      </c>
      <c r="G11" s="3">
        <v>10</v>
      </c>
      <c r="H11" s="20"/>
      <c r="I11" s="4" t="s">
        <v>10</v>
      </c>
      <c r="J11" s="3">
        <f>100000*Sheet1!E8</f>
        <v>137.1742112482853</v>
      </c>
      <c r="K11" s="3">
        <v>142</v>
      </c>
      <c r="L11" s="20"/>
      <c r="M11" s="4" t="s">
        <v>10</v>
      </c>
      <c r="N11" s="3">
        <f>1000000*Sheet1!E8</f>
        <v>1371.7421124828531</v>
      </c>
      <c r="O11" s="3">
        <v>1388</v>
      </c>
      <c r="P11" s="20"/>
      <c r="Q11" s="4" t="s">
        <v>10</v>
      </c>
      <c r="R11" s="3">
        <f>10000000*Sheet1!E8</f>
        <v>13717.421124828532</v>
      </c>
      <c r="S11" s="3">
        <v>13741</v>
      </c>
    </row>
    <row r="12" spans="1:19" x14ac:dyDescent="0.25">
      <c r="A12" s="4" t="s">
        <v>11</v>
      </c>
      <c r="B12" s="3">
        <f>1000*Sheet1!E9</f>
        <v>1.371742112482853</v>
      </c>
      <c r="C12" s="3">
        <v>2</v>
      </c>
      <c r="D12" s="19"/>
      <c r="E12" s="4" t="s">
        <v>11</v>
      </c>
      <c r="F12" s="3">
        <f>10000*Sheet1!E9</f>
        <v>13.717421124828531</v>
      </c>
      <c r="G12" s="3">
        <v>19</v>
      </c>
      <c r="H12" s="20"/>
      <c r="I12" s="4" t="s">
        <v>11</v>
      </c>
      <c r="J12" s="3">
        <f>100000*Sheet1!E9</f>
        <v>137.1742112482853</v>
      </c>
      <c r="K12" s="3">
        <v>136</v>
      </c>
      <c r="L12" s="20"/>
      <c r="M12" s="4" t="s">
        <v>11</v>
      </c>
      <c r="N12" s="3">
        <f>1000000*Sheet1!E9</f>
        <v>1371.7421124828531</v>
      </c>
      <c r="O12" s="3">
        <v>1435</v>
      </c>
      <c r="P12" s="20"/>
      <c r="Q12" s="4" t="s">
        <v>11</v>
      </c>
      <c r="R12" s="3">
        <f>10000000*Sheet1!E9</f>
        <v>13717.421124828532</v>
      </c>
      <c r="S12" s="3">
        <v>13755</v>
      </c>
    </row>
    <row r="13" spans="1:19" x14ac:dyDescent="0.25">
      <c r="A13" s="4" t="s">
        <v>12</v>
      </c>
      <c r="B13" s="3">
        <f>1000*Sheet1!E10</f>
        <v>1.371742112482853</v>
      </c>
      <c r="C13" s="3">
        <v>1</v>
      </c>
      <c r="D13" s="19"/>
      <c r="E13" s="4" t="s">
        <v>12</v>
      </c>
      <c r="F13" s="3">
        <f>10000*Sheet1!E10</f>
        <v>13.717421124828531</v>
      </c>
      <c r="G13" s="3">
        <v>8</v>
      </c>
      <c r="H13" s="20"/>
      <c r="I13" s="4" t="s">
        <v>12</v>
      </c>
      <c r="J13" s="3">
        <f>100000*Sheet1!E10</f>
        <v>137.1742112482853</v>
      </c>
      <c r="K13" s="3">
        <v>137</v>
      </c>
      <c r="L13" s="20"/>
      <c r="M13" s="4" t="s">
        <v>12</v>
      </c>
      <c r="N13" s="3">
        <f>1000000*Sheet1!E10</f>
        <v>1371.7421124828531</v>
      </c>
      <c r="O13" s="3">
        <v>1359</v>
      </c>
      <c r="P13" s="20"/>
      <c r="Q13" s="4" t="s">
        <v>12</v>
      </c>
      <c r="R13" s="3">
        <f>10000000*Sheet1!E10</f>
        <v>13717.421124828532</v>
      </c>
      <c r="S13" s="3">
        <v>13717</v>
      </c>
    </row>
    <row r="14" spans="1:19" x14ac:dyDescent="0.25">
      <c r="A14" s="4" t="s">
        <v>1</v>
      </c>
      <c r="B14" s="3">
        <f>1000*Sheet1!E11</f>
        <v>263.37448559670781</v>
      </c>
      <c r="C14" s="3">
        <v>244</v>
      </c>
      <c r="D14" s="19"/>
      <c r="E14" s="4" t="s">
        <v>1</v>
      </c>
      <c r="F14" s="3">
        <f>10000*Sheet1!E11</f>
        <v>2633.7448559670779</v>
      </c>
      <c r="G14" s="3">
        <v>2593</v>
      </c>
      <c r="H14" s="20"/>
      <c r="I14" s="4" t="s">
        <v>1</v>
      </c>
      <c r="J14" s="3">
        <f>100000*Sheet1!E11</f>
        <v>26337.448559670778</v>
      </c>
      <c r="K14" s="3">
        <v>26050</v>
      </c>
      <c r="L14" s="20"/>
      <c r="M14" s="4" t="s">
        <v>1</v>
      </c>
      <c r="N14" s="3">
        <f>1000000*Sheet1!E11</f>
        <v>263374.48559670779</v>
      </c>
      <c r="O14" s="3">
        <v>262985</v>
      </c>
      <c r="P14" s="20"/>
      <c r="Q14" s="4" t="s">
        <v>1</v>
      </c>
      <c r="R14" s="3">
        <f>10000000*Sheet1!E11</f>
        <v>2633744.8559670779</v>
      </c>
      <c r="S14" s="3">
        <v>2632816</v>
      </c>
    </row>
    <row r="15" spans="1:19" x14ac:dyDescent="0.25">
      <c r="A15" s="4" t="s">
        <v>2</v>
      </c>
      <c r="B15" s="3">
        <f>1000*Sheet1!E12</f>
        <v>32.921810699588477</v>
      </c>
      <c r="C15" s="3">
        <v>27</v>
      </c>
      <c r="D15" s="19"/>
      <c r="E15" s="4" t="s">
        <v>2</v>
      </c>
      <c r="F15" s="3">
        <f>10000*Sheet1!E12</f>
        <v>329.21810699588474</v>
      </c>
      <c r="G15" s="3">
        <v>336</v>
      </c>
      <c r="H15" s="20"/>
      <c r="I15" s="4" t="s">
        <v>2</v>
      </c>
      <c r="J15" s="3">
        <f>100000*Sheet1!E12</f>
        <v>3292.1810699588473</v>
      </c>
      <c r="K15" s="3">
        <v>3214</v>
      </c>
      <c r="L15" s="20"/>
      <c r="M15" s="4" t="s">
        <v>2</v>
      </c>
      <c r="N15" s="3">
        <f>1000000*Sheet1!E12</f>
        <v>32921.810699588474</v>
      </c>
      <c r="O15" s="3">
        <v>32946</v>
      </c>
      <c r="P15" s="20"/>
      <c r="Q15" s="4" t="s">
        <v>2</v>
      </c>
      <c r="R15" s="3">
        <f>10000000*Sheet1!E12</f>
        <v>329218.10699588474</v>
      </c>
      <c r="S15" s="3">
        <v>328980</v>
      </c>
    </row>
    <row r="16" spans="1:19" x14ac:dyDescent="0.25">
      <c r="A16" s="17" t="s">
        <v>28</v>
      </c>
      <c r="B16" s="18">
        <v>0.80800000000000005</v>
      </c>
      <c r="C16" s="3"/>
      <c r="D16" s="19"/>
      <c r="E16" s="17" t="s">
        <v>29</v>
      </c>
      <c r="F16" s="18">
        <v>0.86680000000000001</v>
      </c>
      <c r="G16" s="3"/>
      <c r="H16" s="20"/>
      <c r="I16" s="17" t="s">
        <v>29</v>
      </c>
      <c r="J16" s="18">
        <v>0.90998000000000001</v>
      </c>
      <c r="K16" s="3"/>
      <c r="L16" s="20"/>
      <c r="M16" s="17" t="s">
        <v>29</v>
      </c>
      <c r="N16" s="18">
        <v>0.92149199999999998</v>
      </c>
      <c r="O16" s="3"/>
      <c r="P16" s="20"/>
      <c r="Q16" s="17" t="s">
        <v>29</v>
      </c>
      <c r="R16" s="18">
        <v>0.92101</v>
      </c>
      <c r="S16" s="3"/>
    </row>
    <row r="18" spans="1:3" x14ac:dyDescent="0.25">
      <c r="A18" s="16" t="s">
        <v>18</v>
      </c>
      <c r="B18" s="16"/>
      <c r="C18" s="16"/>
    </row>
    <row r="19" spans="1:3" x14ac:dyDescent="0.25">
      <c r="A19" s="25" t="s">
        <v>19</v>
      </c>
      <c r="B19" s="26" t="s">
        <v>20</v>
      </c>
      <c r="C19" s="27" t="s">
        <v>21</v>
      </c>
    </row>
    <row r="20" spans="1:3" x14ac:dyDescent="0.25">
      <c r="A20" s="11">
        <v>1000</v>
      </c>
      <c r="B20" s="7">
        <f>0.9204-((1.96*Sheet1!B18)/SQRT(1000))</f>
        <v>0.62808150585232381</v>
      </c>
      <c r="C20" s="12">
        <f>0.9204+((1.96*Sheet1!B18)/SQRT(1000))</f>
        <v>1.2127184941476763</v>
      </c>
    </row>
    <row r="21" spans="1:3" x14ac:dyDescent="0.25">
      <c r="A21" s="11">
        <v>10000</v>
      </c>
      <c r="B21" s="7">
        <f>0.9204-((1.96*Sheet1!B18)/SQRT(10000))</f>
        <v>0.82796077563027426</v>
      </c>
      <c r="C21" s="12">
        <f>0.9204+((1.96*Sheet1!B18)/SQRT(10000))</f>
        <v>1.0128392243697257</v>
      </c>
    </row>
    <row r="22" spans="1:3" x14ac:dyDescent="0.25">
      <c r="A22" s="11">
        <v>100000</v>
      </c>
      <c r="B22" s="7">
        <f>0.9204-((1.96*Sheet1!B18)/SQRT(100000))</f>
        <v>0.89116815058523235</v>
      </c>
      <c r="C22" s="12">
        <f>0.9204+((1.96*Sheet1!B18)/SQRT(100000))</f>
        <v>0.94963184941476764</v>
      </c>
    </row>
    <row r="23" spans="1:3" x14ac:dyDescent="0.25">
      <c r="A23" s="11">
        <v>1000000</v>
      </c>
      <c r="B23" s="7">
        <f>0.9204-((1.96*Sheet1!B18)/SQRT(1000000))</f>
        <v>0.91115607756302741</v>
      </c>
      <c r="C23" s="12">
        <f>0.9204+((1.96*Sheet1!B18)/SQRT(1000000))</f>
        <v>0.92964392243697258</v>
      </c>
    </row>
    <row r="24" spans="1:3" x14ac:dyDescent="0.25">
      <c r="A24" s="13">
        <v>10000000</v>
      </c>
      <c r="B24" s="14">
        <f>0.9204-((1.96*Sheet1!B18)/SQRT(10000000))</f>
        <v>0.91747681505852319</v>
      </c>
      <c r="C24" s="15">
        <f>0.9204+((1.96*Sheet1!B18)/SQRT(10000000))</f>
        <v>0.9233231849414768</v>
      </c>
    </row>
    <row r="30" spans="1:3" x14ac:dyDescent="0.25">
      <c r="A30" s="18">
        <v>0.80800000000000005</v>
      </c>
      <c r="B30" s="10">
        <v>1000</v>
      </c>
    </row>
    <row r="31" spans="1:3" x14ac:dyDescent="0.25">
      <c r="A31" s="18">
        <v>0.86680000000000001</v>
      </c>
      <c r="B31" s="10">
        <v>10000</v>
      </c>
    </row>
    <row r="32" spans="1:3" x14ac:dyDescent="0.25">
      <c r="A32" s="18">
        <v>0.90998000000000001</v>
      </c>
      <c r="B32" s="10">
        <v>100000</v>
      </c>
    </row>
    <row r="33" spans="1:2" x14ac:dyDescent="0.25">
      <c r="A33" s="18">
        <v>0.92149199999999998</v>
      </c>
      <c r="B33" s="10">
        <v>1000000</v>
      </c>
    </row>
    <row r="34" spans="1:2" x14ac:dyDescent="0.25">
      <c r="A34" s="18">
        <v>0.92101</v>
      </c>
      <c r="B34" s="10">
        <v>10000000</v>
      </c>
    </row>
    <row r="37" spans="1:2" x14ac:dyDescent="0.25">
      <c r="A37" s="24">
        <v>0.9204</v>
      </c>
    </row>
    <row r="38" spans="1:2" x14ac:dyDescent="0.25">
      <c r="A38" s="24">
        <v>0.9204</v>
      </c>
    </row>
    <row r="39" spans="1:2" x14ac:dyDescent="0.25">
      <c r="A39" s="24">
        <v>0.9204</v>
      </c>
    </row>
    <row r="40" spans="1:2" x14ac:dyDescent="0.25">
      <c r="A40" s="24">
        <v>0.9204</v>
      </c>
    </row>
    <row r="41" spans="1:2" x14ac:dyDescent="0.25">
      <c r="A41" s="24">
        <v>0.9204</v>
      </c>
    </row>
  </sheetData>
  <mergeCells count="7">
    <mergeCell ref="A1:S1"/>
    <mergeCell ref="A3:C3"/>
    <mergeCell ref="E3:G3"/>
    <mergeCell ref="I3:K3"/>
    <mergeCell ref="M3:O3"/>
    <mergeCell ref="Q3:S3"/>
    <mergeCell ref="A18:C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Sheet2!A30:A34</xm:f>
              <xm:sqref>C33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Sheet2!A30:A30</xm:f>
              <xm:sqref>A30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Sheet2!B16:B16</xm:f>
              <xm:sqref>B28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Sheet2!B16:B16</xm:f>
              <xm:sqref>B16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Canalia</dc:creator>
  <cp:lastModifiedBy>Canalia</cp:lastModifiedBy>
  <dcterms:created xsi:type="dcterms:W3CDTF">2017-07-12T23:01:45Z</dcterms:created>
  <dcterms:modified xsi:type="dcterms:W3CDTF">2017-08-02T22:57:18Z</dcterms:modified>
</cp:coreProperties>
</file>