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aa0640d7105daeca/Área de Trabalho/"/>
    </mc:Choice>
  </mc:AlternateContent>
  <xr:revisionPtr revIDLastSave="6" documentId="8_{8D2A8009-6161-488F-B26C-CBCCD8C44BCC}" xr6:coauthVersionLast="47" xr6:coauthVersionMax="47" xr10:uidLastSave="{30AC7CC8-D4F4-4023-8571-B72457E300E4}"/>
  <bookViews>
    <workbookView xWindow="-28920" yWindow="-1080" windowWidth="29040" windowHeight="15720" xr2:uid="{00000000-000D-0000-FFFF-FFFF00000000}"/>
  </bookViews>
  <sheets>
    <sheet name="un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I4" i="6"/>
  <c r="O4" i="6"/>
  <c r="P5" i="6"/>
  <c r="B6" i="6"/>
  <c r="I6" i="6"/>
  <c r="L11" i="6" s="1"/>
  <c r="O6" i="6"/>
  <c r="R11" i="6" s="1"/>
  <c r="C10" i="6"/>
  <c r="C18" i="6" s="1"/>
  <c r="O11" i="6"/>
  <c r="C12" i="6" l="1"/>
  <c r="F10" i="6"/>
  <c r="I10" i="6"/>
  <c r="C20" i="6"/>
  <c r="R10" i="6"/>
  <c r="R12" i="6" s="1"/>
  <c r="F11" i="6" l="1"/>
  <c r="I11" i="6" s="1"/>
  <c r="L10" i="6" s="1"/>
  <c r="L12" i="6" s="1"/>
  <c r="O16" i="6"/>
  <c r="F23" i="6"/>
  <c r="F12" i="6" l="1"/>
  <c r="F13" i="6" s="1"/>
  <c r="B19" i="6"/>
  <c r="O17" i="6" s="1"/>
  <c r="I16" i="6"/>
  <c r="I17" i="6" s="1"/>
  <c r="O18" i="6"/>
  <c r="C25" i="6"/>
  <c r="C23" i="6"/>
  <c r="B24" i="6" s="1"/>
  <c r="B29" i="6" l="1"/>
  <c r="C28" i="6" s="1"/>
  <c r="H23" i="6"/>
  <c r="O19" i="6"/>
  <c r="C30" i="6" l="1"/>
</calcChain>
</file>

<file path=xl/sharedStrings.xml><?xml version="1.0" encoding="utf-8"?>
<sst xmlns="http://schemas.openxmlformats.org/spreadsheetml/2006/main" count="47" uniqueCount="25">
  <si>
    <t>K</t>
  </si>
  <si>
    <t>r</t>
  </si>
  <si>
    <t>u</t>
  </si>
  <si>
    <t>d</t>
  </si>
  <si>
    <t>p</t>
  </si>
  <si>
    <t>t</t>
  </si>
  <si>
    <t>t2</t>
  </si>
  <si>
    <t>t1</t>
  </si>
  <si>
    <t>∆</t>
  </si>
  <si>
    <t>Ação</t>
  </si>
  <si>
    <t>q</t>
  </si>
  <si>
    <t>Não-arbitragem</t>
  </si>
  <si>
    <t>Portfolio replicante</t>
  </si>
  <si>
    <t>opções</t>
  </si>
  <si>
    <t>ações</t>
  </si>
  <si>
    <t>Portfolio</t>
  </si>
  <si>
    <t>Vo</t>
  </si>
  <si>
    <t>E(Vt)</t>
  </si>
  <si>
    <t>Opção</t>
  </si>
  <si>
    <t>diff</t>
  </si>
  <si>
    <t>E(ST)</t>
  </si>
  <si>
    <t>So(1+r)^t</t>
  </si>
  <si>
    <t>Mundo real</t>
  </si>
  <si>
    <t>Mundo neutro ao risco</t>
  </si>
  <si>
    <t>E(ST) 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</si>
</sst>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_-* #,##0.000_-;\-* #,##0.000_-;_-* &quot;-&quot;??_-;_-@_-"/>
    <numFmt numFmtId="167" formatCode="_-* #,##0.0000_-;\-* #,##0.0000_-;_-* &quot;-&quot;??_-;_-@_-"/>
    <numFmt numFmtId="168" formatCode="_-* #,##0.00_-;\-* #,##0.00_-;_-* &quot;-&quot;????_-;_-@_-"/>
    <numFmt numFmtId="169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2" fillId="0" borderId="0" xfId="1" applyFont="1"/>
    <xf numFmtId="164" fontId="1" fillId="0" borderId="0" xfId="1" applyNumberFormat="1"/>
    <xf numFmtId="0" fontId="2" fillId="0" borderId="0" xfId="1" applyFont="1" applyAlignment="1">
      <alignment horizontal="center"/>
    </xf>
    <xf numFmtId="9" fontId="1" fillId="0" borderId="0" xfId="1" applyNumberFormat="1"/>
    <xf numFmtId="2" fontId="1" fillId="0" borderId="0" xfId="1" applyNumberFormat="1"/>
    <xf numFmtId="43" fontId="1" fillId="0" borderId="0" xfId="1" applyNumberFormat="1"/>
    <xf numFmtId="167" fontId="1" fillId="0" borderId="0" xfId="1" applyNumberFormat="1"/>
    <xf numFmtId="43" fontId="0" fillId="0" borderId="0" xfId="2" applyFont="1"/>
    <xf numFmtId="168" fontId="1" fillId="0" borderId="0" xfId="1" applyNumberFormat="1"/>
    <xf numFmtId="165" fontId="1" fillId="0" borderId="0" xfId="1" applyNumberFormat="1"/>
    <xf numFmtId="9" fontId="2" fillId="0" borderId="0" xfId="3" applyFont="1" applyAlignment="1">
      <alignment horizontal="center"/>
    </xf>
    <xf numFmtId="167" fontId="2" fillId="0" borderId="0" xfId="2" applyNumberFormat="1" applyFont="1" applyAlignment="1">
      <alignment horizontal="center"/>
    </xf>
    <xf numFmtId="2" fontId="2" fillId="0" borderId="0" xfId="1" applyNumberFormat="1" applyFont="1"/>
    <xf numFmtId="1" fontId="1" fillId="0" borderId="0" xfId="1" applyNumberFormat="1"/>
    <xf numFmtId="10" fontId="1" fillId="0" borderId="0" xfId="1" applyNumberFormat="1"/>
    <xf numFmtId="169" fontId="1" fillId="0" borderId="0" xfId="1" applyNumberFormat="1"/>
    <xf numFmtId="0" fontId="2" fillId="0" borderId="0" xfId="1" quotePrefix="1" applyFont="1" applyAlignment="1">
      <alignment horizontal="left"/>
    </xf>
    <xf numFmtId="165" fontId="1" fillId="2" borderId="0" xfId="1" applyNumberFormat="1" applyFill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0"/>
  <sheetViews>
    <sheetView tabSelected="1" zoomScale="85" zoomScaleNormal="85" workbookViewId="0">
      <selection activeCell="G28" sqref="G28"/>
    </sheetView>
  </sheetViews>
  <sheetFormatPr defaultColWidth="8.7109375" defaultRowHeight="12.75" x14ac:dyDescent="0.2"/>
  <cols>
    <col min="1" max="10" width="8.7109375" style="1"/>
    <col min="11" max="11" width="10.7109375" style="1" customWidth="1"/>
    <col min="12" max="14" width="8.7109375" style="1"/>
    <col min="15" max="15" width="13.42578125" style="1" bestFit="1" customWidth="1"/>
    <col min="16" max="16" width="8.7109375" style="1"/>
    <col min="17" max="17" width="10.7109375" style="1" customWidth="1"/>
    <col min="18" max="16384" width="8.7109375" style="1"/>
  </cols>
  <sheetData>
    <row r="1" spans="1:18" x14ac:dyDescent="0.2">
      <c r="A1" s="2" t="s">
        <v>11</v>
      </c>
      <c r="H1" s="2" t="s">
        <v>23</v>
      </c>
      <c r="N1" s="18" t="s">
        <v>22</v>
      </c>
    </row>
    <row r="3" spans="1:18" x14ac:dyDescent="0.2">
      <c r="A3" s="2" t="s">
        <v>2</v>
      </c>
      <c r="B3" s="1">
        <v>1.1000000000000001</v>
      </c>
      <c r="H3" s="2" t="s">
        <v>2</v>
      </c>
      <c r="I3" s="1">
        <v>1.1000000000000001</v>
      </c>
      <c r="N3" s="2" t="s">
        <v>2</v>
      </c>
      <c r="O3" s="1">
        <v>1.1000000000000001</v>
      </c>
    </row>
    <row r="4" spans="1:18" x14ac:dyDescent="0.2">
      <c r="A4" s="2" t="s">
        <v>3</v>
      </c>
      <c r="B4" s="17">
        <f>1/B3</f>
        <v>0.90909090909090906</v>
      </c>
      <c r="H4" s="2" t="s">
        <v>3</v>
      </c>
      <c r="I4" s="17">
        <f>1/I3</f>
        <v>0.90909090909090906</v>
      </c>
      <c r="N4" s="2" t="s">
        <v>3</v>
      </c>
      <c r="O4" s="17">
        <f>1/O3</f>
        <v>0.90909090909090906</v>
      </c>
    </row>
    <row r="5" spans="1:18" x14ac:dyDescent="0.2">
      <c r="A5" s="2" t="s">
        <v>1</v>
      </c>
      <c r="B5" s="5">
        <v>0.12</v>
      </c>
      <c r="H5" s="2" t="s">
        <v>1</v>
      </c>
      <c r="I5" s="5">
        <v>0.12</v>
      </c>
      <c r="N5" s="2" t="s">
        <v>1</v>
      </c>
      <c r="O5" s="16">
        <v>0.12</v>
      </c>
      <c r="P5" s="16">
        <f>O5-I5</f>
        <v>0</v>
      </c>
    </row>
    <row r="6" spans="1:18" x14ac:dyDescent="0.2">
      <c r="A6" s="2" t="s">
        <v>5</v>
      </c>
      <c r="B6" s="1">
        <f>3/12</f>
        <v>0.25</v>
      </c>
      <c r="H6" s="2" t="s">
        <v>5</v>
      </c>
      <c r="I6" s="1">
        <f>3/12</f>
        <v>0.25</v>
      </c>
      <c r="N6" s="2" t="s">
        <v>5</v>
      </c>
      <c r="O6" s="1">
        <f>3/12</f>
        <v>0.25</v>
      </c>
    </row>
    <row r="9" spans="1:18" x14ac:dyDescent="0.2">
      <c r="A9" s="4" t="s">
        <v>9</v>
      </c>
      <c r="B9" s="4" t="s">
        <v>7</v>
      </c>
      <c r="C9" s="4" t="s">
        <v>6</v>
      </c>
      <c r="H9" s="4" t="s">
        <v>9</v>
      </c>
      <c r="I9" s="4"/>
      <c r="J9" s="4"/>
      <c r="N9" s="4" t="s">
        <v>9</v>
      </c>
      <c r="O9" s="4"/>
      <c r="P9" s="4"/>
    </row>
    <row r="10" spans="1:18" x14ac:dyDescent="0.2">
      <c r="C10" s="1">
        <f>$B$11*B3</f>
        <v>22</v>
      </c>
      <c r="E10" s="2" t="s">
        <v>4</v>
      </c>
      <c r="F10" s="6">
        <f>((1+B5)^(3/12)-B4)/(B3-B4)</f>
        <v>0.62671942473470577</v>
      </c>
      <c r="H10" s="1" t="s">
        <v>4</v>
      </c>
      <c r="I10" s="6">
        <f>F10</f>
        <v>0.62671942473470577</v>
      </c>
      <c r="K10" s="2" t="s">
        <v>20</v>
      </c>
      <c r="L10" s="1">
        <f>C10*I10+I11*C12</f>
        <v>20.574746894441603</v>
      </c>
      <c r="M10" s="6"/>
      <c r="N10" s="1" t="s">
        <v>4</v>
      </c>
      <c r="O10" s="6">
        <v>0.7</v>
      </c>
      <c r="Q10" s="2" t="s">
        <v>20</v>
      </c>
      <c r="R10" s="6">
        <f>C10*O10+O11*C12</f>
        <v>20.854545454545452</v>
      </c>
    </row>
    <row r="11" spans="1:18" x14ac:dyDescent="0.2">
      <c r="B11" s="1">
        <v>20</v>
      </c>
      <c r="E11" s="2" t="s">
        <v>10</v>
      </c>
      <c r="F11" s="6">
        <f>1-F10</f>
        <v>0.37328057526529423</v>
      </c>
      <c r="H11" s="1" t="s">
        <v>10</v>
      </c>
      <c r="I11" s="6">
        <f>F11</f>
        <v>0.37328057526529423</v>
      </c>
      <c r="K11" s="2" t="s">
        <v>21</v>
      </c>
      <c r="L11" s="2">
        <f>B11*(1+I5)^I6</f>
        <v>20.574746894441603</v>
      </c>
      <c r="M11" s="6"/>
      <c r="N11" s="1" t="s">
        <v>10</v>
      </c>
      <c r="O11" s="6">
        <f>1-O10</f>
        <v>0.30000000000000004</v>
      </c>
      <c r="Q11" s="2" t="s">
        <v>21</v>
      </c>
      <c r="R11" s="14">
        <f>B11*(1+O5)^O6</f>
        <v>20.574746894441603</v>
      </c>
    </row>
    <row r="12" spans="1:18" ht="15" x14ac:dyDescent="0.25">
      <c r="C12" s="15">
        <f>$B$11*B4</f>
        <v>18.18181818181818</v>
      </c>
      <c r="E12" s="2" t="s">
        <v>20</v>
      </c>
      <c r="F12" s="9">
        <f>F10*C10+F11*C12</f>
        <v>20.574746894441603</v>
      </c>
      <c r="J12" s="15"/>
      <c r="K12" s="1" t="s">
        <v>19</v>
      </c>
      <c r="L12" s="2">
        <f>L11-L10</f>
        <v>0</v>
      </c>
      <c r="M12" s="9"/>
      <c r="P12" s="15"/>
      <c r="Q12" s="1" t="s">
        <v>19</v>
      </c>
      <c r="R12" s="14">
        <f>R11-R10</f>
        <v>-0.27979856010384907</v>
      </c>
    </row>
    <row r="13" spans="1:18" ht="15" x14ac:dyDescent="0.25">
      <c r="E13" s="2" t="s">
        <v>24</v>
      </c>
      <c r="F13" s="9">
        <f>F12/(1+B5)^(3/12)</f>
        <v>20</v>
      </c>
      <c r="M13" s="9"/>
    </row>
    <row r="15" spans="1:18" x14ac:dyDescent="0.2">
      <c r="H15" s="1" t="s">
        <v>18</v>
      </c>
      <c r="N15" s="1" t="s">
        <v>18</v>
      </c>
    </row>
    <row r="16" spans="1:18" x14ac:dyDescent="0.2">
      <c r="A16" s="4" t="s">
        <v>18</v>
      </c>
      <c r="B16" s="4" t="s">
        <v>0</v>
      </c>
      <c r="C16" s="4">
        <v>21</v>
      </c>
      <c r="H16" s="4" t="s">
        <v>17</v>
      </c>
      <c r="I16" s="13">
        <f>C18*I10+C20*I11</f>
        <v>0.62671942473470577</v>
      </c>
      <c r="J16" s="4"/>
      <c r="N16" s="4" t="s">
        <v>17</v>
      </c>
      <c r="O16" s="13">
        <f>C18*O10+C20*O11</f>
        <v>0.7</v>
      </c>
      <c r="P16" s="4"/>
    </row>
    <row r="17" spans="1:18" x14ac:dyDescent="0.2">
      <c r="H17" s="4" t="s">
        <v>16</v>
      </c>
      <c r="I17" s="13">
        <f>I16/(1+I5)^I6</f>
        <v>0.60921228139532346</v>
      </c>
      <c r="O17" s="12">
        <f>(O16/B19)^(1/O6)-1</f>
        <v>0.7430809657433648</v>
      </c>
    </row>
    <row r="18" spans="1:18" x14ac:dyDescent="0.2">
      <c r="C18" s="1">
        <f>MAX(0,C10-$C$16)</f>
        <v>1</v>
      </c>
      <c r="N18" s="4" t="s">
        <v>16</v>
      </c>
      <c r="O18" s="3">
        <f>O16/(1+O5)^O6</f>
        <v>0.68044579463488741</v>
      </c>
    </row>
    <row r="19" spans="1:18" x14ac:dyDescent="0.2">
      <c r="B19" s="8">
        <f>(F10*C18+F11*C20)/(1+$B$5)^($B$6)</f>
        <v>0.60921228139532346</v>
      </c>
      <c r="D19" s="3"/>
      <c r="I19" s="11"/>
      <c r="O19" s="19">
        <f>(O18-I17)*10000000</f>
        <v>712335.13239563955</v>
      </c>
    </row>
    <row r="20" spans="1:18" x14ac:dyDescent="0.2">
      <c r="C20" s="1">
        <f>MAX(0,C12-$C$16)</f>
        <v>0</v>
      </c>
    </row>
    <row r="22" spans="1:18" x14ac:dyDescent="0.2">
      <c r="A22" s="2" t="s">
        <v>15</v>
      </c>
      <c r="H22" s="2"/>
      <c r="N22" s="2"/>
    </row>
    <row r="23" spans="1:18" ht="15" x14ac:dyDescent="0.25">
      <c r="C23" s="7">
        <f>C10*$F$23+$F$24*C18</f>
        <v>4.7619047619047583</v>
      </c>
      <c r="E23" s="2" t="s">
        <v>8</v>
      </c>
      <c r="F23" s="9">
        <f>(C18-C20)/(C10-C12)</f>
        <v>0.26190476190476175</v>
      </c>
      <c r="G23" s="1" t="s">
        <v>14</v>
      </c>
      <c r="H23" s="10">
        <f>F23*B11+F24*B19</f>
        <v>4.6288829566999121</v>
      </c>
      <c r="J23" s="7"/>
      <c r="L23" s="2"/>
      <c r="M23" s="9"/>
      <c r="P23" s="7"/>
      <c r="R23" s="2"/>
    </row>
    <row r="24" spans="1:18" x14ac:dyDescent="0.2">
      <c r="B24" s="6">
        <f>C23/(1+$B$5)^(3/12)</f>
        <v>4.6288829566999112</v>
      </c>
      <c r="F24" s="1">
        <v>-1</v>
      </c>
      <c r="G24" s="1" t="s">
        <v>13</v>
      </c>
      <c r="I24" s="6"/>
      <c r="O24" s="6"/>
    </row>
    <row r="25" spans="1:18" x14ac:dyDescent="0.2">
      <c r="C25" s="7">
        <f>C12*$F$23+$F$24*C20</f>
        <v>4.7619047619047583</v>
      </c>
      <c r="J25" s="7"/>
      <c r="P25" s="7"/>
    </row>
    <row r="27" spans="1:18" x14ac:dyDescent="0.2">
      <c r="A27" s="1" t="s">
        <v>12</v>
      </c>
    </row>
    <row r="28" spans="1:18" x14ac:dyDescent="0.2">
      <c r="C28" s="7">
        <f>$F$23*C10+(1+$B$5)^($B$6)*($B$29-$F$23*$B$11)</f>
        <v>0.99999999999999911</v>
      </c>
    </row>
    <row r="29" spans="1:18" x14ac:dyDescent="0.2">
      <c r="B29" s="8">
        <f>F23*B11+(B19-F23*B11)</f>
        <v>0.60921228139532335</v>
      </c>
    </row>
    <row r="30" spans="1:18" x14ac:dyDescent="0.2">
      <c r="C30" s="7">
        <f>$F$23*C12+(1+$B$5)^($B$6)*($B$29-$F$23*$B$11)</f>
        <v>0</v>
      </c>
    </row>
  </sheetData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Oliveira</dc:creator>
  <cp:lastModifiedBy>Henrique Assis Cordeiro</cp:lastModifiedBy>
  <dcterms:created xsi:type="dcterms:W3CDTF">2016-10-20T00:08:30Z</dcterms:created>
  <dcterms:modified xsi:type="dcterms:W3CDTF">2022-01-10T23:55:26Z</dcterms:modified>
</cp:coreProperties>
</file>