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42945778c5d5e30/Documentos/2022 1er CUATRI/Informática General/"/>
    </mc:Choice>
  </mc:AlternateContent>
  <xr:revisionPtr revIDLastSave="58" documentId="13_ncr:1_{BFC9835F-F95B-4296-9E75-0B67B9E3AC39}" xr6:coauthVersionLast="47" xr6:coauthVersionMax="47" xr10:uidLastSave="{113D9E61-3DE4-47E7-B5CF-C770100F1EC8}"/>
  <bookViews>
    <workbookView xWindow="-108" yWindow="-108" windowWidth="23256" windowHeight="12576" tabRatio="599" firstSheet="2" activeTab="4" xr2:uid="{00000000-000D-0000-FFFF-FFFF00000000}"/>
  </bookViews>
  <sheets>
    <sheet name="C-SIMPLES" sheetId="26" r:id="rId1"/>
    <sheet name="C-(Y-O)" sheetId="27" r:id="rId2"/>
    <sheet name="C-ANIDADOS" sheetId="28" r:id="rId3"/>
    <sheet name="FORMATO CONDICIONAL" sheetId="29" r:id="rId4"/>
    <sheet name="CONSULTAS" sheetId="55" r:id="rId5"/>
    <sheet name="ORDENAR" sheetId="42" r:id="rId6"/>
    <sheet name="SUBTOTALES" sheetId="43" r:id="rId7"/>
    <sheet name="SUBTOTALES (2)" sheetId="44" r:id="rId8"/>
    <sheet name="FILTROS" sheetId="48" r:id="rId9"/>
  </sheets>
  <definedNames>
    <definedName name="_xlnm._FilterDatabase" localSheetId="4" hidden="1">CONSULTAS!$A$6:$L$24</definedName>
    <definedName name="_xlnm._FilterDatabase" localSheetId="8" hidden="1">FILTROS!$B$8:$H$39</definedName>
    <definedName name="_xlnm._FilterDatabase" localSheetId="3" hidden="1">'FORMATO CONDICIONAL'!$A$8:$F$21</definedName>
    <definedName name="_xlnm._FilterDatabase" localSheetId="5" hidden="1">ORDENAR!$B$8:$F$21</definedName>
    <definedName name="_xlnm._FilterDatabase" localSheetId="6" hidden="1">SUBTOTALES!$B$8:$E$22</definedName>
    <definedName name="_xlnm._FilterDatabase" localSheetId="7" hidden="1">'SUBTOTALES (2)'!$B$8:$E$23</definedName>
    <definedName name="_xlnm.Extract" localSheetId="8">FILTROS!$B$28:$H$28</definedName>
    <definedName name="_xlnm.Extract" localSheetId="3">'FORMATO CONDICIONAL'!$B$33:$F$33</definedName>
    <definedName name="_xlnm.Extract" localSheetId="5">ORDENAR!$B$28:$F$28</definedName>
    <definedName name="_xlnm.Extract" localSheetId="6">SUBTOTALES!$B$29:$E$29</definedName>
    <definedName name="_xlnm.Extract" localSheetId="7">'SUBTOTALES (2)'!$B$32:$E$32</definedName>
    <definedName name="_xlnm.Criteria" localSheetId="8">FILTROS!$B$3:$C$4</definedName>
    <definedName name="_xlnm.Criteria" localSheetId="3">'FORMATO CONDICIONAL'!$B$3:$C$4</definedName>
    <definedName name="_xlnm.Criteria" localSheetId="5">ORDENAR!$B$3:$C$4</definedName>
    <definedName name="_xlnm.Criteria" localSheetId="6">SUBTOTALES!$B$3:$C$4</definedName>
    <definedName name="_xlnm.Criteria" localSheetId="7">'SUBTOTALES (2)'!$B$3:$C$4</definedName>
    <definedName name="MATY">CONSULTAS!$A$29:$E$47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55" l="1"/>
  <c r="L9" i="55"/>
  <c r="L10" i="55"/>
  <c r="L11" i="55"/>
  <c r="L12" i="55"/>
  <c r="L13" i="55"/>
  <c r="L14" i="55"/>
  <c r="L15" i="55"/>
  <c r="L16" i="55"/>
  <c r="L17" i="55"/>
  <c r="L18" i="55"/>
  <c r="L19" i="55"/>
  <c r="L20" i="55"/>
  <c r="L21" i="55"/>
  <c r="L22" i="55"/>
  <c r="L23" i="55"/>
  <c r="L24" i="55"/>
  <c r="L7" i="55"/>
  <c r="K8" i="55"/>
  <c r="K9" i="55"/>
  <c r="K10" i="55"/>
  <c r="K11" i="55"/>
  <c r="K12" i="55"/>
  <c r="K13" i="55"/>
  <c r="K14" i="55"/>
  <c r="K15" i="55"/>
  <c r="K16" i="55"/>
  <c r="K17" i="55"/>
  <c r="K18" i="55"/>
  <c r="K19" i="55"/>
  <c r="K20" i="55"/>
  <c r="K21" i="55"/>
  <c r="K22" i="55"/>
  <c r="K23" i="55"/>
  <c r="K24" i="55"/>
  <c r="K7" i="55"/>
  <c r="J8" i="55"/>
  <c r="J9" i="55"/>
  <c r="J10" i="55"/>
  <c r="J11" i="55"/>
  <c r="J12" i="55"/>
  <c r="J13" i="55"/>
  <c r="J14" i="55"/>
  <c r="J15" i="55"/>
  <c r="J16" i="55"/>
  <c r="J17" i="55"/>
  <c r="J18" i="55"/>
  <c r="J19" i="55"/>
  <c r="J20" i="55"/>
  <c r="J21" i="55"/>
  <c r="J22" i="55"/>
  <c r="J23" i="55"/>
  <c r="J24" i="55"/>
  <c r="J7" i="55"/>
  <c r="H8" i="55"/>
  <c r="H9" i="55"/>
  <c r="H10" i="55"/>
  <c r="H11" i="55"/>
  <c r="H12" i="55"/>
  <c r="H13" i="55"/>
  <c r="H14" i="55"/>
  <c r="H15" i="55"/>
  <c r="H16" i="55"/>
  <c r="H17" i="55"/>
  <c r="H18" i="55"/>
  <c r="H19" i="55"/>
  <c r="H20" i="55"/>
  <c r="H21" i="55"/>
  <c r="H22" i="55"/>
  <c r="H23" i="55"/>
  <c r="H24" i="55"/>
  <c r="H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7" i="55"/>
  <c r="D8" i="55"/>
  <c r="D9" i="55"/>
  <c r="D10" i="55"/>
  <c r="D11" i="55"/>
  <c r="D12" i="55"/>
  <c r="D13" i="55"/>
  <c r="D14" i="55"/>
  <c r="D15" i="55"/>
  <c r="D16" i="55"/>
  <c r="D17" i="55"/>
  <c r="D18" i="55"/>
  <c r="D19" i="55"/>
  <c r="D20" i="55"/>
  <c r="D21" i="55"/>
  <c r="D22" i="55"/>
  <c r="D23" i="55"/>
  <c r="D24" i="55"/>
  <c r="D7" i="55"/>
  <c r="B24" i="55"/>
  <c r="C8" i="55"/>
  <c r="C9" i="55"/>
  <c r="C10" i="55"/>
  <c r="C11" i="55"/>
  <c r="C12" i="55"/>
  <c r="C13" i="55"/>
  <c r="C14" i="55"/>
  <c r="C15" i="55"/>
  <c r="C16" i="55"/>
  <c r="C17" i="55"/>
  <c r="C18" i="55"/>
  <c r="C19" i="55"/>
  <c r="C20" i="55"/>
  <c r="C21" i="55"/>
  <c r="C22" i="55"/>
  <c r="C23" i="55"/>
  <c r="C24" i="55"/>
  <c r="C7" i="55"/>
  <c r="B8" i="55"/>
  <c r="B9" i="55"/>
  <c r="B10" i="55"/>
  <c r="B11" i="55"/>
  <c r="B12" i="55"/>
  <c r="B13" i="55"/>
  <c r="B14" i="55"/>
  <c r="B15" i="55"/>
  <c r="B16" i="55"/>
  <c r="B17" i="55"/>
  <c r="B18" i="55"/>
  <c r="B19" i="55"/>
  <c r="B20" i="55"/>
  <c r="B21" i="55"/>
  <c r="B22" i="55"/>
  <c r="B23" i="55"/>
  <c r="B7" i="55"/>
  <c r="H10" i="29"/>
  <c r="H11" i="29"/>
  <c r="H12" i="29"/>
  <c r="H13" i="29"/>
  <c r="H14" i="29"/>
  <c r="H15" i="29"/>
  <c r="H16" i="29"/>
  <c r="H17" i="29"/>
  <c r="H18" i="29"/>
  <c r="H19" i="29"/>
  <c r="H20" i="29"/>
  <c r="H21" i="29"/>
  <c r="H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9" i="29"/>
  <c r="F18" i="42"/>
  <c r="F9" i="42"/>
  <c r="F10" i="42"/>
  <c r="F21" i="42"/>
  <c r="F22" i="42"/>
  <c r="F23" i="42"/>
  <c r="F31" i="42"/>
  <c r="F13" i="42"/>
  <c r="F14" i="42"/>
  <c r="F19" i="42"/>
  <c r="F11" i="42"/>
  <c r="F15" i="42"/>
  <c r="F16" i="42"/>
  <c r="F20" i="42"/>
  <c r="F28" i="42"/>
  <c r="F29" i="42"/>
  <c r="F30" i="42"/>
  <c r="F36" i="42"/>
  <c r="F37" i="42"/>
  <c r="F38" i="42"/>
  <c r="F39" i="42"/>
  <c r="F17" i="42"/>
  <c r="F35" i="42"/>
  <c r="F32" i="42"/>
  <c r="F33" i="42"/>
  <c r="F34" i="42"/>
  <c r="F24" i="42"/>
  <c r="F25" i="42"/>
  <c r="F26" i="42"/>
  <c r="F27" i="42"/>
  <c r="F12" i="42"/>
  <c r="D43" i="43"/>
  <c r="D42" i="43"/>
  <c r="D32" i="43"/>
  <c r="D21" i="43"/>
  <c r="E46" i="44"/>
  <c r="E45" i="44"/>
  <c r="D45" i="44"/>
  <c r="E41" i="44"/>
  <c r="D41" i="44"/>
  <c r="E38" i="44"/>
  <c r="D38" i="44"/>
  <c r="E35" i="44"/>
  <c r="D35" i="44"/>
  <c r="E29" i="44"/>
  <c r="D29" i="44"/>
  <c r="E26" i="44"/>
  <c r="D26" i="44"/>
  <c r="E19" i="44"/>
  <c r="D19" i="44"/>
  <c r="E12" i="44"/>
  <c r="D12" i="44"/>
  <c r="D46" i="44" s="1"/>
  <c r="H10" i="48"/>
  <c r="H11" i="48"/>
  <c r="H12" i="48"/>
  <c r="H13" i="48"/>
  <c r="H14" i="48"/>
  <c r="H15" i="48"/>
  <c r="H16" i="48"/>
  <c r="H17" i="48"/>
  <c r="H18" i="48"/>
  <c r="H19" i="48"/>
  <c r="H20" i="48"/>
  <c r="H21" i="48"/>
  <c r="H22" i="48"/>
  <c r="H23" i="48"/>
  <c r="H24" i="48"/>
  <c r="H25" i="48"/>
  <c r="H26" i="48"/>
  <c r="H27" i="48"/>
  <c r="H28" i="48"/>
  <c r="H29" i="48"/>
  <c r="H30" i="48"/>
  <c r="H31" i="48"/>
  <c r="H32" i="48"/>
  <c r="H33" i="48"/>
  <c r="H34" i="48"/>
  <c r="H35" i="48"/>
  <c r="H36" i="48"/>
  <c r="H37" i="48"/>
  <c r="H38" i="48"/>
  <c r="H39" i="48"/>
  <c r="H9" i="4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6" i="28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6" i="27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6" i="26"/>
</calcChain>
</file>

<file path=xl/sharedStrings.xml><?xml version="1.0" encoding="utf-8"?>
<sst xmlns="http://schemas.openxmlformats.org/spreadsheetml/2006/main" count="520" uniqueCount="236">
  <si>
    <t>VALOR</t>
  </si>
  <si>
    <t>TIPO</t>
  </si>
  <si>
    <t>C</t>
  </si>
  <si>
    <t>B</t>
  </si>
  <si>
    <t>A</t>
  </si>
  <si>
    <t>CONDICION1</t>
  </si>
  <si>
    <t>CONDICION2</t>
  </si>
  <si>
    <t>CONDICION3</t>
  </si>
  <si>
    <t xml:space="preserve">SI EL TIPO ES "A" RESTARLE 10 AL VALOR, SINO SI EL TIPO ES "B" SUMARLE 10 AL VALOR, </t>
  </si>
  <si>
    <t>SINO SI ES "C" MOSTRAR EL VALOR Y PARA CUALQUIER OTRO TIPO INDICAR O (CERO).</t>
  </si>
  <si>
    <t>VENCIMIENTO</t>
  </si>
  <si>
    <t xml:space="preserve">MES </t>
  </si>
  <si>
    <t>UNIDADES</t>
  </si>
  <si>
    <t>IMPORTE</t>
  </si>
  <si>
    <t>TOTAL</t>
  </si>
  <si>
    <t>DEPOSITO</t>
  </si>
  <si>
    <t>COMPRAR</t>
  </si>
  <si>
    <t>Febrero</t>
  </si>
  <si>
    <t>Enero</t>
  </si>
  <si>
    <t>Marzo</t>
  </si>
  <si>
    <t>CANTIDAD</t>
  </si>
  <si>
    <t>CONDICION 5</t>
  </si>
  <si>
    <t>CONDICIONALES SIMPLES</t>
  </si>
  <si>
    <t>CONSIGNAS</t>
  </si>
  <si>
    <t>CONDICIONALES CON CONECTOR LÓGICO (Y/O)</t>
  </si>
  <si>
    <t>D</t>
  </si>
  <si>
    <t>E</t>
  </si>
  <si>
    <t>F</t>
  </si>
  <si>
    <t>CONDICION-1</t>
  </si>
  <si>
    <t>CONDICION-3</t>
  </si>
  <si>
    <t>CONDICIÒN-2</t>
  </si>
  <si>
    <t>SI EL VALOR ES MAYOR A 200, INDICAR "MAYOR", SI ES MENOR A 100, INDICAR "MENOR", Y SINO INDICAR "MEDIO"</t>
  </si>
  <si>
    <t>CONDICIONALES ANIDADOS</t>
  </si>
  <si>
    <t xml:space="preserve">Calcular el total correspondiente. </t>
  </si>
  <si>
    <t>CÓDIGO</t>
  </si>
  <si>
    <t xml:space="preserve">De acuerdo a la condición establecida, "SUPERA" debe mostrarse en NEGRITA, y la celda con sombreado VERDE. </t>
  </si>
  <si>
    <t>"FALTA" en NEGRITA, con la celda sombreada en ROJO, y "SUFICIENTE" en NEGRITA con sombreado AMARILLO.</t>
  </si>
  <si>
    <t>FORMATO CONDICIONAL</t>
  </si>
  <si>
    <t>DESCUENTO</t>
  </si>
  <si>
    <t xml:space="preserve">SI LAS UNIDADES SON MAYORES A 100, INDICAR "CANTIDAD SUFICIENTE", SINO "SE DEBE COMPRAR". </t>
  </si>
  <si>
    <t>CONSIGNA1</t>
  </si>
  <si>
    <t>CONSIGNA2</t>
  </si>
  <si>
    <t>CONSIGNA3</t>
  </si>
  <si>
    <t>CONSIGNA4</t>
  </si>
  <si>
    <t>SI LAS UNIDADES SON MENORES IGUALES A 100, INDICAR "HAY POCAS".</t>
  </si>
  <si>
    <t>TAMAÑO</t>
  </si>
  <si>
    <t>S</t>
  </si>
  <si>
    <t>L</t>
  </si>
  <si>
    <t>XL</t>
  </si>
  <si>
    <t>M</t>
  </si>
  <si>
    <t>CONSIGNA5</t>
  </si>
  <si>
    <t>SI EL TAMAÑO ES "M", LA CANTIDAD MAYOR  A 100 Y EL IMPORTE MENOR A $ 200, MULTIPLICAR LA CANTIDAD POR EL IMPORTE.</t>
  </si>
  <si>
    <t>SI EL VALOR ES MAYOR A 100, INDICAR "GANÓ", SI EL VALOR ES MENOR A 50, INDICAR "PERDIÓ"</t>
  </si>
  <si>
    <t xml:space="preserve">SI EL TAMAÑO ES DISTINTO A "XL", Y LA CANTIDAD MAYOR A 100, RESTAR DE LA CANTIDAD 20. </t>
  </si>
  <si>
    <t xml:space="preserve">PARA CUALQUIER OTRO CASO "SIGA PARTICIPANDO". </t>
  </si>
  <si>
    <t>CONSIGNA6</t>
  </si>
  <si>
    <t>CONSIGNA7</t>
  </si>
  <si>
    <t>FECHA ACTUAL:</t>
  </si>
  <si>
    <t>TENIENDO EN CUENTA LA FECHA DE VENCIMIENTO INDICAR SI LA MERCADERÍA ESTÁ "VENCIDA " O "VIGENTE"</t>
  </si>
  <si>
    <t>CODIGO DE ARTICULO</t>
  </si>
  <si>
    <t>19972A</t>
  </si>
  <si>
    <t>234B</t>
  </si>
  <si>
    <t>1563B</t>
  </si>
  <si>
    <t>1175C</t>
  </si>
  <si>
    <t>234A</t>
  </si>
  <si>
    <t>98745B</t>
  </si>
  <si>
    <t>18763A</t>
  </si>
  <si>
    <t>567B</t>
  </si>
  <si>
    <t>32156C</t>
  </si>
  <si>
    <t>783A</t>
  </si>
  <si>
    <t>1265B</t>
  </si>
  <si>
    <t>79871C</t>
  </si>
  <si>
    <t>2367B</t>
  </si>
  <si>
    <t>9867A</t>
  </si>
  <si>
    <t>130B</t>
  </si>
  <si>
    <t>CONSIGNA 7</t>
  </si>
  <si>
    <t>CONSIGNA 6</t>
  </si>
  <si>
    <t xml:space="preserve">CONSIGNA 5 </t>
  </si>
  <si>
    <t>CONSIGNA 4</t>
  </si>
  <si>
    <t>CONSIGNA 3</t>
  </si>
  <si>
    <t>CONSIGNA 2</t>
  </si>
  <si>
    <t>CONSIGNA 1</t>
  </si>
  <si>
    <t>CODIGO DE CAJA</t>
  </si>
  <si>
    <t>DETALLE</t>
  </si>
  <si>
    <t>Jeans</t>
  </si>
  <si>
    <t>Sacos</t>
  </si>
  <si>
    <t>Camisas</t>
  </si>
  <si>
    <t>Medias</t>
  </si>
  <si>
    <t>Chaleco</t>
  </si>
  <si>
    <t>Remeras</t>
  </si>
  <si>
    <t>PRECIO UNITARIO</t>
  </si>
  <si>
    <t>PRECIO TOTAL</t>
  </si>
  <si>
    <t>CODIGO</t>
  </si>
  <si>
    <t>ORDENAMIENTO DE DATOS</t>
  </si>
  <si>
    <t>SUBTOTALES</t>
  </si>
  <si>
    <t>FILTROS DE DATOS (AUTOFILTROS)</t>
  </si>
  <si>
    <t xml:space="preserve">Calcular el total en pesos vendido por caja. </t>
  </si>
  <si>
    <t xml:space="preserve">Ordenar por mes ascendente y por código descendente. </t>
  </si>
  <si>
    <t>OBTENER MEDIANTE SUBTOTALES, LA CANTIDAD DE UNIDADES POR MES.</t>
  </si>
  <si>
    <t>CODIGO DE REFERENCIA</t>
  </si>
  <si>
    <t>VENDEDOR</t>
  </si>
  <si>
    <t>SI LAS UNIDADES SON MENORES A 70, SUMAR A LAS UNIDADES 50, SINO SUMAR A LAS UNIDADES 20.</t>
  </si>
  <si>
    <t>SI LA FECHA DE VENCIMIENTO ES SUPERIOR AL 15/03/2017 , INDICAR "PARA EXPORTAR" SINO "PONER A LA VENTA"</t>
  </si>
  <si>
    <t>INDICAR EN LA CELDA I2 LA FECHA ACTUAL MEDIANTE FUNCIÓN. LUEGO INDICAR EL CÓDIGO DEL ARTÍCULO SI LA FECHA DE VENCIMIENTO ES ANTERIOR A LA FECHA DE I2 .</t>
  </si>
  <si>
    <t xml:space="preserve">SI LAS UNIDADES SON MAYORES A 100, RESTARLE 10. </t>
  </si>
  <si>
    <t>CONSIGNA1 - STOCK</t>
  </si>
  <si>
    <t xml:space="preserve">CONSIGNA2 </t>
  </si>
  <si>
    <t>Sueter</t>
  </si>
  <si>
    <t>FORMATO</t>
  </si>
  <si>
    <t xml:space="preserve">SI EL DETALLE ES "SACOS", Y LA CANTIDAD ES MAYOR A 100, INDICAR "PROMOCIÓN", SINO "---". </t>
  </si>
  <si>
    <t xml:space="preserve">SI EL DETALLE  ES "CAMISAS", O "REMERAS", RESTAR DE LA CANTIDAD 20, SINO SUMARLE 50. </t>
  </si>
  <si>
    <t>SI EL TAMAÑO ES "S" O EL TAMAÑO ES "M", INDICAR "SE VENDEN MÁS".</t>
  </si>
  <si>
    <t xml:space="preserve">PONERLE FORMATO MONEDA CON DOS DECIMALES. </t>
  </si>
  <si>
    <t xml:space="preserve">Si el DEPOSITO indica "FALTA", indicar Reponer, sino dejar la celda vacía. </t>
  </si>
  <si>
    <t xml:space="preserve">Mostrar la celda vacía con una trama de color verde.  </t>
  </si>
  <si>
    <t>Yerba Amanda</t>
  </si>
  <si>
    <t>Azucar Dominó</t>
  </si>
  <si>
    <t>Arroz Gallo</t>
  </si>
  <si>
    <t>Fideos Terrabusi</t>
  </si>
  <si>
    <t>Galletitas Terrabusi</t>
  </si>
  <si>
    <t>Café La Morenita</t>
  </si>
  <si>
    <t>Puré de tomates Arcor</t>
  </si>
  <si>
    <t>Sopas Knorr</t>
  </si>
  <si>
    <t>Arvejas Arcor</t>
  </si>
  <si>
    <t>Lentejas Arcor</t>
  </si>
  <si>
    <t>Galletitas de arroz Gallo</t>
  </si>
  <si>
    <t>Aceite Cocinero</t>
  </si>
  <si>
    <t>Sal Celusal</t>
  </si>
  <si>
    <t xml:space="preserve">Si el total es mayor a $ 1500, indicar "SUPERA",si es menor o igual a $ 900, indicar "FALTA", Y sino indicar "SUFICIENTE". </t>
  </si>
  <si>
    <t xml:space="preserve">Sombrear en rojo todas las UNIDADES si de acuerdo a la fecha de vencimiento, la mercaderia está vencida.  </t>
  </si>
  <si>
    <t>LISTA DE PROFESIONALES</t>
  </si>
  <si>
    <t>APELLIDO Y NOMBRE</t>
  </si>
  <si>
    <t>DOMICILIO</t>
  </si>
  <si>
    <t>LOCALIDAD</t>
  </si>
  <si>
    <t>PROFESIÓN</t>
  </si>
  <si>
    <t>1er. 2017</t>
  </si>
  <si>
    <t>DIRECCIÓN</t>
  </si>
  <si>
    <t>Alataner José</t>
  </si>
  <si>
    <t>Belgrano 444</t>
  </si>
  <si>
    <t>AVELLANEDA</t>
  </si>
  <si>
    <t>Filler Sonia</t>
  </si>
  <si>
    <t>CASTELAR</t>
  </si>
  <si>
    <t>Cuccio Tereza</t>
  </si>
  <si>
    <t>Dorrego 32</t>
  </si>
  <si>
    <t>Guerra Ana Maria</t>
  </si>
  <si>
    <t>Matheu 133</t>
  </si>
  <si>
    <t>MORÓN</t>
  </si>
  <si>
    <t>Espinosa Angel</t>
  </si>
  <si>
    <t>Alverdi 564</t>
  </si>
  <si>
    <t>Ducci Mario</t>
  </si>
  <si>
    <t>Larrea 323</t>
  </si>
  <si>
    <t>CABA</t>
  </si>
  <si>
    <t>Galeano Estela</t>
  </si>
  <si>
    <t>Pueyrredón 785</t>
  </si>
  <si>
    <t>HAEDO</t>
  </si>
  <si>
    <t>Ortega Oscar</t>
  </si>
  <si>
    <t>J.j. Paso 25</t>
  </si>
  <si>
    <t>Vasco Ana María</t>
  </si>
  <si>
    <t>Fasola 342</t>
  </si>
  <si>
    <t>Jova Laura</t>
  </si>
  <si>
    <t>LA PLATA</t>
  </si>
  <si>
    <t>Usso Mario</t>
  </si>
  <si>
    <t>Sarandó 89</t>
  </si>
  <si>
    <t>BELLA VISTA</t>
  </si>
  <si>
    <t>Heller Ricardo</t>
  </si>
  <si>
    <t>Magni José</t>
  </si>
  <si>
    <t>Uriburu 25</t>
  </si>
  <si>
    <t>Sicca Josefina</t>
  </si>
  <si>
    <t>LANUS</t>
  </si>
  <si>
    <t>Nardo Juana</t>
  </si>
  <si>
    <t>Paterno Juliana</t>
  </si>
  <si>
    <t>Charcas 2786</t>
  </si>
  <si>
    <t>FLORES</t>
  </si>
  <si>
    <t>Branta Marta</t>
  </si>
  <si>
    <t>Laprida 25</t>
  </si>
  <si>
    <t>Rodriguez Andrea</t>
  </si>
  <si>
    <t>Salta 450</t>
  </si>
  <si>
    <t>Kinesiologo</t>
  </si>
  <si>
    <t>Médico</t>
  </si>
  <si>
    <t>Nutricionista</t>
  </si>
  <si>
    <t>Instrumentadora</t>
  </si>
  <si>
    <t>Enfermera</t>
  </si>
  <si>
    <t>Psicólogo</t>
  </si>
  <si>
    <t>Bioquímico</t>
  </si>
  <si>
    <t>Farmacéutico</t>
  </si>
  <si>
    <t>Radiólogo</t>
  </si>
  <si>
    <t>Anestesista</t>
  </si>
  <si>
    <t>LEGAJO</t>
  </si>
  <si>
    <t>FECHA DE NACIMIENTO</t>
  </si>
  <si>
    <t>EDAD</t>
  </si>
  <si>
    <t>SAN JUSTO</t>
  </si>
  <si>
    <t>Avda. Gaona 12</t>
  </si>
  <si>
    <t>Drago 456</t>
  </si>
  <si>
    <t>M. Moreno 888</t>
  </si>
  <si>
    <t>Sta. Teresa 99</t>
  </si>
  <si>
    <t>Rivadavia 1234</t>
  </si>
  <si>
    <t>SUELDO</t>
  </si>
  <si>
    <t>ANTIGÜEDAD</t>
  </si>
  <si>
    <t>PORCENTAJE DE PREMIO</t>
  </si>
  <si>
    <t>PREMIO</t>
  </si>
  <si>
    <t>SUELDO BASICO</t>
  </si>
  <si>
    <t>SUELDO A COBRAR</t>
  </si>
  <si>
    <t>PRECIO POR UNIDAD</t>
  </si>
  <si>
    <t>NACIMIENTO</t>
  </si>
  <si>
    <t>AÑOS</t>
  </si>
  <si>
    <t>OBTENER MEDIANTE SUBTOTALES EL PROMEDIO DE UNIDADES E IMPORTE POR CÓDIGO DE CAJAS</t>
  </si>
  <si>
    <t>JORGE ORTIZ</t>
  </si>
  <si>
    <t>MC LONG</t>
  </si>
  <si>
    <t>TR45</t>
  </si>
  <si>
    <t>LOPEZ</t>
  </si>
  <si>
    <t>VT67</t>
  </si>
  <si>
    <t>LUIS NUÑEZ</t>
  </si>
  <si>
    <t>SMITH</t>
  </si>
  <si>
    <t>SW23</t>
  </si>
  <si>
    <t>SW26</t>
  </si>
  <si>
    <t>GOMEZ</t>
  </si>
  <si>
    <t>SM26</t>
  </si>
  <si>
    <t>ANA DIAZ</t>
  </si>
  <si>
    <t>RODRIGUEZ</t>
  </si>
  <si>
    <t>PEREZ</t>
  </si>
  <si>
    <t>VT12</t>
  </si>
  <si>
    <t>CLIENTES</t>
  </si>
  <si>
    <t>CODIGO DE PRODUCTO</t>
  </si>
  <si>
    <t>Promedio 1235</t>
  </si>
  <si>
    <t>Promedio 1236</t>
  </si>
  <si>
    <t>Promedio 1245</t>
  </si>
  <si>
    <t>Promedio 1258</t>
  </si>
  <si>
    <t>Promedio 1265</t>
  </si>
  <si>
    <t>Promedio 1267</t>
  </si>
  <si>
    <t>Promedio 1269</t>
  </si>
  <si>
    <t>Promedio 1278</t>
  </si>
  <si>
    <t>Promedio general</t>
  </si>
  <si>
    <t>Total Enero</t>
  </si>
  <si>
    <t>Total Febrero</t>
  </si>
  <si>
    <t>Total Marzo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</si>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</sst>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\ * #,##0.00_ ;_ &quot;$&quot;\ * \-#,##0.00_ ;_ &quot;$&quot;\ * &quot;-&quot;??_ ;_ @_ "/>
    <numFmt numFmtId="164" formatCode="_-&quot;$&quot;* #,##0.00_-;\-&quot;$&quot;* #,##0.00_-;_-&quot;$&quot;* &quot;-&quot;??_-;_-@_-"/>
    <numFmt numFmtId="165" formatCode="&quot;$&quot;#,##0.00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u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6"/>
      <name val="Algerian"/>
      <family val="5"/>
    </font>
    <font>
      <sz val="14"/>
      <name val="Algerian"/>
      <family val="5"/>
    </font>
    <font>
      <sz val="10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sz val="14"/>
      <name val="Arial"/>
      <family val="2"/>
    </font>
    <font>
      <b/>
      <sz val="10"/>
      <color rgb="FF00B050"/>
      <name val="Arial"/>
      <family val="2"/>
    </font>
    <font>
      <sz val="10"/>
      <name val="Arial"/>
    </font>
    <font>
      <b/>
      <sz val="14"/>
      <color indexed="41"/>
      <name val="Arial"/>
      <family val="2"/>
    </font>
    <font>
      <b/>
      <u/>
      <sz val="16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8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1" fillId="0" borderId="0"/>
    <xf numFmtId="44" fontId="1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09">
    <xf numFmtId="0" fontId="0" fillId="0" borderId="0" xfId="0"/>
    <xf numFmtId="14" fontId="0" fillId="0" borderId="5" xfId="0" applyNumberForma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3" fillId="0" borderId="6" xfId="0" applyFont="1" applyBorder="1"/>
    <xf numFmtId="0" fontId="0" fillId="0" borderId="16" xfId="0" applyBorder="1"/>
    <xf numFmtId="0" fontId="7" fillId="0" borderId="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4" fillId="0" borderId="6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8" fillId="0" borderId="0" xfId="0" applyFont="1" applyBorder="1"/>
    <xf numFmtId="0" fontId="0" fillId="3" borderId="1" xfId="0" applyFill="1" applyBorder="1"/>
    <xf numFmtId="0" fontId="0" fillId="3" borderId="4" xfId="0" applyFill="1" applyBorder="1"/>
    <xf numFmtId="14" fontId="0" fillId="3" borderId="12" xfId="0" applyNumberFormat="1" applyFill="1" applyBorder="1"/>
    <xf numFmtId="14" fontId="0" fillId="3" borderId="3" xfId="0" applyNumberFormat="1" applyFill="1" applyBorder="1"/>
    <xf numFmtId="14" fontId="0" fillId="3" borderId="18" xfId="0" applyNumberFormat="1" applyFill="1" applyBorder="1"/>
    <xf numFmtId="0" fontId="3" fillId="0" borderId="0" xfId="0" applyFont="1" applyBorder="1"/>
    <xf numFmtId="0" fontId="9" fillId="0" borderId="0" xfId="0" applyFont="1" applyAlignment="1">
      <alignment horizontal="right"/>
    </xf>
    <xf numFmtId="0" fontId="5" fillId="2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0" borderId="0" xfId="2"/>
    <xf numFmtId="0" fontId="8" fillId="0" borderId="7" xfId="2" applyBorder="1"/>
    <xf numFmtId="0" fontId="5" fillId="2" borderId="19" xfId="2" applyFont="1" applyFill="1" applyBorder="1" applyAlignment="1">
      <alignment horizontal="center"/>
    </xf>
    <xf numFmtId="0" fontId="5" fillId="2" borderId="19" xfId="2" applyFont="1" applyFill="1" applyBorder="1" applyAlignment="1">
      <alignment horizontal="center" vertical="center"/>
    </xf>
    <xf numFmtId="0" fontId="10" fillId="0" borderId="0" xfId="2" applyFont="1"/>
    <xf numFmtId="0" fontId="5" fillId="2" borderId="5" xfId="2" applyFont="1" applyFill="1" applyBorder="1" applyAlignment="1">
      <alignment horizontal="center"/>
    </xf>
    <xf numFmtId="0" fontId="8" fillId="0" borderId="6" xfId="2" applyBorder="1"/>
    <xf numFmtId="0" fontId="5" fillId="2" borderId="5" xfId="2" applyFont="1" applyFill="1" applyBorder="1" applyAlignment="1">
      <alignment horizontal="center" vertical="center"/>
    </xf>
    <xf numFmtId="0" fontId="11" fillId="0" borderId="0" xfId="2" applyFont="1"/>
    <xf numFmtId="44" fontId="8" fillId="0" borderId="7" xfId="1" applyFont="1" applyBorder="1"/>
    <xf numFmtId="0" fontId="5" fillId="2" borderId="19" xfId="2" applyFont="1" applyFill="1" applyBorder="1" applyAlignment="1">
      <alignment horizontal="center" vertical="center" wrapText="1"/>
    </xf>
    <xf numFmtId="0" fontId="12" fillId="0" borderId="7" xfId="2" applyFont="1" applyBorder="1"/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1" fillId="0" borderId="0" xfId="0" applyFont="1" applyBorder="1"/>
    <xf numFmtId="0" fontId="14" fillId="0" borderId="6" xfId="0" applyFont="1" applyBorder="1" applyAlignment="1">
      <alignment horizontal="right"/>
    </xf>
    <xf numFmtId="0" fontId="5" fillId="2" borderId="22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wrapText="1"/>
    </xf>
    <xf numFmtId="0" fontId="1" fillId="0" borderId="0" xfId="0" applyFont="1"/>
    <xf numFmtId="0" fontId="12" fillId="0" borderId="2" xfId="0" applyFont="1" applyBorder="1"/>
    <xf numFmtId="0" fontId="12" fillId="0" borderId="2" xfId="0" applyFont="1" applyBorder="1" applyAlignment="1">
      <alignment horizontal="center"/>
    </xf>
    <xf numFmtId="0" fontId="16" fillId="8" borderId="17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2" xfId="2" applyFont="1" applyBorder="1" applyAlignment="1">
      <alignment horizontal="center"/>
    </xf>
    <xf numFmtId="0" fontId="10" fillId="0" borderId="2" xfId="0" applyFont="1" applyBorder="1"/>
    <xf numFmtId="0" fontId="16" fillId="8" borderId="2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14" fontId="10" fillId="0" borderId="2" xfId="0" applyNumberFormat="1" applyFont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44" fontId="10" fillId="0" borderId="2" xfId="1" applyFont="1" applyBorder="1"/>
    <xf numFmtId="9" fontId="10" fillId="0" borderId="2" xfId="8" applyFont="1" applyBorder="1"/>
    <xf numFmtId="0" fontId="13" fillId="0" borderId="2" xfId="0" applyFont="1" applyBorder="1" applyAlignment="1">
      <alignment horizontal="center"/>
    </xf>
    <xf numFmtId="0" fontId="5" fillId="2" borderId="5" xfId="2" applyFont="1" applyFill="1" applyBorder="1" applyAlignment="1">
      <alignment horizontal="center" wrapText="1"/>
    </xf>
    <xf numFmtId="0" fontId="5" fillId="2" borderId="21" xfId="2" applyFont="1" applyFill="1" applyBorder="1" applyAlignment="1">
      <alignment horizontal="center" vertical="center" wrapText="1"/>
    </xf>
    <xf numFmtId="44" fontId="10" fillId="0" borderId="2" xfId="1" applyFont="1" applyBorder="1" applyAlignment="1">
      <alignment horizontal="center"/>
    </xf>
    <xf numFmtId="164" fontId="10" fillId="0" borderId="2" xfId="0" applyNumberFormat="1" applyFont="1" applyBorder="1"/>
    <xf numFmtId="0" fontId="12" fillId="0" borderId="6" xfId="2" applyFont="1" applyBorder="1"/>
    <xf numFmtId="44" fontId="12" fillId="0" borderId="7" xfId="1" applyFont="1" applyBorder="1"/>
    <xf numFmtId="0" fontId="13" fillId="0" borderId="2" xfId="2" applyFont="1" applyBorder="1" applyAlignment="1">
      <alignment horizontal="center"/>
    </xf>
    <xf numFmtId="44" fontId="12" fillId="0" borderId="2" xfId="1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/>
    <xf numFmtId="164" fontId="12" fillId="0" borderId="2" xfId="0" applyNumberFormat="1" applyFont="1" applyBorder="1"/>
    <xf numFmtId="0" fontId="12" fillId="0" borderId="2" xfId="0" applyFont="1" applyBorder="1" applyAlignment="1">
      <alignment horizontal="center" vertical="center"/>
    </xf>
    <xf numFmtId="0" fontId="5" fillId="2" borderId="2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 wrapText="1"/>
    </xf>
    <xf numFmtId="0" fontId="12" fillId="0" borderId="2" xfId="2" applyFont="1" applyBorder="1" applyAlignment="1">
      <alignment horizontal="center" vertical="center"/>
    </xf>
    <xf numFmtId="22" fontId="0" fillId="0" borderId="5" xfId="0" applyNumberFormat="1" applyBorder="1"/>
    <xf numFmtId="165" fontId="12" fillId="0" borderId="2" xfId="0" applyNumberFormat="1" applyFont="1" applyBorder="1"/>
    <xf numFmtId="0" fontId="10" fillId="0" borderId="2" xfId="0" applyNumberFormat="1" applyFont="1" applyBorder="1"/>
    <xf numFmtId="164" fontId="12" fillId="0" borderId="8" xfId="2" applyNumberFormat="1" applyFont="1" applyBorder="1"/>
    <xf numFmtId="165" fontId="12" fillId="0" borderId="2" xfId="2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17" fillId="4" borderId="0" xfId="0" applyFont="1" applyFill="1" applyAlignment="1">
      <alignment horizontal="center" vertical="center"/>
    </xf>
    <xf numFmtId="0" fontId="6" fillId="5" borderId="20" xfId="2" applyFont="1" applyFill="1" applyBorder="1" applyAlignment="1">
      <alignment horizontal="center"/>
    </xf>
    <xf numFmtId="0" fontId="6" fillId="6" borderId="20" xfId="2" applyFont="1" applyFill="1" applyBorder="1" applyAlignment="1">
      <alignment horizontal="center"/>
    </xf>
    <xf numFmtId="0" fontId="6" fillId="7" borderId="20" xfId="2" applyFont="1" applyFill="1" applyBorder="1" applyAlignment="1">
      <alignment horizontal="center"/>
    </xf>
    <xf numFmtId="0" fontId="18" fillId="0" borderId="7" xfId="2" applyFont="1" applyBorder="1"/>
    <xf numFmtId="0" fontId="8" fillId="0" borderId="0" xfId="2" applyBorder="1"/>
    <xf numFmtId="44" fontId="8" fillId="0" borderId="0" xfId="1" applyFont="1" applyBorder="1"/>
    <xf numFmtId="0" fontId="18" fillId="0" borderId="0" xfId="2" applyFont="1" applyBorder="1"/>
  </cellXfs>
  <cellStyles count="9">
    <cellStyle name="Moneda" xfId="1" builtinId="4"/>
    <cellStyle name="Moneda 2" xfId="3" xr:uid="{00000000-0005-0000-0000-000001000000}"/>
    <cellStyle name="Moneda 2 2" xfId="7" xr:uid="{00000000-0005-0000-0000-000002000000}"/>
    <cellStyle name="Moneda 3" xfId="4" xr:uid="{00000000-0005-0000-0000-000003000000}"/>
    <cellStyle name="Normal" xfId="0" builtinId="0"/>
    <cellStyle name="Normal 2" xfId="2" xr:uid="{00000000-0005-0000-0000-000005000000}"/>
    <cellStyle name="Normal 2 2" xfId="6" xr:uid="{00000000-0005-0000-0000-000006000000}"/>
    <cellStyle name="Normal 3" xfId="5" xr:uid="{00000000-0005-0000-0000-000007000000}"/>
    <cellStyle name="Porcentaje" xfId="8" builtinId="5"/>
  </cellStyles>
  <dxfs count="10"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52E13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52E13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52E13F"/>
        </patternFill>
      </fill>
    </dxf>
    <dxf>
      <font>
        <b/>
        <i val="0"/>
      </font>
      <fill>
        <patternFill>
          <bgColor rgb="FF52E13F"/>
        </patternFill>
      </fill>
    </dxf>
  </dxfs>
  <tableStyles count="0" defaultTableStyle="TableStyleMedium2" defaultPivotStyle="PivotStyleLight16"/>
  <colors>
    <mruColors>
      <color rgb="FF52E1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499984740745262"/>
  </sheetPr>
  <dimension ref="A1:J38"/>
  <sheetViews>
    <sheetView topLeftCell="A2" zoomScale="70" zoomScaleNormal="70" workbookViewId="0">
      <selection activeCell="K14" sqref="K14"/>
    </sheetView>
  </sheetViews>
  <sheetFormatPr baseColWidth="10" defaultRowHeight="13.2" x14ac:dyDescent="0.25"/>
  <cols>
    <col min="1" max="1" width="13.33203125" bestFit="1" customWidth="1"/>
    <col min="2" max="2" width="14.6640625" customWidth="1"/>
    <col min="3" max="3" width="22.6640625" customWidth="1"/>
    <col min="4" max="4" width="20.44140625" customWidth="1"/>
    <col min="5" max="5" width="20" customWidth="1"/>
    <col min="6" max="6" width="22.109375" customWidth="1"/>
    <col min="7" max="7" width="17.44140625" customWidth="1"/>
    <col min="8" max="8" width="20.33203125" customWidth="1"/>
    <col min="9" max="9" width="20.109375" customWidth="1"/>
    <col min="10" max="10" width="19.44140625" customWidth="1"/>
  </cols>
  <sheetData>
    <row r="1" spans="1:10" ht="13.8" thickBot="1" x14ac:dyDescent="0.3"/>
    <row r="2" spans="1:10" ht="23.4" thickBot="1" x14ac:dyDescent="0.5">
      <c r="B2" s="95" t="s">
        <v>22</v>
      </c>
      <c r="C2" s="96"/>
      <c r="D2" s="96"/>
      <c r="E2" s="96"/>
      <c r="F2" s="97"/>
      <c r="H2" s="26" t="s">
        <v>57</v>
      </c>
      <c r="I2" s="90">
        <v>44676</v>
      </c>
    </row>
    <row r="4" spans="1:10" ht="13.8" thickBot="1" x14ac:dyDescent="0.3"/>
    <row r="5" spans="1:10" ht="34.5" customHeight="1" thickBot="1" x14ac:dyDescent="0.3">
      <c r="A5" s="27" t="s">
        <v>59</v>
      </c>
      <c r="B5" s="28" t="s">
        <v>12</v>
      </c>
      <c r="C5" s="29" t="s">
        <v>105</v>
      </c>
      <c r="D5" s="29" t="s">
        <v>106</v>
      </c>
      <c r="E5" s="29" t="s">
        <v>42</v>
      </c>
      <c r="F5" s="29" t="s">
        <v>43</v>
      </c>
      <c r="G5" s="29" t="s">
        <v>10</v>
      </c>
      <c r="H5" s="29" t="s">
        <v>50</v>
      </c>
      <c r="I5" s="29" t="s">
        <v>55</v>
      </c>
      <c r="J5" s="29" t="s">
        <v>56</v>
      </c>
    </row>
    <row r="6" spans="1:10" ht="18" customHeight="1" x14ac:dyDescent="0.25">
      <c r="A6" s="30" t="s">
        <v>60</v>
      </c>
      <c r="B6" s="20">
        <v>100</v>
      </c>
      <c r="C6" s="7" t="str">
        <f>+IF(B6&gt;100,"CANTIDAD SUFICIENTE", "SE DEBE COMPRAR")</f>
        <v>SE DEBE COMPRAR</v>
      </c>
      <c r="D6" s="7" t="str">
        <f>+IF(B6&lt;=100,"HAY POCAS"," ")</f>
        <v>HAY POCAS</v>
      </c>
      <c r="E6" s="8">
        <f>+IF(B6&lt;70,B6+50,B6+20)</f>
        <v>120</v>
      </c>
      <c r="F6" s="8" t="str">
        <f>+IF(B6&gt;100,B6-10,"")</f>
        <v/>
      </c>
      <c r="G6" s="22">
        <v>42505</v>
      </c>
      <c r="H6" s="8" t="str">
        <f>+IF(G6&lt;$I$2,"VENCIDO","VIGENTE")</f>
        <v>VENCIDO</v>
      </c>
      <c r="I6" s="8" t="str">
        <f>IF(G6&gt;DATE(2017,3,15),"PARA EXPORTAR","PONER A LA VENTA")</f>
        <v>PONER A LA VENTA</v>
      </c>
      <c r="J6" s="8" t="str">
        <f>+IF(G6&lt;$I$2,A6,"")</f>
        <v>19972A</v>
      </c>
    </row>
    <row r="7" spans="1:10" ht="18" customHeight="1" x14ac:dyDescent="0.25">
      <c r="A7" s="31" t="s">
        <v>61</v>
      </c>
      <c r="B7" s="20">
        <v>250</v>
      </c>
      <c r="C7" s="7" t="str">
        <f t="shared" ref="C7:C20" si="0">+IF(B7&gt;100,"CANTIDAD SUFICIENTE", "SE DEBE COMPRAR")</f>
        <v>CANTIDAD SUFICIENTE</v>
      </c>
      <c r="D7" s="7" t="str">
        <f t="shared" ref="D7:D20" si="1">+IF(B7&lt;=100,"HAY POCAS"," ")</f>
        <v xml:space="preserve"> </v>
      </c>
      <c r="E7" s="8">
        <f t="shared" ref="E7:E20" si="2">+IF(B7&lt;70,B7+50,B7+20)</f>
        <v>270</v>
      </c>
      <c r="F7" s="8">
        <f t="shared" ref="F7:F20" si="3">+IF(B7&gt;100,B7-10,"")</f>
        <v>240</v>
      </c>
      <c r="G7" s="23">
        <v>42816</v>
      </c>
      <c r="H7" s="8" t="str">
        <f t="shared" ref="H7:H20" si="4">+IF(G7&lt;$I$2,"VENCIDO","VIGENTE")</f>
        <v>VENCIDO</v>
      </c>
      <c r="I7" s="8" t="str">
        <f t="shared" ref="I7:I20" si="5">IF(G7&gt;DATE(2017,3,15),"PARA EXPORTAR","PONER A LA VENTA")</f>
        <v>PARA EXPORTAR</v>
      </c>
      <c r="J7" s="8" t="str">
        <f t="shared" ref="J7:J20" si="6">+IF(G7&lt;$I$2,A7,"")</f>
        <v>234B</v>
      </c>
    </row>
    <row r="8" spans="1:10" ht="18" customHeight="1" x14ac:dyDescent="0.25">
      <c r="A8" s="31" t="s">
        <v>62</v>
      </c>
      <c r="B8" s="20">
        <v>10</v>
      </c>
      <c r="C8" s="7" t="str">
        <f t="shared" si="0"/>
        <v>SE DEBE COMPRAR</v>
      </c>
      <c r="D8" s="7" t="str">
        <f t="shared" si="1"/>
        <v>HAY POCAS</v>
      </c>
      <c r="E8" s="8">
        <f t="shared" si="2"/>
        <v>60</v>
      </c>
      <c r="F8" s="8" t="str">
        <f t="shared" si="3"/>
        <v/>
      </c>
      <c r="G8" s="23">
        <v>42370</v>
      </c>
      <c r="H8" s="8" t="str">
        <f t="shared" si="4"/>
        <v>VENCIDO</v>
      </c>
      <c r="I8" s="8" t="str">
        <f t="shared" si="5"/>
        <v>PONER A LA VENTA</v>
      </c>
      <c r="J8" s="8" t="str">
        <f t="shared" si="6"/>
        <v>1563B</v>
      </c>
    </row>
    <row r="9" spans="1:10" ht="18" customHeight="1" x14ac:dyDescent="0.25">
      <c r="A9" s="31" t="s">
        <v>63</v>
      </c>
      <c r="B9" s="20">
        <v>720</v>
      </c>
      <c r="C9" s="7" t="str">
        <f t="shared" si="0"/>
        <v>CANTIDAD SUFICIENTE</v>
      </c>
      <c r="D9" s="7" t="str">
        <f t="shared" si="1"/>
        <v xml:space="preserve"> </v>
      </c>
      <c r="E9" s="8">
        <f t="shared" si="2"/>
        <v>740</v>
      </c>
      <c r="F9" s="8">
        <f t="shared" si="3"/>
        <v>710</v>
      </c>
      <c r="G9" s="23">
        <v>41946</v>
      </c>
      <c r="H9" s="8" t="str">
        <f t="shared" si="4"/>
        <v>VENCIDO</v>
      </c>
      <c r="I9" s="8" t="str">
        <f t="shared" si="5"/>
        <v>PONER A LA VENTA</v>
      </c>
      <c r="J9" s="8" t="str">
        <f t="shared" si="6"/>
        <v>1175C</v>
      </c>
    </row>
    <row r="10" spans="1:10" ht="18" customHeight="1" x14ac:dyDescent="0.25">
      <c r="A10" s="31" t="s">
        <v>64</v>
      </c>
      <c r="B10" s="20">
        <v>5</v>
      </c>
      <c r="C10" s="7" t="str">
        <f t="shared" si="0"/>
        <v>SE DEBE COMPRAR</v>
      </c>
      <c r="D10" s="7" t="str">
        <f t="shared" si="1"/>
        <v>HAY POCAS</v>
      </c>
      <c r="E10" s="8">
        <f t="shared" si="2"/>
        <v>55</v>
      </c>
      <c r="F10" s="8" t="str">
        <f t="shared" si="3"/>
        <v/>
      </c>
      <c r="G10" s="23">
        <v>42126</v>
      </c>
      <c r="H10" s="8" t="str">
        <f t="shared" si="4"/>
        <v>VENCIDO</v>
      </c>
      <c r="I10" s="8" t="str">
        <f t="shared" si="5"/>
        <v>PONER A LA VENTA</v>
      </c>
      <c r="J10" s="8" t="str">
        <f t="shared" si="6"/>
        <v>234A</v>
      </c>
    </row>
    <row r="11" spans="1:10" ht="18" customHeight="1" x14ac:dyDescent="0.25">
      <c r="A11" s="31" t="s">
        <v>65</v>
      </c>
      <c r="B11" s="20">
        <v>35</v>
      </c>
      <c r="C11" s="7" t="str">
        <f t="shared" si="0"/>
        <v>SE DEBE COMPRAR</v>
      </c>
      <c r="D11" s="7" t="str">
        <f t="shared" si="1"/>
        <v>HAY POCAS</v>
      </c>
      <c r="E11" s="8">
        <f t="shared" si="2"/>
        <v>85</v>
      </c>
      <c r="F11" s="8" t="str">
        <f t="shared" si="3"/>
        <v/>
      </c>
      <c r="G11" s="23">
        <v>44005</v>
      </c>
      <c r="H11" s="8" t="str">
        <f t="shared" si="4"/>
        <v>VENCIDO</v>
      </c>
      <c r="I11" s="8" t="str">
        <f t="shared" si="5"/>
        <v>PARA EXPORTAR</v>
      </c>
      <c r="J11" s="8" t="str">
        <f t="shared" si="6"/>
        <v>98745B</v>
      </c>
    </row>
    <row r="12" spans="1:10" ht="18" customHeight="1" x14ac:dyDescent="0.25">
      <c r="A12" s="31" t="s">
        <v>66</v>
      </c>
      <c r="B12" s="20">
        <v>90</v>
      </c>
      <c r="C12" s="7" t="str">
        <f t="shared" si="0"/>
        <v>SE DEBE COMPRAR</v>
      </c>
      <c r="D12" s="7" t="str">
        <f t="shared" si="1"/>
        <v>HAY POCAS</v>
      </c>
      <c r="E12" s="8">
        <f t="shared" si="2"/>
        <v>110</v>
      </c>
      <c r="F12" s="8" t="str">
        <f t="shared" si="3"/>
        <v/>
      </c>
      <c r="G12" s="23">
        <v>44062</v>
      </c>
      <c r="H12" s="8" t="str">
        <f t="shared" si="4"/>
        <v>VENCIDO</v>
      </c>
      <c r="I12" s="8" t="str">
        <f t="shared" si="5"/>
        <v>PARA EXPORTAR</v>
      </c>
      <c r="J12" s="8" t="str">
        <f t="shared" si="6"/>
        <v>18763A</v>
      </c>
    </row>
    <row r="13" spans="1:10" ht="18" customHeight="1" x14ac:dyDescent="0.25">
      <c r="A13" s="31" t="s">
        <v>67</v>
      </c>
      <c r="B13" s="20">
        <v>100</v>
      </c>
      <c r="C13" s="7" t="str">
        <f t="shared" si="0"/>
        <v>SE DEBE COMPRAR</v>
      </c>
      <c r="D13" s="7" t="str">
        <f t="shared" si="1"/>
        <v>HAY POCAS</v>
      </c>
      <c r="E13" s="8">
        <f t="shared" si="2"/>
        <v>120</v>
      </c>
      <c r="F13" s="8" t="str">
        <f t="shared" si="3"/>
        <v/>
      </c>
      <c r="G13" s="23">
        <v>44188</v>
      </c>
      <c r="H13" s="8" t="str">
        <f t="shared" si="4"/>
        <v>VENCIDO</v>
      </c>
      <c r="I13" s="8" t="str">
        <f t="shared" si="5"/>
        <v>PARA EXPORTAR</v>
      </c>
      <c r="J13" s="8" t="str">
        <f t="shared" si="6"/>
        <v>567B</v>
      </c>
    </row>
    <row r="14" spans="1:10" ht="18" customHeight="1" x14ac:dyDescent="0.25">
      <c r="A14" s="31" t="s">
        <v>68</v>
      </c>
      <c r="B14" s="20">
        <v>320</v>
      </c>
      <c r="C14" s="7" t="str">
        <f t="shared" si="0"/>
        <v>CANTIDAD SUFICIENTE</v>
      </c>
      <c r="D14" s="7" t="str">
        <f t="shared" si="1"/>
        <v xml:space="preserve"> </v>
      </c>
      <c r="E14" s="8">
        <f t="shared" si="2"/>
        <v>340</v>
      </c>
      <c r="F14" s="8">
        <f t="shared" si="3"/>
        <v>310</v>
      </c>
      <c r="G14" s="23">
        <v>43081</v>
      </c>
      <c r="H14" s="8" t="str">
        <f t="shared" si="4"/>
        <v>VENCIDO</v>
      </c>
      <c r="I14" s="8" t="str">
        <f t="shared" si="5"/>
        <v>PARA EXPORTAR</v>
      </c>
      <c r="J14" s="8" t="str">
        <f t="shared" si="6"/>
        <v>32156C</v>
      </c>
    </row>
    <row r="15" spans="1:10" ht="18" customHeight="1" x14ac:dyDescent="0.25">
      <c r="A15" s="31" t="s">
        <v>69</v>
      </c>
      <c r="B15" s="20">
        <v>550</v>
      </c>
      <c r="C15" s="7" t="str">
        <f t="shared" si="0"/>
        <v>CANTIDAD SUFICIENTE</v>
      </c>
      <c r="D15" s="7" t="str">
        <f t="shared" si="1"/>
        <v xml:space="preserve"> </v>
      </c>
      <c r="E15" s="8">
        <f t="shared" si="2"/>
        <v>570</v>
      </c>
      <c r="F15" s="8">
        <f t="shared" si="3"/>
        <v>540</v>
      </c>
      <c r="G15" s="23">
        <v>42860</v>
      </c>
      <c r="H15" s="8" t="str">
        <f t="shared" si="4"/>
        <v>VENCIDO</v>
      </c>
      <c r="I15" s="8" t="str">
        <f t="shared" si="5"/>
        <v>PARA EXPORTAR</v>
      </c>
      <c r="J15" s="8" t="str">
        <f t="shared" si="6"/>
        <v>783A</v>
      </c>
    </row>
    <row r="16" spans="1:10" ht="18" customHeight="1" x14ac:dyDescent="0.25">
      <c r="A16" s="31" t="s">
        <v>70</v>
      </c>
      <c r="B16" s="20">
        <v>12</v>
      </c>
      <c r="C16" s="7" t="str">
        <f t="shared" si="0"/>
        <v>SE DEBE COMPRAR</v>
      </c>
      <c r="D16" s="7" t="str">
        <f t="shared" si="1"/>
        <v>HAY POCAS</v>
      </c>
      <c r="E16" s="8">
        <f t="shared" si="2"/>
        <v>62</v>
      </c>
      <c r="F16" s="8" t="str">
        <f t="shared" si="3"/>
        <v/>
      </c>
      <c r="G16" s="23">
        <v>42842</v>
      </c>
      <c r="H16" s="8" t="str">
        <f t="shared" si="4"/>
        <v>VENCIDO</v>
      </c>
      <c r="I16" s="8" t="str">
        <f t="shared" si="5"/>
        <v>PARA EXPORTAR</v>
      </c>
      <c r="J16" s="8" t="str">
        <f t="shared" si="6"/>
        <v>1265B</v>
      </c>
    </row>
    <row r="17" spans="1:10" ht="18" customHeight="1" x14ac:dyDescent="0.25">
      <c r="A17" s="31" t="s">
        <v>71</v>
      </c>
      <c r="B17" s="20">
        <v>70</v>
      </c>
      <c r="C17" s="7" t="str">
        <f t="shared" si="0"/>
        <v>SE DEBE COMPRAR</v>
      </c>
      <c r="D17" s="7" t="str">
        <f t="shared" si="1"/>
        <v>HAY POCAS</v>
      </c>
      <c r="E17" s="8">
        <f t="shared" si="2"/>
        <v>90</v>
      </c>
      <c r="F17" s="8" t="str">
        <f t="shared" si="3"/>
        <v/>
      </c>
      <c r="G17" s="24">
        <v>43419</v>
      </c>
      <c r="H17" s="8" t="str">
        <f t="shared" si="4"/>
        <v>VENCIDO</v>
      </c>
      <c r="I17" s="8" t="str">
        <f t="shared" si="5"/>
        <v>PARA EXPORTAR</v>
      </c>
      <c r="J17" s="8" t="str">
        <f t="shared" si="6"/>
        <v>79871C</v>
      </c>
    </row>
    <row r="18" spans="1:10" ht="18" customHeight="1" x14ac:dyDescent="0.25">
      <c r="A18" s="31" t="s">
        <v>72</v>
      </c>
      <c r="B18" s="20">
        <v>150</v>
      </c>
      <c r="C18" s="7" t="str">
        <f t="shared" si="0"/>
        <v>CANTIDAD SUFICIENTE</v>
      </c>
      <c r="D18" s="7" t="str">
        <f t="shared" si="1"/>
        <v xml:space="preserve"> </v>
      </c>
      <c r="E18" s="8">
        <f t="shared" si="2"/>
        <v>170</v>
      </c>
      <c r="F18" s="8">
        <f t="shared" si="3"/>
        <v>140</v>
      </c>
      <c r="G18" s="23">
        <v>44175</v>
      </c>
      <c r="H18" s="8" t="str">
        <f t="shared" si="4"/>
        <v>VENCIDO</v>
      </c>
      <c r="I18" s="8" t="str">
        <f t="shared" si="5"/>
        <v>PARA EXPORTAR</v>
      </c>
      <c r="J18" s="8" t="str">
        <f t="shared" si="6"/>
        <v>2367B</v>
      </c>
    </row>
    <row r="19" spans="1:10" ht="18" customHeight="1" x14ac:dyDescent="0.25">
      <c r="A19" s="31" t="s">
        <v>73</v>
      </c>
      <c r="B19" s="20">
        <v>20</v>
      </c>
      <c r="C19" s="7" t="str">
        <f t="shared" si="0"/>
        <v>SE DEBE COMPRAR</v>
      </c>
      <c r="D19" s="7" t="str">
        <f t="shared" si="1"/>
        <v>HAY POCAS</v>
      </c>
      <c r="E19" s="8">
        <f t="shared" si="2"/>
        <v>70</v>
      </c>
      <c r="F19" s="8" t="str">
        <f t="shared" si="3"/>
        <v/>
      </c>
      <c r="G19" s="23">
        <v>44157</v>
      </c>
      <c r="H19" s="8" t="str">
        <f t="shared" si="4"/>
        <v>VENCIDO</v>
      </c>
      <c r="I19" s="8" t="str">
        <f t="shared" si="5"/>
        <v>PARA EXPORTAR</v>
      </c>
      <c r="J19" s="8" t="str">
        <f t="shared" si="6"/>
        <v>9867A</v>
      </c>
    </row>
    <row r="20" spans="1:10" ht="18" customHeight="1" thickBot="1" x14ac:dyDescent="0.3">
      <c r="A20" s="32" t="s">
        <v>74</v>
      </c>
      <c r="B20" s="21">
        <v>130</v>
      </c>
      <c r="C20" s="7" t="str">
        <f t="shared" si="0"/>
        <v>CANTIDAD SUFICIENTE</v>
      </c>
      <c r="D20" s="7" t="str">
        <f t="shared" si="1"/>
        <v xml:space="preserve"> </v>
      </c>
      <c r="E20" s="8">
        <f t="shared" si="2"/>
        <v>150</v>
      </c>
      <c r="F20" s="8">
        <f t="shared" si="3"/>
        <v>120</v>
      </c>
      <c r="G20" s="23">
        <v>43062</v>
      </c>
      <c r="H20" s="8" t="str">
        <f t="shared" si="4"/>
        <v>VENCIDO</v>
      </c>
      <c r="I20" s="8" t="str">
        <f t="shared" si="5"/>
        <v>PARA EXPORTAR</v>
      </c>
      <c r="J20" s="8" t="str">
        <f t="shared" si="6"/>
        <v>130B</v>
      </c>
    </row>
    <row r="21" spans="1:10" ht="18" customHeight="1" x14ac:dyDescent="0.25">
      <c r="B21" s="6"/>
      <c r="C21" s="6"/>
      <c r="D21" s="6"/>
      <c r="E21" s="6"/>
      <c r="F21" s="6"/>
    </row>
    <row r="23" spans="1:10" ht="13.8" thickBot="1" x14ac:dyDescent="0.3"/>
    <row r="24" spans="1:10" ht="20.399999999999999" thickBot="1" x14ac:dyDescent="0.45">
      <c r="A24" s="98" t="s">
        <v>23</v>
      </c>
      <c r="B24" s="99"/>
      <c r="C24" s="99"/>
      <c r="D24" s="99"/>
      <c r="E24" s="99"/>
      <c r="F24" s="100"/>
    </row>
    <row r="25" spans="1:10" x14ac:dyDescent="0.25">
      <c r="A25" s="6"/>
      <c r="B25" s="6"/>
      <c r="C25" s="6"/>
      <c r="D25" s="6"/>
      <c r="E25" s="6"/>
      <c r="F25" s="6"/>
    </row>
    <row r="26" spans="1:10" x14ac:dyDescent="0.25">
      <c r="A26" s="25" t="s">
        <v>81</v>
      </c>
      <c r="B26" s="6" t="s">
        <v>39</v>
      </c>
      <c r="C26" s="6"/>
      <c r="D26" s="6"/>
      <c r="E26" s="6"/>
      <c r="F26" s="6"/>
    </row>
    <row r="27" spans="1:10" x14ac:dyDescent="0.25">
      <c r="A27" s="6"/>
      <c r="B27" s="6"/>
      <c r="C27" s="6"/>
      <c r="D27" s="6"/>
      <c r="E27" s="6"/>
      <c r="F27" s="6"/>
    </row>
    <row r="28" spans="1:10" x14ac:dyDescent="0.25">
      <c r="A28" s="25" t="s">
        <v>80</v>
      </c>
      <c r="B28" s="6" t="s">
        <v>44</v>
      </c>
      <c r="C28" s="6"/>
      <c r="D28" s="6"/>
      <c r="E28" s="6"/>
      <c r="F28" s="6"/>
    </row>
    <row r="29" spans="1:10" x14ac:dyDescent="0.25">
      <c r="A29" s="6"/>
      <c r="B29" s="6"/>
      <c r="C29" s="6"/>
      <c r="D29" s="6"/>
      <c r="E29" s="6"/>
      <c r="F29" s="6"/>
    </row>
    <row r="30" spans="1:10" x14ac:dyDescent="0.25">
      <c r="A30" s="25" t="s">
        <v>79</v>
      </c>
      <c r="B30" s="6" t="s">
        <v>101</v>
      </c>
      <c r="C30" s="6"/>
      <c r="D30" s="6"/>
      <c r="E30" s="6"/>
      <c r="F30" s="6"/>
    </row>
    <row r="31" spans="1:10" x14ac:dyDescent="0.25">
      <c r="A31" s="6"/>
      <c r="B31" s="6"/>
      <c r="C31" s="6"/>
      <c r="D31" s="6"/>
      <c r="E31" s="6"/>
      <c r="F31" s="6"/>
    </row>
    <row r="32" spans="1:10" x14ac:dyDescent="0.25">
      <c r="A32" s="25" t="s">
        <v>78</v>
      </c>
      <c r="B32" s="6" t="s">
        <v>104</v>
      </c>
      <c r="C32" s="6"/>
      <c r="D32" s="6"/>
      <c r="E32" s="6"/>
      <c r="F32" s="6"/>
    </row>
    <row r="33" spans="1:6" x14ac:dyDescent="0.25">
      <c r="A33" s="6"/>
      <c r="B33" s="6"/>
      <c r="C33" s="6"/>
      <c r="D33" s="6"/>
      <c r="E33" s="6"/>
      <c r="F33" s="6"/>
    </row>
    <row r="34" spans="1:6" x14ac:dyDescent="0.25">
      <c r="A34" s="12" t="s">
        <v>77</v>
      </c>
      <c r="B34" s="19" t="s">
        <v>58</v>
      </c>
      <c r="C34" s="6"/>
      <c r="D34" s="6"/>
      <c r="E34" s="12"/>
      <c r="F34" s="6"/>
    </row>
    <row r="35" spans="1:6" x14ac:dyDescent="0.25">
      <c r="A35" s="6"/>
      <c r="B35" s="6"/>
      <c r="C35" s="6"/>
      <c r="D35" s="6"/>
      <c r="E35" s="6"/>
      <c r="F35" s="6"/>
    </row>
    <row r="36" spans="1:6" x14ac:dyDescent="0.25">
      <c r="A36" s="12" t="s">
        <v>76</v>
      </c>
      <c r="B36" s="48" t="s">
        <v>102</v>
      </c>
      <c r="C36" s="6"/>
      <c r="D36" s="6"/>
      <c r="E36" s="12"/>
      <c r="F36" s="6"/>
    </row>
    <row r="38" spans="1:6" x14ac:dyDescent="0.25">
      <c r="A38" s="12" t="s">
        <v>75</v>
      </c>
      <c r="B38" s="48" t="s">
        <v>103</v>
      </c>
      <c r="C38" s="6"/>
      <c r="D38" s="6"/>
      <c r="E38" s="12"/>
      <c r="F38" s="6"/>
    </row>
  </sheetData>
  <mergeCells count="2">
    <mergeCell ref="B2:F2"/>
    <mergeCell ref="A24:F24"/>
  </mergeCells>
  <phoneticPr fontId="2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A1:I36"/>
  <sheetViews>
    <sheetView topLeftCell="A5" zoomScale="80" zoomScaleNormal="80" workbookViewId="0">
      <selection activeCell="L15" sqref="L15"/>
    </sheetView>
  </sheetViews>
  <sheetFormatPr baseColWidth="10" defaultRowHeight="13.2" x14ac:dyDescent="0.25"/>
  <cols>
    <col min="1" max="2" width="14.33203125" customWidth="1"/>
    <col min="4" max="6" width="18.6640625" customWidth="1"/>
    <col min="7" max="7" width="20.44140625" customWidth="1"/>
    <col min="8" max="8" width="13.109375" bestFit="1" customWidth="1"/>
    <col min="9" max="9" width="18.6640625" customWidth="1"/>
  </cols>
  <sheetData>
    <row r="1" spans="1:9" ht="13.8" thickBot="1" x14ac:dyDescent="0.3"/>
    <row r="2" spans="1:9" ht="22.5" customHeight="1" thickBot="1" x14ac:dyDescent="0.5">
      <c r="A2" s="45" t="s">
        <v>24</v>
      </c>
      <c r="B2" s="46"/>
      <c r="C2" s="46"/>
      <c r="D2" s="46"/>
      <c r="E2" s="46"/>
      <c r="F2" s="46"/>
      <c r="G2" s="46"/>
      <c r="H2" s="46"/>
      <c r="I2" s="47"/>
    </row>
    <row r="4" spans="1:9" ht="13.8" thickBot="1" x14ac:dyDescent="0.3"/>
    <row r="5" spans="1:9" ht="26.25" customHeight="1" x14ac:dyDescent="0.25">
      <c r="A5" s="50" t="s">
        <v>45</v>
      </c>
      <c r="B5" s="51" t="s">
        <v>83</v>
      </c>
      <c r="C5" s="52" t="s">
        <v>20</v>
      </c>
      <c r="D5" s="52" t="s">
        <v>40</v>
      </c>
      <c r="E5" s="52" t="s">
        <v>41</v>
      </c>
      <c r="F5" s="52" t="s">
        <v>42</v>
      </c>
      <c r="G5" s="52" t="s">
        <v>43</v>
      </c>
      <c r="H5" s="52" t="s">
        <v>13</v>
      </c>
      <c r="I5" s="52" t="s">
        <v>21</v>
      </c>
    </row>
    <row r="6" spans="1:9" ht="18" customHeight="1" x14ac:dyDescent="0.25">
      <c r="A6" s="60" t="s">
        <v>46</v>
      </c>
      <c r="B6" s="59" t="s">
        <v>84</v>
      </c>
      <c r="C6" s="59">
        <v>100</v>
      </c>
      <c r="D6" s="59" t="str">
        <f>IF(AND(B6,C6&gt;100),C6-20,"")</f>
        <v/>
      </c>
      <c r="E6" s="59" t="str">
        <f>+IF(AND(A6&lt;&gt;"XL",C6&gt;100),C6-20,"")</f>
        <v/>
      </c>
      <c r="F6" s="59">
        <f>+IF(OR(B6="Camisas",B6="Remeras"),C6-20,C6+50)</f>
        <v>150</v>
      </c>
      <c r="G6" s="59" t="str">
        <f>+IF(OR(A6="S",A6="M"),"SE VENDEN MAS", "")</f>
        <v>SE VENDEN MAS</v>
      </c>
      <c r="H6" s="80">
        <v>120</v>
      </c>
      <c r="I6" s="91" t="str">
        <f>+IF(AND(A6="M",C6&gt;100,H6&lt;"$200"),H6*C6,"")</f>
        <v/>
      </c>
    </row>
    <row r="7" spans="1:9" ht="18" customHeight="1" x14ac:dyDescent="0.25">
      <c r="A7" s="60" t="s">
        <v>47</v>
      </c>
      <c r="B7" s="59" t="s">
        <v>85</v>
      </c>
      <c r="C7" s="59">
        <v>250</v>
      </c>
      <c r="D7" s="59">
        <f t="shared" ref="D7:D20" si="0">IF(AND(B7,C7&gt;100),C7-20,"")</f>
        <v>230</v>
      </c>
      <c r="E7" s="59">
        <f t="shared" ref="E7:E20" si="1">+IF(AND(A7&lt;&gt;"XL",C7&gt;100),C7-20,"")</f>
        <v>230</v>
      </c>
      <c r="F7" s="59">
        <f t="shared" ref="F7:F20" si="2">+IF(OR(B7="Camisas",B7="Remeras"),C7-20,C7+50)</f>
        <v>300</v>
      </c>
      <c r="G7" s="59" t="str">
        <f t="shared" ref="G7:G20" si="3">+IF(OR(A7="S",A7="M"),"SE VENDEN MAS", "")</f>
        <v/>
      </c>
      <c r="H7" s="80">
        <v>25</v>
      </c>
      <c r="I7" s="91" t="str">
        <f t="shared" ref="I7:I20" si="4">+IF(AND(A7="M",C7&gt;100,H7&lt;"$200"),H7*C7,"")</f>
        <v/>
      </c>
    </row>
    <row r="8" spans="1:9" ht="18" customHeight="1" x14ac:dyDescent="0.25">
      <c r="A8" s="60" t="s">
        <v>48</v>
      </c>
      <c r="B8" s="59" t="s">
        <v>84</v>
      </c>
      <c r="C8" s="59">
        <v>10</v>
      </c>
      <c r="D8" s="59" t="str">
        <f t="shared" si="0"/>
        <v/>
      </c>
      <c r="E8" s="59" t="str">
        <f t="shared" si="1"/>
        <v/>
      </c>
      <c r="F8" s="59">
        <f t="shared" si="2"/>
        <v>60</v>
      </c>
      <c r="G8" s="59" t="str">
        <f t="shared" si="3"/>
        <v/>
      </c>
      <c r="H8" s="80">
        <v>150</v>
      </c>
      <c r="I8" s="91" t="str">
        <f t="shared" si="4"/>
        <v/>
      </c>
    </row>
    <row r="9" spans="1:9" ht="18" customHeight="1" x14ac:dyDescent="0.25">
      <c r="A9" s="60" t="s">
        <v>49</v>
      </c>
      <c r="B9" s="59" t="s">
        <v>86</v>
      </c>
      <c r="C9" s="59">
        <v>720</v>
      </c>
      <c r="D9" s="59">
        <f t="shared" si="0"/>
        <v>700</v>
      </c>
      <c r="E9" s="59">
        <f t="shared" si="1"/>
        <v>700</v>
      </c>
      <c r="F9" s="59">
        <f t="shared" si="2"/>
        <v>700</v>
      </c>
      <c r="G9" s="59" t="str">
        <f t="shared" si="3"/>
        <v>SE VENDEN MAS</v>
      </c>
      <c r="H9" s="80">
        <v>50</v>
      </c>
      <c r="I9" s="91">
        <f t="shared" si="4"/>
        <v>36000</v>
      </c>
    </row>
    <row r="10" spans="1:9" ht="18" customHeight="1" x14ac:dyDescent="0.25">
      <c r="A10" s="60" t="s">
        <v>46</v>
      </c>
      <c r="B10" s="59" t="s">
        <v>107</v>
      </c>
      <c r="C10" s="59">
        <v>5</v>
      </c>
      <c r="D10" s="59" t="str">
        <f t="shared" si="0"/>
        <v/>
      </c>
      <c r="E10" s="59" t="str">
        <f t="shared" si="1"/>
        <v/>
      </c>
      <c r="F10" s="59">
        <f t="shared" si="2"/>
        <v>55</v>
      </c>
      <c r="G10" s="59" t="str">
        <f t="shared" si="3"/>
        <v>SE VENDEN MAS</v>
      </c>
      <c r="H10" s="80">
        <v>320</v>
      </c>
      <c r="I10" s="91" t="str">
        <f t="shared" si="4"/>
        <v/>
      </c>
    </row>
    <row r="11" spans="1:9" ht="18" customHeight="1" x14ac:dyDescent="0.25">
      <c r="A11" s="60" t="s">
        <v>47</v>
      </c>
      <c r="B11" s="59" t="s">
        <v>85</v>
      </c>
      <c r="C11" s="59">
        <v>35</v>
      </c>
      <c r="D11" s="59" t="str">
        <f t="shared" si="0"/>
        <v/>
      </c>
      <c r="E11" s="59" t="str">
        <f t="shared" si="1"/>
        <v/>
      </c>
      <c r="F11" s="59">
        <f t="shared" si="2"/>
        <v>85</v>
      </c>
      <c r="G11" s="59" t="str">
        <f t="shared" si="3"/>
        <v/>
      </c>
      <c r="H11" s="80">
        <v>1500</v>
      </c>
      <c r="I11" s="91" t="str">
        <f t="shared" si="4"/>
        <v/>
      </c>
    </row>
    <row r="12" spans="1:9" ht="18" customHeight="1" x14ac:dyDescent="0.25">
      <c r="A12" s="60" t="s">
        <v>46</v>
      </c>
      <c r="B12" s="59" t="s">
        <v>84</v>
      </c>
      <c r="C12" s="59">
        <v>90</v>
      </c>
      <c r="D12" s="59" t="str">
        <f t="shared" si="0"/>
        <v/>
      </c>
      <c r="E12" s="59" t="str">
        <f t="shared" si="1"/>
        <v/>
      </c>
      <c r="F12" s="59">
        <f t="shared" si="2"/>
        <v>140</v>
      </c>
      <c r="G12" s="59" t="str">
        <f t="shared" si="3"/>
        <v>SE VENDEN MAS</v>
      </c>
      <c r="H12" s="80">
        <v>1250</v>
      </c>
      <c r="I12" s="91" t="str">
        <f t="shared" si="4"/>
        <v/>
      </c>
    </row>
    <row r="13" spans="1:9" ht="18" customHeight="1" x14ac:dyDescent="0.25">
      <c r="A13" s="60" t="s">
        <v>48</v>
      </c>
      <c r="B13" s="59" t="s">
        <v>86</v>
      </c>
      <c r="C13" s="59">
        <v>100</v>
      </c>
      <c r="D13" s="59" t="str">
        <f t="shared" si="0"/>
        <v/>
      </c>
      <c r="E13" s="59" t="str">
        <f t="shared" si="1"/>
        <v/>
      </c>
      <c r="F13" s="59">
        <f t="shared" si="2"/>
        <v>80</v>
      </c>
      <c r="G13" s="59" t="str">
        <f t="shared" si="3"/>
        <v/>
      </c>
      <c r="H13" s="80">
        <v>390</v>
      </c>
      <c r="I13" s="91" t="str">
        <f t="shared" si="4"/>
        <v/>
      </c>
    </row>
    <row r="14" spans="1:9" ht="18" customHeight="1" x14ac:dyDescent="0.25">
      <c r="A14" s="60" t="s">
        <v>49</v>
      </c>
      <c r="B14" s="59" t="s">
        <v>87</v>
      </c>
      <c r="C14" s="59">
        <v>320</v>
      </c>
      <c r="D14" s="59">
        <f t="shared" si="0"/>
        <v>300</v>
      </c>
      <c r="E14" s="59">
        <f t="shared" si="1"/>
        <v>300</v>
      </c>
      <c r="F14" s="59">
        <f t="shared" si="2"/>
        <v>370</v>
      </c>
      <c r="G14" s="59" t="str">
        <f t="shared" si="3"/>
        <v>SE VENDEN MAS</v>
      </c>
      <c r="H14" s="80">
        <v>42</v>
      </c>
      <c r="I14" s="91">
        <f t="shared" si="4"/>
        <v>13440</v>
      </c>
    </row>
    <row r="15" spans="1:9" ht="18" customHeight="1" x14ac:dyDescent="0.25">
      <c r="A15" s="60" t="s">
        <v>49</v>
      </c>
      <c r="B15" s="59" t="s">
        <v>88</v>
      </c>
      <c r="C15" s="59">
        <v>550</v>
      </c>
      <c r="D15" s="59">
        <f t="shared" si="0"/>
        <v>530</v>
      </c>
      <c r="E15" s="59">
        <f t="shared" si="1"/>
        <v>530</v>
      </c>
      <c r="F15" s="59">
        <f t="shared" si="2"/>
        <v>600</v>
      </c>
      <c r="G15" s="59" t="str">
        <f t="shared" si="3"/>
        <v>SE VENDEN MAS</v>
      </c>
      <c r="H15" s="80">
        <v>120</v>
      </c>
      <c r="I15" s="91">
        <f t="shared" si="4"/>
        <v>66000</v>
      </c>
    </row>
    <row r="16" spans="1:9" ht="18" customHeight="1" x14ac:dyDescent="0.25">
      <c r="A16" s="60" t="s">
        <v>48</v>
      </c>
      <c r="B16" s="59" t="s">
        <v>86</v>
      </c>
      <c r="C16" s="59">
        <v>12</v>
      </c>
      <c r="D16" s="59" t="str">
        <f t="shared" si="0"/>
        <v/>
      </c>
      <c r="E16" s="59" t="str">
        <f t="shared" si="1"/>
        <v/>
      </c>
      <c r="F16" s="59">
        <f t="shared" si="2"/>
        <v>-8</v>
      </c>
      <c r="G16" s="59" t="str">
        <f t="shared" si="3"/>
        <v/>
      </c>
      <c r="H16" s="80">
        <v>1800</v>
      </c>
      <c r="I16" s="91" t="str">
        <f t="shared" si="4"/>
        <v/>
      </c>
    </row>
    <row r="17" spans="1:9" ht="18" customHeight="1" x14ac:dyDescent="0.25">
      <c r="A17" s="60" t="s">
        <v>47</v>
      </c>
      <c r="B17" s="59" t="s">
        <v>89</v>
      </c>
      <c r="C17" s="59">
        <v>70</v>
      </c>
      <c r="D17" s="59" t="str">
        <f t="shared" si="0"/>
        <v/>
      </c>
      <c r="E17" s="59" t="str">
        <f t="shared" si="1"/>
        <v/>
      </c>
      <c r="F17" s="59">
        <f t="shared" si="2"/>
        <v>50</v>
      </c>
      <c r="G17" s="59" t="str">
        <f t="shared" si="3"/>
        <v/>
      </c>
      <c r="H17" s="80">
        <v>2100</v>
      </c>
      <c r="I17" s="91" t="str">
        <f t="shared" si="4"/>
        <v/>
      </c>
    </row>
    <row r="18" spans="1:9" ht="18" customHeight="1" x14ac:dyDescent="0.25">
      <c r="A18" s="60" t="s">
        <v>49</v>
      </c>
      <c r="B18" s="59" t="s">
        <v>87</v>
      </c>
      <c r="C18" s="59">
        <v>150</v>
      </c>
      <c r="D18" s="59">
        <f t="shared" si="0"/>
        <v>130</v>
      </c>
      <c r="E18" s="59">
        <f t="shared" si="1"/>
        <v>130</v>
      </c>
      <c r="F18" s="59">
        <f t="shared" si="2"/>
        <v>200</v>
      </c>
      <c r="G18" s="59" t="str">
        <f t="shared" si="3"/>
        <v>SE VENDEN MAS</v>
      </c>
      <c r="H18" s="80">
        <v>750</v>
      </c>
      <c r="I18" s="91">
        <f t="shared" si="4"/>
        <v>112500</v>
      </c>
    </row>
    <row r="19" spans="1:9" ht="18" customHeight="1" x14ac:dyDescent="0.25">
      <c r="A19" s="60" t="s">
        <v>47</v>
      </c>
      <c r="B19" s="59" t="s">
        <v>107</v>
      </c>
      <c r="C19" s="59">
        <v>20</v>
      </c>
      <c r="D19" s="59" t="str">
        <f t="shared" si="0"/>
        <v/>
      </c>
      <c r="E19" s="59" t="str">
        <f t="shared" si="1"/>
        <v/>
      </c>
      <c r="F19" s="59">
        <f t="shared" si="2"/>
        <v>70</v>
      </c>
      <c r="G19" s="59" t="str">
        <f t="shared" si="3"/>
        <v/>
      </c>
      <c r="H19" s="80">
        <v>60</v>
      </c>
      <c r="I19" s="91" t="str">
        <f t="shared" si="4"/>
        <v/>
      </c>
    </row>
    <row r="20" spans="1:9" ht="18" customHeight="1" x14ac:dyDescent="0.25">
      <c r="A20" s="60" t="s">
        <v>47</v>
      </c>
      <c r="B20" s="59" t="s">
        <v>85</v>
      </c>
      <c r="C20" s="59">
        <v>130</v>
      </c>
      <c r="D20" s="59">
        <f t="shared" si="0"/>
        <v>110</v>
      </c>
      <c r="E20" s="59">
        <f t="shared" si="1"/>
        <v>110</v>
      </c>
      <c r="F20" s="59">
        <f t="shared" si="2"/>
        <v>180</v>
      </c>
      <c r="G20" s="59" t="str">
        <f t="shared" si="3"/>
        <v/>
      </c>
      <c r="H20" s="80">
        <v>100</v>
      </c>
      <c r="I20" s="91" t="str">
        <f t="shared" si="4"/>
        <v/>
      </c>
    </row>
    <row r="23" spans="1:9" ht="13.8" thickBot="1" x14ac:dyDescent="0.3"/>
    <row r="24" spans="1:9" ht="20.399999999999999" thickBot="1" x14ac:dyDescent="0.45">
      <c r="A24" s="98" t="s">
        <v>23</v>
      </c>
      <c r="B24" s="99"/>
      <c r="C24" s="99"/>
      <c r="D24" s="99"/>
      <c r="E24" s="99"/>
      <c r="F24" s="99"/>
      <c r="G24" s="99"/>
      <c r="H24" s="99"/>
      <c r="I24" s="100"/>
    </row>
    <row r="25" spans="1:9" ht="19.8" x14ac:dyDescent="0.4">
      <c r="A25" s="15"/>
      <c r="B25" s="14"/>
      <c r="C25" s="14"/>
      <c r="D25" s="14"/>
      <c r="E25" s="14"/>
      <c r="F25" s="14"/>
      <c r="G25" s="14"/>
      <c r="H25" s="6"/>
      <c r="I25" s="3"/>
    </row>
    <row r="26" spans="1:9" x14ac:dyDescent="0.25">
      <c r="A26" s="12" t="s">
        <v>40</v>
      </c>
      <c r="B26" s="25"/>
      <c r="C26" s="48" t="s">
        <v>109</v>
      </c>
      <c r="D26" s="6"/>
      <c r="E26" s="6"/>
      <c r="F26" s="6"/>
      <c r="G26" s="6"/>
      <c r="H26" s="6"/>
      <c r="I26" s="3"/>
    </row>
    <row r="27" spans="1:9" x14ac:dyDescent="0.25">
      <c r="A27" s="2"/>
      <c r="B27" s="6"/>
      <c r="C27" s="6"/>
      <c r="D27" s="6"/>
      <c r="E27" s="6"/>
      <c r="F27" s="6"/>
      <c r="G27" s="6"/>
      <c r="H27" s="6"/>
      <c r="I27" s="3"/>
    </row>
    <row r="28" spans="1:9" x14ac:dyDescent="0.25">
      <c r="A28" s="12" t="s">
        <v>41</v>
      </c>
      <c r="B28" s="25"/>
      <c r="C28" s="6" t="s">
        <v>53</v>
      </c>
      <c r="D28" s="6"/>
      <c r="E28" s="6"/>
      <c r="F28" s="6"/>
      <c r="G28" s="6"/>
      <c r="H28" s="6"/>
      <c r="I28" s="3"/>
    </row>
    <row r="29" spans="1:9" x14ac:dyDescent="0.25">
      <c r="A29" s="2"/>
      <c r="B29" s="6"/>
      <c r="C29" s="6"/>
      <c r="D29" s="6"/>
      <c r="E29" s="6"/>
      <c r="F29" s="6"/>
      <c r="G29" s="6"/>
      <c r="H29" s="6"/>
      <c r="I29" s="3"/>
    </row>
    <row r="30" spans="1:9" x14ac:dyDescent="0.25">
      <c r="A30" s="12" t="s">
        <v>42</v>
      </c>
      <c r="B30" s="25"/>
      <c r="C30" s="48" t="s">
        <v>110</v>
      </c>
      <c r="D30" s="6"/>
      <c r="E30" s="6"/>
      <c r="F30" s="6"/>
      <c r="G30" s="6"/>
      <c r="H30" s="6"/>
      <c r="I30" s="3"/>
    </row>
    <row r="31" spans="1:9" x14ac:dyDescent="0.25">
      <c r="A31" s="2"/>
      <c r="B31" s="6"/>
      <c r="C31" s="6"/>
      <c r="D31" s="6"/>
      <c r="E31" s="6"/>
      <c r="F31" s="6"/>
      <c r="G31" s="6"/>
      <c r="H31" s="6"/>
      <c r="I31" s="3"/>
    </row>
    <row r="32" spans="1:9" x14ac:dyDescent="0.25">
      <c r="A32" s="12" t="s">
        <v>43</v>
      </c>
      <c r="B32" s="25"/>
      <c r="C32" s="48" t="s">
        <v>111</v>
      </c>
      <c r="D32" s="6"/>
      <c r="E32" s="6"/>
      <c r="F32" s="6"/>
      <c r="G32" s="6"/>
      <c r="H32" s="6"/>
      <c r="I32" s="3"/>
    </row>
    <row r="33" spans="1:9" x14ac:dyDescent="0.25">
      <c r="A33" s="2"/>
      <c r="B33" s="6"/>
      <c r="C33" s="6"/>
      <c r="D33" s="6"/>
      <c r="E33" s="6"/>
      <c r="F33" s="6"/>
      <c r="G33" s="6"/>
      <c r="H33" s="6"/>
      <c r="I33" s="3"/>
    </row>
    <row r="34" spans="1:9" x14ac:dyDescent="0.25">
      <c r="A34" s="12" t="s">
        <v>50</v>
      </c>
      <c r="B34" s="25"/>
      <c r="C34" s="6" t="s">
        <v>51</v>
      </c>
      <c r="D34" s="6"/>
      <c r="E34" s="6"/>
      <c r="F34" s="6"/>
      <c r="G34" s="6"/>
      <c r="H34" s="6"/>
      <c r="I34" s="3"/>
    </row>
    <row r="35" spans="1:9" x14ac:dyDescent="0.25">
      <c r="A35" s="2"/>
      <c r="B35" s="6"/>
      <c r="C35" s="48" t="s">
        <v>112</v>
      </c>
      <c r="D35" s="6"/>
      <c r="E35" s="6"/>
      <c r="F35" s="6"/>
      <c r="G35" s="6"/>
      <c r="H35" s="6"/>
      <c r="I35" s="3"/>
    </row>
    <row r="36" spans="1:9" ht="13.8" thickBot="1" x14ac:dyDescent="0.3">
      <c r="A36" s="4"/>
      <c r="B36" s="13"/>
      <c r="C36" s="13"/>
      <c r="D36" s="13"/>
      <c r="E36" s="13"/>
      <c r="F36" s="13"/>
      <c r="G36" s="13"/>
      <c r="H36" s="13"/>
      <c r="I36" s="5"/>
    </row>
  </sheetData>
  <mergeCells count="1">
    <mergeCell ref="A24:I24"/>
  </mergeCells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H33"/>
  <sheetViews>
    <sheetView topLeftCell="A4" zoomScale="90" zoomScaleNormal="90" workbookViewId="0">
      <selection activeCell="F18" sqref="F18"/>
    </sheetView>
  </sheetViews>
  <sheetFormatPr baseColWidth="10" defaultRowHeight="13.2" x14ac:dyDescent="0.25"/>
  <cols>
    <col min="1" max="1" width="13.109375" customWidth="1"/>
    <col min="3" max="4" width="18.6640625" customWidth="1"/>
    <col min="5" max="5" width="23.6640625" customWidth="1"/>
    <col min="6" max="6" width="18.6640625" customWidth="1"/>
    <col min="8" max="8" width="12.44140625" customWidth="1"/>
  </cols>
  <sheetData>
    <row r="1" spans="1:6" ht="13.8" thickBot="1" x14ac:dyDescent="0.3"/>
    <row r="2" spans="1:6" ht="23.4" thickBot="1" x14ac:dyDescent="0.5">
      <c r="A2" s="95" t="s">
        <v>32</v>
      </c>
      <c r="B2" s="96"/>
      <c r="C2" s="96"/>
      <c r="D2" s="96"/>
      <c r="E2" s="96"/>
      <c r="F2" s="97"/>
    </row>
    <row r="4" spans="1:6" ht="13.8" thickBot="1" x14ac:dyDescent="0.3"/>
    <row r="5" spans="1:6" ht="18" customHeight="1" thickBot="1" x14ac:dyDescent="0.3">
      <c r="A5" s="9" t="s">
        <v>1</v>
      </c>
      <c r="B5" s="10" t="s">
        <v>0</v>
      </c>
      <c r="C5" s="10" t="s">
        <v>28</v>
      </c>
      <c r="D5" s="11" t="s">
        <v>30</v>
      </c>
      <c r="E5" s="11" t="s">
        <v>29</v>
      </c>
    </row>
    <row r="6" spans="1:6" ht="18" customHeight="1" x14ac:dyDescent="0.25">
      <c r="A6" s="81" t="s">
        <v>2</v>
      </c>
      <c r="B6" s="82">
        <v>100</v>
      </c>
      <c r="C6" s="59" t="str">
        <f>+IF(B6&gt;200,"MAYOR",IF(B6&lt;100,"MENOR","MEDIO"))</f>
        <v>MEDIO</v>
      </c>
      <c r="D6" s="59">
        <f>+IF(A6="A",B6-10,IF(A6="B",B6+10,IF(A6="C",B6,0)))</f>
        <v>100</v>
      </c>
      <c r="E6" s="59" t="str">
        <f>+IF(B6&gt;100,"GANO",IF(B6&lt;50,"PERDIÓ","SIGA PARTICIPANDO"))</f>
        <v>SIGA PARTICIPANDO</v>
      </c>
    </row>
    <row r="7" spans="1:6" ht="18" customHeight="1" x14ac:dyDescent="0.25">
      <c r="A7" s="81" t="s">
        <v>25</v>
      </c>
      <c r="B7" s="82">
        <v>250</v>
      </c>
      <c r="C7" s="59" t="str">
        <f t="shared" ref="C7:C20" si="0">+IF(B7&gt;200,"MAYOR",IF(B7&lt;100,"MENOR","MEDIO"))</f>
        <v>MAYOR</v>
      </c>
      <c r="D7" s="59">
        <f t="shared" ref="D7:D20" si="1">+IF(A7="A",B7-10,IF(A7="B",B7+10,IF(A7="C",B7,0)))</f>
        <v>0</v>
      </c>
      <c r="E7" s="59" t="str">
        <f t="shared" ref="E7:E20" si="2">+IF(B7&gt;100,"GANO",IF(B7&lt;50,"PERDIÓ","SIGA PARTICIPANDO"))</f>
        <v>GANO</v>
      </c>
    </row>
    <row r="8" spans="1:6" ht="18" customHeight="1" x14ac:dyDescent="0.25">
      <c r="A8" s="81" t="s">
        <v>4</v>
      </c>
      <c r="B8" s="82">
        <v>10</v>
      </c>
      <c r="C8" s="59" t="str">
        <f t="shared" si="0"/>
        <v>MENOR</v>
      </c>
      <c r="D8" s="59">
        <f t="shared" si="1"/>
        <v>0</v>
      </c>
      <c r="E8" s="59" t="str">
        <f t="shared" si="2"/>
        <v>PERDIÓ</v>
      </c>
    </row>
    <row r="9" spans="1:6" ht="18" customHeight="1" x14ac:dyDescent="0.25">
      <c r="A9" s="81" t="s">
        <v>3</v>
      </c>
      <c r="B9" s="82">
        <v>720</v>
      </c>
      <c r="C9" s="59" t="str">
        <f t="shared" si="0"/>
        <v>MAYOR</v>
      </c>
      <c r="D9" s="59">
        <f t="shared" si="1"/>
        <v>730</v>
      </c>
      <c r="E9" s="59" t="str">
        <f t="shared" si="2"/>
        <v>GANO</v>
      </c>
    </row>
    <row r="10" spans="1:6" ht="18" customHeight="1" x14ac:dyDescent="0.25">
      <c r="A10" s="81" t="s">
        <v>26</v>
      </c>
      <c r="B10" s="82">
        <v>5</v>
      </c>
      <c r="C10" s="59" t="str">
        <f t="shared" si="0"/>
        <v>MENOR</v>
      </c>
      <c r="D10" s="59">
        <f t="shared" si="1"/>
        <v>0</v>
      </c>
      <c r="E10" s="59" t="str">
        <f t="shared" si="2"/>
        <v>PERDIÓ</v>
      </c>
    </row>
    <row r="11" spans="1:6" ht="18" customHeight="1" x14ac:dyDescent="0.25">
      <c r="A11" s="81" t="s">
        <v>3</v>
      </c>
      <c r="B11" s="82">
        <v>35</v>
      </c>
      <c r="C11" s="59" t="str">
        <f t="shared" si="0"/>
        <v>MENOR</v>
      </c>
      <c r="D11" s="59">
        <f t="shared" si="1"/>
        <v>45</v>
      </c>
      <c r="E11" s="59" t="str">
        <f t="shared" si="2"/>
        <v>PERDIÓ</v>
      </c>
    </row>
    <row r="12" spans="1:6" ht="18" customHeight="1" x14ac:dyDescent="0.25">
      <c r="A12" s="81" t="s">
        <v>27</v>
      </c>
      <c r="B12" s="82">
        <v>90</v>
      </c>
      <c r="C12" s="59" t="str">
        <f t="shared" si="0"/>
        <v>MENOR</v>
      </c>
      <c r="D12" s="59">
        <f t="shared" si="1"/>
        <v>0</v>
      </c>
      <c r="E12" s="59" t="str">
        <f t="shared" si="2"/>
        <v>SIGA PARTICIPANDO</v>
      </c>
    </row>
    <row r="13" spans="1:6" ht="18" customHeight="1" x14ac:dyDescent="0.25">
      <c r="A13" s="81" t="s">
        <v>2</v>
      </c>
      <c r="B13" s="82">
        <v>100</v>
      </c>
      <c r="C13" s="59" t="str">
        <f t="shared" si="0"/>
        <v>MEDIO</v>
      </c>
      <c r="D13" s="59">
        <f t="shared" si="1"/>
        <v>100</v>
      </c>
      <c r="E13" s="59" t="str">
        <f t="shared" si="2"/>
        <v>SIGA PARTICIPANDO</v>
      </c>
    </row>
    <row r="14" spans="1:6" ht="18" customHeight="1" x14ac:dyDescent="0.25">
      <c r="A14" s="81" t="s">
        <v>4</v>
      </c>
      <c r="B14" s="82">
        <v>320</v>
      </c>
      <c r="C14" s="59" t="str">
        <f t="shared" si="0"/>
        <v>MAYOR</v>
      </c>
      <c r="D14" s="59">
        <f t="shared" si="1"/>
        <v>310</v>
      </c>
      <c r="E14" s="59" t="str">
        <f t="shared" si="2"/>
        <v>GANO</v>
      </c>
    </row>
    <row r="15" spans="1:6" ht="18" customHeight="1" x14ac:dyDescent="0.25">
      <c r="A15" s="81" t="s">
        <v>4</v>
      </c>
      <c r="B15" s="82">
        <v>550</v>
      </c>
      <c r="C15" s="59" t="str">
        <f t="shared" si="0"/>
        <v>MAYOR</v>
      </c>
      <c r="D15" s="59">
        <f t="shared" si="1"/>
        <v>540</v>
      </c>
      <c r="E15" s="59" t="str">
        <f t="shared" si="2"/>
        <v>GANO</v>
      </c>
    </row>
    <row r="16" spans="1:6" ht="18" customHeight="1" x14ac:dyDescent="0.25">
      <c r="A16" s="81" t="s">
        <v>2</v>
      </c>
      <c r="B16" s="82">
        <v>12</v>
      </c>
      <c r="C16" s="59" t="str">
        <f t="shared" si="0"/>
        <v>MENOR</v>
      </c>
      <c r="D16" s="59">
        <f t="shared" si="1"/>
        <v>12</v>
      </c>
      <c r="E16" s="59" t="str">
        <f t="shared" si="2"/>
        <v>PERDIÓ</v>
      </c>
    </row>
    <row r="17" spans="1:8" ht="18" customHeight="1" x14ac:dyDescent="0.25">
      <c r="A17" s="81" t="s">
        <v>3</v>
      </c>
      <c r="B17" s="82">
        <v>70</v>
      </c>
      <c r="C17" s="59" t="str">
        <f t="shared" si="0"/>
        <v>MENOR</v>
      </c>
      <c r="D17" s="59">
        <f t="shared" si="1"/>
        <v>80</v>
      </c>
      <c r="E17" s="59" t="str">
        <f t="shared" si="2"/>
        <v>SIGA PARTICIPANDO</v>
      </c>
    </row>
    <row r="18" spans="1:8" ht="18" customHeight="1" x14ac:dyDescent="0.25">
      <c r="A18" s="81" t="s">
        <v>4</v>
      </c>
      <c r="B18" s="82">
        <v>150</v>
      </c>
      <c r="C18" s="59" t="str">
        <f t="shared" si="0"/>
        <v>MEDIO</v>
      </c>
      <c r="D18" s="59">
        <f t="shared" si="1"/>
        <v>140</v>
      </c>
      <c r="E18" s="59" t="str">
        <f t="shared" si="2"/>
        <v>GANO</v>
      </c>
    </row>
    <row r="19" spans="1:8" ht="18" customHeight="1" x14ac:dyDescent="0.25">
      <c r="A19" s="81" t="s">
        <v>3</v>
      </c>
      <c r="B19" s="82">
        <v>20</v>
      </c>
      <c r="C19" s="59" t="str">
        <f t="shared" si="0"/>
        <v>MENOR</v>
      </c>
      <c r="D19" s="59">
        <f t="shared" si="1"/>
        <v>30</v>
      </c>
      <c r="E19" s="59" t="str">
        <f t="shared" si="2"/>
        <v>PERDIÓ</v>
      </c>
    </row>
    <row r="20" spans="1:8" ht="18" customHeight="1" thickBot="1" x14ac:dyDescent="0.3">
      <c r="A20" s="83" t="s">
        <v>3</v>
      </c>
      <c r="B20" s="84">
        <v>130</v>
      </c>
      <c r="C20" s="59" t="str">
        <f t="shared" si="0"/>
        <v>MEDIO</v>
      </c>
      <c r="D20" s="59">
        <f t="shared" si="1"/>
        <v>140</v>
      </c>
      <c r="E20" s="59" t="str">
        <f t="shared" si="2"/>
        <v>GANO</v>
      </c>
    </row>
    <row r="23" spans="1:8" ht="13.8" thickBot="1" x14ac:dyDescent="0.3"/>
    <row r="24" spans="1:8" ht="20.399999999999999" thickBot="1" x14ac:dyDescent="0.45">
      <c r="A24" s="98" t="s">
        <v>23</v>
      </c>
      <c r="B24" s="99"/>
      <c r="C24" s="99"/>
      <c r="D24" s="99"/>
      <c r="E24" s="99"/>
      <c r="F24" s="99"/>
      <c r="G24" s="99"/>
      <c r="H24" s="100"/>
    </row>
    <row r="25" spans="1:8" x14ac:dyDescent="0.25">
      <c r="A25" s="2"/>
      <c r="B25" s="6"/>
      <c r="C25" s="6"/>
      <c r="D25" s="6"/>
      <c r="E25" s="6"/>
      <c r="F25" s="6"/>
      <c r="G25" s="6"/>
      <c r="H25" s="3"/>
    </row>
    <row r="26" spans="1:8" x14ac:dyDescent="0.25">
      <c r="A26" s="12" t="s">
        <v>5</v>
      </c>
      <c r="B26" s="6" t="s">
        <v>31</v>
      </c>
      <c r="C26" s="6"/>
      <c r="D26" s="6"/>
      <c r="E26" s="6"/>
      <c r="F26" s="6"/>
      <c r="G26" s="6"/>
      <c r="H26" s="3"/>
    </row>
    <row r="27" spans="1:8" x14ac:dyDescent="0.25">
      <c r="A27" s="2"/>
      <c r="B27" s="6"/>
      <c r="C27" s="6"/>
      <c r="D27" s="6"/>
      <c r="E27" s="6"/>
      <c r="F27" s="6"/>
      <c r="G27" s="6"/>
      <c r="H27" s="3"/>
    </row>
    <row r="28" spans="1:8" x14ac:dyDescent="0.25">
      <c r="A28" s="12" t="s">
        <v>6</v>
      </c>
      <c r="B28" s="6" t="s">
        <v>8</v>
      </c>
      <c r="C28" s="6"/>
      <c r="D28" s="6"/>
      <c r="E28" s="6"/>
      <c r="F28" s="6"/>
      <c r="G28" s="6"/>
      <c r="H28" s="3"/>
    </row>
    <row r="29" spans="1:8" x14ac:dyDescent="0.25">
      <c r="A29" s="2"/>
      <c r="B29" s="6" t="s">
        <v>9</v>
      </c>
      <c r="C29" s="6"/>
      <c r="D29" s="6"/>
      <c r="E29" s="6"/>
      <c r="F29" s="6"/>
      <c r="G29" s="6"/>
      <c r="H29" s="3"/>
    </row>
    <row r="30" spans="1:8" x14ac:dyDescent="0.25">
      <c r="A30" s="2"/>
      <c r="B30" s="6"/>
      <c r="C30" s="6"/>
      <c r="D30" s="6"/>
      <c r="E30" s="6"/>
      <c r="F30" s="6"/>
      <c r="G30" s="6"/>
      <c r="H30" s="3"/>
    </row>
    <row r="31" spans="1:8" x14ac:dyDescent="0.25">
      <c r="A31" s="12" t="s">
        <v>7</v>
      </c>
      <c r="B31" s="6" t="s">
        <v>52</v>
      </c>
      <c r="C31" s="6"/>
      <c r="D31" s="6"/>
      <c r="E31" s="6"/>
      <c r="F31" s="6"/>
      <c r="G31" s="6"/>
      <c r="H31" s="3"/>
    </row>
    <row r="32" spans="1:8" x14ac:dyDescent="0.25">
      <c r="A32" s="2"/>
      <c r="B32" s="6" t="s">
        <v>54</v>
      </c>
      <c r="C32" s="6"/>
      <c r="D32" s="6"/>
      <c r="E32" s="6"/>
      <c r="F32" s="6"/>
      <c r="G32" s="6"/>
      <c r="H32" s="3"/>
    </row>
    <row r="33" spans="1:8" ht="13.8" thickBot="1" x14ac:dyDescent="0.3">
      <c r="A33" s="4"/>
      <c r="B33" s="13"/>
      <c r="C33" s="13"/>
      <c r="D33" s="13"/>
      <c r="E33" s="13"/>
      <c r="F33" s="13"/>
      <c r="G33" s="13"/>
      <c r="H33" s="5"/>
    </row>
  </sheetData>
  <mergeCells count="2">
    <mergeCell ref="A2:F2"/>
    <mergeCell ref="A24:H24"/>
  </mergeCells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A1:H38"/>
  <sheetViews>
    <sheetView topLeftCell="A7" zoomScale="80" zoomScaleNormal="80" workbookViewId="0">
      <selection activeCell="I22" sqref="I22"/>
    </sheetView>
  </sheetViews>
  <sheetFormatPr baseColWidth="10" defaultRowHeight="13.2" x14ac:dyDescent="0.25"/>
  <cols>
    <col min="1" max="1" width="12" customWidth="1"/>
    <col min="2" max="2" width="13.33203125" customWidth="1"/>
    <col min="3" max="3" width="25.33203125" bestFit="1" customWidth="1"/>
    <col min="4" max="5" width="14.109375" customWidth="1"/>
    <col min="6" max="8" width="18.6640625" customWidth="1"/>
    <col min="9" max="9" width="16.88671875" customWidth="1"/>
    <col min="10" max="10" width="14.5546875" customWidth="1"/>
  </cols>
  <sheetData>
    <row r="1" spans="1:8" ht="13.8" thickBot="1" x14ac:dyDescent="0.3"/>
    <row r="2" spans="1:8" ht="23.4" thickBot="1" x14ac:dyDescent="0.5">
      <c r="A2" s="95" t="s">
        <v>37</v>
      </c>
      <c r="B2" s="96"/>
      <c r="C2" s="96"/>
      <c r="D2" s="96"/>
      <c r="E2" s="96"/>
      <c r="F2" s="96"/>
      <c r="G2" s="96"/>
      <c r="H2" s="97"/>
    </row>
    <row r="4" spans="1:8" ht="13.8" thickBot="1" x14ac:dyDescent="0.3"/>
    <row r="5" spans="1:8" ht="21.75" customHeight="1" thickBot="1" x14ac:dyDescent="0.3">
      <c r="G5" s="9" t="s">
        <v>10</v>
      </c>
      <c r="H5" s="1">
        <v>42699</v>
      </c>
    </row>
    <row r="7" spans="1:8" ht="13.8" thickBot="1" x14ac:dyDescent="0.3"/>
    <row r="8" spans="1:8" ht="32.25" customHeight="1" x14ac:dyDescent="0.25">
      <c r="A8" s="55" t="s">
        <v>11</v>
      </c>
      <c r="B8" s="56" t="s">
        <v>34</v>
      </c>
      <c r="C8" s="53" t="s">
        <v>83</v>
      </c>
      <c r="D8" s="56" t="s">
        <v>12</v>
      </c>
      <c r="E8" s="57" t="s">
        <v>90</v>
      </c>
      <c r="F8" s="54" t="s">
        <v>14</v>
      </c>
      <c r="G8" s="55" t="s">
        <v>15</v>
      </c>
      <c r="H8" s="55" t="s">
        <v>16</v>
      </c>
    </row>
    <row r="9" spans="1:8" ht="18" customHeight="1" x14ac:dyDescent="0.25">
      <c r="A9" s="59" t="s">
        <v>17</v>
      </c>
      <c r="B9" s="60">
        <v>1300</v>
      </c>
      <c r="C9" s="59" t="s">
        <v>115</v>
      </c>
      <c r="D9" s="59">
        <v>40</v>
      </c>
      <c r="E9" s="80">
        <v>52</v>
      </c>
      <c r="F9" s="85">
        <f>+E9*D9</f>
        <v>2080</v>
      </c>
      <c r="G9" s="59" t="str">
        <f>+IF(F9&gt;1500,"SUPERA",IF(F9&lt;=900,"FALTA","SUFICIENTE"))</f>
        <v>SUPERA</v>
      </c>
      <c r="H9" s="59" t="str">
        <f>+IF(G9="FALTA","REPONER","")</f>
        <v/>
      </c>
    </row>
    <row r="10" spans="1:8" ht="18" customHeight="1" x14ac:dyDescent="0.25">
      <c r="A10" s="59" t="s">
        <v>18</v>
      </c>
      <c r="B10" s="60">
        <v>1310</v>
      </c>
      <c r="C10" s="59" t="s">
        <v>116</v>
      </c>
      <c r="D10" s="59">
        <v>30</v>
      </c>
      <c r="E10" s="80">
        <v>40</v>
      </c>
      <c r="F10" s="85">
        <f t="shared" ref="F10:F21" si="0">+E10*D10</f>
        <v>1200</v>
      </c>
      <c r="G10" s="59" t="str">
        <f t="shared" ref="G10:G21" si="1">+IF(F10&gt;1500,"SUPERA",IF(F10&lt;=900,"FALTA","SUFICIENTE"))</f>
        <v>SUFICIENTE</v>
      </c>
      <c r="H10" s="59" t="str">
        <f t="shared" ref="H10:H21" si="2">+IF(G10="FALTA","REPONER","")</f>
        <v/>
      </c>
    </row>
    <row r="11" spans="1:8" ht="18" customHeight="1" x14ac:dyDescent="0.25">
      <c r="A11" s="59" t="s">
        <v>19</v>
      </c>
      <c r="B11" s="60">
        <v>1320</v>
      </c>
      <c r="C11" s="59" t="s">
        <v>117</v>
      </c>
      <c r="D11" s="59">
        <v>20</v>
      </c>
      <c r="E11" s="80">
        <v>35</v>
      </c>
      <c r="F11" s="85">
        <f t="shared" si="0"/>
        <v>700</v>
      </c>
      <c r="G11" s="59" t="str">
        <f t="shared" si="1"/>
        <v>FALTA</v>
      </c>
      <c r="H11" s="59" t="str">
        <f t="shared" si="2"/>
        <v>REPONER</v>
      </c>
    </row>
    <row r="12" spans="1:8" ht="18" customHeight="1" x14ac:dyDescent="0.25">
      <c r="A12" s="59" t="s">
        <v>19</v>
      </c>
      <c r="B12" s="60">
        <v>1330</v>
      </c>
      <c r="C12" s="59" t="s">
        <v>118</v>
      </c>
      <c r="D12" s="59">
        <v>40</v>
      </c>
      <c r="E12" s="80">
        <v>30</v>
      </c>
      <c r="F12" s="85">
        <f t="shared" si="0"/>
        <v>1200</v>
      </c>
      <c r="G12" s="59" t="str">
        <f t="shared" si="1"/>
        <v>SUFICIENTE</v>
      </c>
      <c r="H12" s="59" t="str">
        <f t="shared" si="2"/>
        <v/>
      </c>
    </row>
    <row r="13" spans="1:8" ht="18" customHeight="1" x14ac:dyDescent="0.25">
      <c r="A13" s="59" t="s">
        <v>17</v>
      </c>
      <c r="B13" s="60">
        <v>1340</v>
      </c>
      <c r="C13" s="59" t="s">
        <v>119</v>
      </c>
      <c r="D13" s="59">
        <v>30</v>
      </c>
      <c r="E13" s="80">
        <v>25</v>
      </c>
      <c r="F13" s="85">
        <f t="shared" si="0"/>
        <v>750</v>
      </c>
      <c r="G13" s="59" t="str">
        <f t="shared" si="1"/>
        <v>FALTA</v>
      </c>
      <c r="H13" s="59" t="str">
        <f t="shared" si="2"/>
        <v>REPONER</v>
      </c>
    </row>
    <row r="14" spans="1:8" ht="18" customHeight="1" x14ac:dyDescent="0.25">
      <c r="A14" s="59" t="s">
        <v>18</v>
      </c>
      <c r="B14" s="60">
        <v>1350</v>
      </c>
      <c r="C14" s="59" t="s">
        <v>120</v>
      </c>
      <c r="D14" s="59">
        <v>30</v>
      </c>
      <c r="E14" s="80">
        <v>70</v>
      </c>
      <c r="F14" s="85">
        <f t="shared" si="0"/>
        <v>2100</v>
      </c>
      <c r="G14" s="59" t="str">
        <f t="shared" si="1"/>
        <v>SUPERA</v>
      </c>
      <c r="H14" s="59" t="str">
        <f t="shared" si="2"/>
        <v/>
      </c>
    </row>
    <row r="15" spans="1:8" ht="18" customHeight="1" x14ac:dyDescent="0.25">
      <c r="A15" s="59" t="s">
        <v>17</v>
      </c>
      <c r="B15" s="60">
        <v>1360</v>
      </c>
      <c r="C15" s="59" t="s">
        <v>121</v>
      </c>
      <c r="D15" s="59">
        <v>80</v>
      </c>
      <c r="E15" s="80">
        <v>20</v>
      </c>
      <c r="F15" s="85">
        <f t="shared" si="0"/>
        <v>1600</v>
      </c>
      <c r="G15" s="59" t="str">
        <f t="shared" si="1"/>
        <v>SUPERA</v>
      </c>
      <c r="H15" s="59" t="str">
        <f t="shared" si="2"/>
        <v/>
      </c>
    </row>
    <row r="16" spans="1:8" ht="18" customHeight="1" x14ac:dyDescent="0.25">
      <c r="A16" s="59" t="s">
        <v>18</v>
      </c>
      <c r="B16" s="60">
        <v>1370</v>
      </c>
      <c r="C16" s="59" t="s">
        <v>122</v>
      </c>
      <c r="D16" s="59">
        <v>90</v>
      </c>
      <c r="E16" s="80">
        <v>25</v>
      </c>
      <c r="F16" s="85">
        <f t="shared" si="0"/>
        <v>2250</v>
      </c>
      <c r="G16" s="59" t="str">
        <f t="shared" si="1"/>
        <v>SUPERA</v>
      </c>
      <c r="H16" s="59" t="str">
        <f t="shared" si="2"/>
        <v/>
      </c>
    </row>
    <row r="17" spans="1:8" ht="18" customHeight="1" x14ac:dyDescent="0.25">
      <c r="A17" s="59" t="s">
        <v>19</v>
      </c>
      <c r="B17" s="60">
        <v>1380</v>
      </c>
      <c r="C17" s="59" t="s">
        <v>123</v>
      </c>
      <c r="D17" s="59">
        <v>50</v>
      </c>
      <c r="E17" s="80">
        <v>17</v>
      </c>
      <c r="F17" s="85">
        <f t="shared" si="0"/>
        <v>850</v>
      </c>
      <c r="G17" s="59" t="str">
        <f t="shared" si="1"/>
        <v>FALTA</v>
      </c>
      <c r="H17" s="59" t="str">
        <f t="shared" si="2"/>
        <v>REPONER</v>
      </c>
    </row>
    <row r="18" spans="1:8" ht="18" customHeight="1" x14ac:dyDescent="0.25">
      <c r="A18" s="59" t="s">
        <v>18</v>
      </c>
      <c r="B18" s="60">
        <v>1390</v>
      </c>
      <c r="C18" s="59" t="s">
        <v>124</v>
      </c>
      <c r="D18" s="59">
        <v>60</v>
      </c>
      <c r="E18" s="80">
        <v>15</v>
      </c>
      <c r="F18" s="85">
        <f t="shared" si="0"/>
        <v>900</v>
      </c>
      <c r="G18" s="59" t="str">
        <f t="shared" si="1"/>
        <v>FALTA</v>
      </c>
      <c r="H18" s="59" t="str">
        <f t="shared" si="2"/>
        <v>REPONER</v>
      </c>
    </row>
    <row r="19" spans="1:8" ht="18" customHeight="1" x14ac:dyDescent="0.25">
      <c r="A19" s="59" t="s">
        <v>17</v>
      </c>
      <c r="B19" s="60">
        <v>1400</v>
      </c>
      <c r="C19" s="59" t="s">
        <v>125</v>
      </c>
      <c r="D19" s="59">
        <v>30</v>
      </c>
      <c r="E19" s="80">
        <v>27</v>
      </c>
      <c r="F19" s="85">
        <f t="shared" si="0"/>
        <v>810</v>
      </c>
      <c r="G19" s="59" t="str">
        <f t="shared" si="1"/>
        <v>FALTA</v>
      </c>
      <c r="H19" s="59" t="str">
        <f t="shared" si="2"/>
        <v>REPONER</v>
      </c>
    </row>
    <row r="20" spans="1:8" ht="18" customHeight="1" x14ac:dyDescent="0.25">
      <c r="A20" s="59" t="s">
        <v>19</v>
      </c>
      <c r="B20" s="60">
        <v>1425</v>
      </c>
      <c r="C20" s="59" t="s">
        <v>126</v>
      </c>
      <c r="D20" s="59">
        <v>20</v>
      </c>
      <c r="E20" s="80">
        <v>60</v>
      </c>
      <c r="F20" s="85">
        <f t="shared" si="0"/>
        <v>1200</v>
      </c>
      <c r="G20" s="59" t="str">
        <f t="shared" si="1"/>
        <v>SUFICIENTE</v>
      </c>
      <c r="H20" s="59" t="str">
        <f t="shared" si="2"/>
        <v/>
      </c>
    </row>
    <row r="21" spans="1:8" ht="18" customHeight="1" x14ac:dyDescent="0.25">
      <c r="A21" s="59" t="s">
        <v>18</v>
      </c>
      <c r="B21" s="60">
        <v>1450</v>
      </c>
      <c r="C21" s="59" t="s">
        <v>127</v>
      </c>
      <c r="D21" s="59">
        <v>30</v>
      </c>
      <c r="E21" s="80">
        <v>20</v>
      </c>
      <c r="F21" s="85">
        <f t="shared" si="0"/>
        <v>600</v>
      </c>
      <c r="G21" s="59" t="str">
        <f t="shared" si="1"/>
        <v>FALTA</v>
      </c>
      <c r="H21" s="59" t="str">
        <f t="shared" si="2"/>
        <v>REPONER</v>
      </c>
    </row>
    <row r="23" spans="1:8" ht="13.8" thickBot="1" x14ac:dyDescent="0.3"/>
    <row r="24" spans="1:8" ht="20.399999999999999" thickBot="1" x14ac:dyDescent="0.45">
      <c r="A24" s="98" t="s">
        <v>23</v>
      </c>
      <c r="B24" s="99"/>
      <c r="C24" s="99"/>
      <c r="D24" s="99"/>
      <c r="E24" s="99"/>
      <c r="F24" s="99"/>
      <c r="G24" s="99"/>
      <c r="H24" s="100"/>
    </row>
    <row r="25" spans="1:8" x14ac:dyDescent="0.25">
      <c r="A25" s="2"/>
      <c r="B25" s="6"/>
      <c r="C25" s="6"/>
      <c r="D25" s="6"/>
      <c r="E25" s="6"/>
      <c r="F25" s="6"/>
      <c r="G25" s="6"/>
      <c r="H25" s="3"/>
    </row>
    <row r="26" spans="1:8" x14ac:dyDescent="0.25">
      <c r="A26" s="16" t="s">
        <v>14</v>
      </c>
      <c r="B26" s="17" t="s">
        <v>33</v>
      </c>
      <c r="C26" s="18"/>
      <c r="D26" s="6"/>
      <c r="E26" s="6"/>
      <c r="F26" s="6"/>
      <c r="G26" s="6"/>
      <c r="H26" s="3"/>
    </row>
    <row r="27" spans="1:8" x14ac:dyDescent="0.25">
      <c r="A27" s="2"/>
      <c r="B27" s="6"/>
      <c r="C27" s="6"/>
      <c r="D27" s="6"/>
      <c r="E27" s="6"/>
      <c r="F27" s="6"/>
      <c r="G27" s="6"/>
      <c r="H27" s="3"/>
    </row>
    <row r="28" spans="1:8" x14ac:dyDescent="0.25">
      <c r="A28" s="16" t="s">
        <v>15</v>
      </c>
      <c r="B28" s="6" t="s">
        <v>128</v>
      </c>
      <c r="C28" s="6"/>
      <c r="D28" s="6"/>
      <c r="E28" s="6"/>
      <c r="F28" s="6"/>
      <c r="G28" s="6"/>
      <c r="H28" s="3"/>
    </row>
    <row r="29" spans="1:8" x14ac:dyDescent="0.25">
      <c r="A29" s="16"/>
      <c r="B29" s="6"/>
      <c r="C29" s="6"/>
      <c r="D29" s="6"/>
      <c r="E29" s="6"/>
      <c r="F29" s="6"/>
      <c r="G29" s="6"/>
      <c r="H29" s="3"/>
    </row>
    <row r="30" spans="1:8" x14ac:dyDescent="0.25">
      <c r="A30" s="49" t="s">
        <v>108</v>
      </c>
      <c r="B30" s="6" t="s">
        <v>35</v>
      </c>
      <c r="C30" s="6"/>
      <c r="D30" s="6"/>
      <c r="E30" s="6"/>
      <c r="F30" s="6"/>
      <c r="G30" s="6"/>
      <c r="H30" s="3"/>
    </row>
    <row r="31" spans="1:8" x14ac:dyDescent="0.25">
      <c r="A31" s="2"/>
      <c r="B31" s="6" t="s">
        <v>36</v>
      </c>
      <c r="C31" s="6"/>
      <c r="D31" s="6"/>
      <c r="E31" s="6"/>
      <c r="F31" s="6"/>
      <c r="G31" s="6"/>
      <c r="H31" s="3"/>
    </row>
    <row r="32" spans="1:8" x14ac:dyDescent="0.25">
      <c r="A32" s="2"/>
      <c r="B32" s="6"/>
      <c r="C32" s="6"/>
      <c r="D32" s="6"/>
      <c r="E32" s="6"/>
      <c r="F32" s="6"/>
      <c r="G32" s="6"/>
      <c r="H32" s="3"/>
    </row>
    <row r="33" spans="1:8" x14ac:dyDescent="0.25">
      <c r="A33" s="16" t="s">
        <v>16</v>
      </c>
      <c r="B33" s="6" t="s">
        <v>113</v>
      </c>
      <c r="C33" s="6"/>
      <c r="D33" s="6"/>
      <c r="E33" s="6"/>
      <c r="F33" s="6"/>
      <c r="G33" s="6"/>
      <c r="H33" s="3"/>
    </row>
    <row r="34" spans="1:8" x14ac:dyDescent="0.25">
      <c r="A34" s="16"/>
      <c r="B34" s="6"/>
      <c r="C34" s="6"/>
      <c r="D34" s="6"/>
      <c r="E34" s="6"/>
      <c r="F34" s="6"/>
      <c r="G34" s="6"/>
      <c r="H34" s="3"/>
    </row>
    <row r="35" spans="1:8" x14ac:dyDescent="0.25">
      <c r="A35" s="49" t="s">
        <v>108</v>
      </c>
      <c r="B35" s="48" t="s">
        <v>114</v>
      </c>
      <c r="C35" s="6"/>
      <c r="D35" s="6"/>
      <c r="E35" s="6"/>
      <c r="F35" s="6"/>
      <c r="G35" s="6"/>
      <c r="H35" s="3"/>
    </row>
    <row r="36" spans="1:8" x14ac:dyDescent="0.25">
      <c r="A36" s="2"/>
      <c r="B36" s="6"/>
      <c r="C36" s="6"/>
      <c r="D36" s="6"/>
      <c r="E36" s="6"/>
      <c r="F36" s="6"/>
      <c r="G36" s="6"/>
      <c r="H36" s="3"/>
    </row>
    <row r="37" spans="1:8" x14ac:dyDescent="0.25">
      <c r="A37" s="49" t="s">
        <v>12</v>
      </c>
      <c r="B37" s="6" t="s">
        <v>129</v>
      </c>
      <c r="C37" s="6"/>
      <c r="D37" s="6"/>
      <c r="E37" s="6"/>
      <c r="F37" s="6"/>
      <c r="G37" s="6"/>
      <c r="H37" s="3"/>
    </row>
    <row r="38" spans="1:8" ht="13.8" thickBot="1" x14ac:dyDescent="0.3">
      <c r="A38" s="4"/>
      <c r="B38" s="13"/>
      <c r="C38" s="13"/>
      <c r="D38" s="13"/>
      <c r="E38" s="13"/>
      <c r="F38" s="13"/>
      <c r="G38" s="13"/>
      <c r="H38" s="5"/>
    </row>
  </sheetData>
  <mergeCells count="2">
    <mergeCell ref="A2:H2"/>
    <mergeCell ref="A24:H24"/>
  </mergeCells>
  <phoneticPr fontId="0" type="noConversion"/>
  <conditionalFormatting sqref="G9:G21">
    <cfRule type="cellIs" dxfId="6" priority="4" operator="equal">
      <formula>"SUPERA"</formula>
    </cfRule>
    <cfRule type="cellIs" dxfId="5" priority="3" operator="equal">
      <formula>"SUFICIENTE"</formula>
    </cfRule>
    <cfRule type="cellIs" dxfId="4" priority="2" operator="equal">
      <formula>"FALTA"</formula>
    </cfRule>
  </conditionalFormatting>
  <conditionalFormatting sqref="H9:H21">
    <cfRule type="cellIs" dxfId="0" priority="1" operator="lessThan">
      <formula>"REPONER"</formula>
    </cfRule>
  </conditionalFormatting>
  <printOptions headings="1" gridLines="1"/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08"/>
  <sheetViews>
    <sheetView tabSelected="1" zoomScale="50" zoomScaleNormal="50" workbookViewId="0">
      <selection activeCell="G8" sqref="G8"/>
    </sheetView>
  </sheetViews>
  <sheetFormatPr baseColWidth="10" defaultRowHeight="13.2" x14ac:dyDescent="0.25"/>
  <cols>
    <col min="1" max="1" width="17.6640625" customWidth="1"/>
    <col min="2" max="2" width="23.44140625" bestFit="1" customWidth="1"/>
    <col min="3" max="19" width="20.6640625" customWidth="1"/>
  </cols>
  <sheetData>
    <row r="1" spans="1:19" ht="13.95" customHeight="1" x14ac:dyDescent="0.25"/>
    <row r="2" spans="1:19" ht="27.75" customHeight="1" x14ac:dyDescent="0.25">
      <c r="A2" s="101" t="s">
        <v>130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</row>
    <row r="4" spans="1:19" ht="13.2" customHeight="1" x14ac:dyDescent="0.25">
      <c r="C4" s="58"/>
      <c r="D4" s="58"/>
      <c r="E4" s="58"/>
      <c r="F4" s="58"/>
      <c r="G4" s="58"/>
      <c r="H4" s="58"/>
      <c r="I4" s="58"/>
      <c r="J4" s="58"/>
      <c r="K4" s="58"/>
    </row>
    <row r="5" spans="1:19" ht="13.2" customHeight="1" x14ac:dyDescent="0.25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</row>
    <row r="6" spans="1:19" ht="54.75" customHeight="1" x14ac:dyDescent="0.3">
      <c r="A6" s="61" t="s">
        <v>187</v>
      </c>
      <c r="B6" s="61" t="s">
        <v>131</v>
      </c>
      <c r="C6" s="61" t="s">
        <v>132</v>
      </c>
      <c r="D6" s="61" t="s">
        <v>133</v>
      </c>
      <c r="E6" s="61" t="s">
        <v>188</v>
      </c>
      <c r="F6" s="61" t="s">
        <v>189</v>
      </c>
      <c r="G6" s="61" t="s">
        <v>134</v>
      </c>
      <c r="H6" s="61" t="s">
        <v>200</v>
      </c>
      <c r="I6" s="61" t="s">
        <v>197</v>
      </c>
      <c r="J6" s="61" t="s">
        <v>198</v>
      </c>
      <c r="K6" s="61" t="s">
        <v>199</v>
      </c>
      <c r="L6" s="61" t="s">
        <v>201</v>
      </c>
      <c r="M6" s="62"/>
      <c r="N6" s="62"/>
      <c r="O6" s="62"/>
      <c r="P6" s="62"/>
      <c r="Q6" s="62"/>
      <c r="R6" s="62"/>
      <c r="S6" s="62"/>
    </row>
    <row r="7" spans="1:19" ht="18" customHeight="1" x14ac:dyDescent="0.3">
      <c r="A7" s="79">
        <v>1218</v>
      </c>
      <c r="B7" s="64" t="str">
        <f>VLOOKUP(A7,$A$29:$E$46,2,0)</f>
        <v>Vasco Ana María</v>
      </c>
      <c r="C7" s="64" t="str">
        <f>VLOOKUP(A7,MATY,3,0)</f>
        <v>Fasola 342</v>
      </c>
      <c r="D7" s="64" t="str">
        <f>+VLOOKUP(A7,MATY,4,0)</f>
        <v>CABA</v>
      </c>
      <c r="E7" s="68">
        <f>+HLOOKUP(A7,$A$50:$S$52,2,0)</f>
        <v>32460</v>
      </c>
      <c r="F7" s="92"/>
      <c r="G7" s="67"/>
      <c r="H7" s="75">
        <f>+VLOOKUP(A7,MATY,5,0)</f>
        <v>22700</v>
      </c>
      <c r="I7" s="72">
        <v>3</v>
      </c>
      <c r="J7" s="71">
        <f>+HLOOKUP(I7,$G$43:$M$44,2,1)</f>
        <v>0.02</v>
      </c>
      <c r="K7" s="76">
        <f>+J7*H7</f>
        <v>454</v>
      </c>
      <c r="L7" s="76">
        <f>+K7+H7</f>
        <v>23154</v>
      </c>
      <c r="M7" s="62"/>
      <c r="N7" s="62"/>
      <c r="O7" s="62"/>
      <c r="P7" s="62"/>
      <c r="Q7" s="62"/>
      <c r="R7" s="62"/>
      <c r="S7" s="62"/>
    </row>
    <row r="8" spans="1:19" ht="18" customHeight="1" x14ac:dyDescent="0.3">
      <c r="A8" s="79">
        <v>1201</v>
      </c>
      <c r="B8" s="64" t="str">
        <f t="shared" ref="B8:B24" si="0">VLOOKUP(A8,$A$29:$E$46,2,0)</f>
        <v>Filler Sonia</v>
      </c>
      <c r="C8" s="64" t="str">
        <f>VLOOKUP(A8,MATY,3,0)</f>
        <v>Avda. Gaona 12</v>
      </c>
      <c r="D8" s="64" t="str">
        <f>+VLOOKUP(A8,MATY,4,0)</f>
        <v>CASTELAR</v>
      </c>
      <c r="E8" s="68">
        <f t="shared" ref="E8:E24" si="1">+HLOOKUP(A8,$A$50:$S$52,2,0)</f>
        <v>23257</v>
      </c>
      <c r="F8" s="92"/>
      <c r="G8" s="67"/>
      <c r="H8" s="75">
        <f>+VLOOKUP(A8,MATY,5,0)</f>
        <v>12000</v>
      </c>
      <c r="I8" s="72">
        <v>0</v>
      </c>
      <c r="J8" s="71">
        <f t="shared" ref="J8:J24" si="2">+HLOOKUP(I8,$G$43:$M$44,2,1)</f>
        <v>0</v>
      </c>
      <c r="K8" s="76">
        <f t="shared" ref="K8:K24" si="3">+J8*H8</f>
        <v>0</v>
      </c>
      <c r="L8" s="76">
        <f t="shared" ref="L8:L24" si="4">+K8+H8</f>
        <v>12000</v>
      </c>
      <c r="M8" s="62"/>
      <c r="N8" s="62"/>
      <c r="O8" s="62"/>
      <c r="P8" s="62"/>
      <c r="Q8" s="62"/>
      <c r="R8" s="62"/>
      <c r="S8" s="62"/>
    </row>
    <row r="9" spans="1:19" ht="18" customHeight="1" x14ac:dyDescent="0.3">
      <c r="A9" s="79">
        <v>1214</v>
      </c>
      <c r="B9" s="64" t="str">
        <f t="shared" si="0"/>
        <v>Branta Marta</v>
      </c>
      <c r="C9" s="64" t="str">
        <f>VLOOKUP(A9,MATY,3,0)</f>
        <v>Laprida 25</v>
      </c>
      <c r="D9" s="64" t="str">
        <f>+VLOOKUP(A9,MATY,4,0)</f>
        <v>CABA</v>
      </c>
      <c r="E9" s="68">
        <f t="shared" si="1"/>
        <v>32430</v>
      </c>
      <c r="F9" s="92"/>
      <c r="G9" s="67"/>
      <c r="H9" s="75">
        <f>+VLOOKUP(A9,MATY,5,0)</f>
        <v>20000</v>
      </c>
      <c r="I9" s="72">
        <v>7</v>
      </c>
      <c r="J9" s="71">
        <f t="shared" si="2"/>
        <v>0.05</v>
      </c>
      <c r="K9" s="76">
        <f t="shared" si="3"/>
        <v>1000</v>
      </c>
      <c r="L9" s="76">
        <f t="shared" si="4"/>
        <v>21000</v>
      </c>
      <c r="M9" s="62"/>
      <c r="N9" s="62"/>
      <c r="O9" s="62"/>
      <c r="P9" s="62"/>
      <c r="Q9" s="62"/>
      <c r="R9" s="62"/>
      <c r="S9" s="62"/>
    </row>
    <row r="10" spans="1:19" ht="18" customHeight="1" x14ac:dyDescent="0.3">
      <c r="A10" s="79">
        <v>1216</v>
      </c>
      <c r="B10" s="64" t="str">
        <f t="shared" si="0"/>
        <v>Guerra Ana Maria</v>
      </c>
      <c r="C10" s="64" t="str">
        <f>VLOOKUP(A10,MATY,3,0)</f>
        <v>Matheu 133</v>
      </c>
      <c r="D10" s="64" t="str">
        <f>+VLOOKUP(A10,MATY,4,0)</f>
        <v>MORÓN</v>
      </c>
      <c r="E10" s="68">
        <f t="shared" si="1"/>
        <v>30631</v>
      </c>
      <c r="F10" s="92"/>
      <c r="G10" s="67"/>
      <c r="H10" s="75">
        <f>+VLOOKUP(A10,MATY,5,0)</f>
        <v>27500</v>
      </c>
      <c r="I10" s="72">
        <v>3</v>
      </c>
      <c r="J10" s="71">
        <f t="shared" si="2"/>
        <v>0.02</v>
      </c>
      <c r="K10" s="76">
        <f t="shared" si="3"/>
        <v>550</v>
      </c>
      <c r="L10" s="76">
        <f t="shared" si="4"/>
        <v>28050</v>
      </c>
      <c r="M10" s="62"/>
      <c r="N10" s="62"/>
      <c r="O10" s="62"/>
      <c r="P10" s="62"/>
      <c r="Q10" s="62"/>
      <c r="R10" s="62"/>
      <c r="S10" s="62"/>
    </row>
    <row r="11" spans="1:19" ht="18" customHeight="1" x14ac:dyDescent="0.3">
      <c r="A11" s="79">
        <v>1205</v>
      </c>
      <c r="B11" s="64" t="str">
        <f t="shared" si="0"/>
        <v>Espinosa Angel</v>
      </c>
      <c r="C11" s="64" t="str">
        <f>VLOOKUP(A11,MATY,3,0)</f>
        <v>Alverdi 564</v>
      </c>
      <c r="D11" s="64" t="str">
        <f>+VLOOKUP(A11,MATY,4,0)</f>
        <v>SAN JUSTO</v>
      </c>
      <c r="E11" s="68">
        <f t="shared" si="1"/>
        <v>31244</v>
      </c>
      <c r="F11" s="92"/>
      <c r="G11" s="67"/>
      <c r="H11" s="75">
        <f>+VLOOKUP(A11,MATY,5,0)</f>
        <v>15300</v>
      </c>
      <c r="I11" s="72">
        <v>12</v>
      </c>
      <c r="J11" s="71">
        <f t="shared" si="2"/>
        <v>0.15</v>
      </c>
      <c r="K11" s="76">
        <f t="shared" si="3"/>
        <v>2295</v>
      </c>
      <c r="L11" s="76">
        <f t="shared" si="4"/>
        <v>17595</v>
      </c>
      <c r="M11" s="62"/>
      <c r="N11" s="62"/>
      <c r="O11" s="62"/>
      <c r="P11" s="62"/>
      <c r="Q11" s="62"/>
      <c r="R11" s="62"/>
      <c r="S11" s="62"/>
    </row>
    <row r="12" spans="1:19" ht="18" customHeight="1" x14ac:dyDescent="0.3">
      <c r="A12" s="79">
        <v>1209</v>
      </c>
      <c r="B12" s="64" t="str">
        <f t="shared" si="0"/>
        <v>Ducci Mario</v>
      </c>
      <c r="C12" s="64" t="str">
        <f>VLOOKUP(A12,MATY,3,0)</f>
        <v>Larrea 323</v>
      </c>
      <c r="D12" s="64" t="str">
        <f>+VLOOKUP(A12,MATY,4,0)</f>
        <v>CABA</v>
      </c>
      <c r="E12" s="68">
        <f t="shared" si="1"/>
        <v>22612</v>
      </c>
      <c r="F12" s="92"/>
      <c r="G12" s="67"/>
      <c r="H12" s="75">
        <f>+VLOOKUP(A12,MATY,5,0)</f>
        <v>18900</v>
      </c>
      <c r="I12" s="72">
        <v>9</v>
      </c>
      <c r="J12" s="71">
        <f t="shared" si="2"/>
        <v>7.0000000000000007E-2</v>
      </c>
      <c r="K12" s="76">
        <f t="shared" si="3"/>
        <v>1323.0000000000002</v>
      </c>
      <c r="L12" s="76">
        <f t="shared" si="4"/>
        <v>20223</v>
      </c>
      <c r="M12" s="62"/>
      <c r="N12" s="62"/>
      <c r="O12" s="62"/>
      <c r="P12" s="62"/>
      <c r="Q12" s="62"/>
      <c r="R12" s="62"/>
      <c r="S12" s="62"/>
    </row>
    <row r="13" spans="1:19" ht="18" customHeight="1" x14ac:dyDescent="0.3">
      <c r="A13" s="79">
        <v>1211</v>
      </c>
      <c r="B13" s="64" t="str">
        <f t="shared" si="0"/>
        <v>Sicca Josefina</v>
      </c>
      <c r="C13" s="64" t="str">
        <f>VLOOKUP(A13,MATY,3,0)</f>
        <v>Sta. Teresa 99</v>
      </c>
      <c r="D13" s="64" t="str">
        <f>+VLOOKUP(A13,MATY,4,0)</f>
        <v>LANUS</v>
      </c>
      <c r="E13" s="68">
        <f t="shared" si="1"/>
        <v>25758</v>
      </c>
      <c r="F13" s="92"/>
      <c r="G13" s="67"/>
      <c r="H13" s="75">
        <f>+VLOOKUP(A13,MATY,5,0)</f>
        <v>27800</v>
      </c>
      <c r="I13" s="72">
        <v>10</v>
      </c>
      <c r="J13" s="71">
        <f t="shared" si="2"/>
        <v>0.1</v>
      </c>
      <c r="K13" s="76">
        <f t="shared" si="3"/>
        <v>2780</v>
      </c>
      <c r="L13" s="76">
        <f t="shared" si="4"/>
        <v>30580</v>
      </c>
      <c r="M13" s="62"/>
      <c r="N13" s="62"/>
      <c r="O13" s="62"/>
      <c r="P13" s="62"/>
      <c r="Q13" s="62"/>
      <c r="R13" s="62"/>
      <c r="S13" s="62"/>
    </row>
    <row r="14" spans="1:19" ht="18" customHeight="1" x14ac:dyDescent="0.3">
      <c r="A14" s="79">
        <v>1203</v>
      </c>
      <c r="B14" s="64" t="str">
        <f t="shared" si="0"/>
        <v>Ortega Oscar</v>
      </c>
      <c r="C14" s="64" t="str">
        <f>VLOOKUP(A14,MATY,3,0)</f>
        <v>J.j. Paso 25</v>
      </c>
      <c r="D14" s="64" t="str">
        <f>+VLOOKUP(A14,MATY,4,0)</f>
        <v>CABA</v>
      </c>
      <c r="E14" s="68">
        <f t="shared" si="1"/>
        <v>23795</v>
      </c>
      <c r="F14" s="92"/>
      <c r="G14" s="67"/>
      <c r="H14" s="75">
        <f>+VLOOKUP(A14,MATY,5,0)</f>
        <v>18000</v>
      </c>
      <c r="I14" s="72">
        <v>9</v>
      </c>
      <c r="J14" s="71">
        <f t="shared" si="2"/>
        <v>7.0000000000000007E-2</v>
      </c>
      <c r="K14" s="76">
        <f t="shared" si="3"/>
        <v>1260.0000000000002</v>
      </c>
      <c r="L14" s="76">
        <f t="shared" si="4"/>
        <v>19260</v>
      </c>
      <c r="M14" s="62"/>
      <c r="N14" s="62"/>
      <c r="O14" s="62"/>
      <c r="P14" s="62"/>
      <c r="Q14" s="62"/>
      <c r="R14" s="62"/>
      <c r="S14" s="62"/>
    </row>
    <row r="15" spans="1:19" ht="18" customHeight="1" x14ac:dyDescent="0.3">
      <c r="A15" s="79">
        <v>1217</v>
      </c>
      <c r="B15" s="64" t="str">
        <f t="shared" si="0"/>
        <v>Usso Mario</v>
      </c>
      <c r="C15" s="64" t="str">
        <f>VLOOKUP(A15,MATY,3,0)</f>
        <v>Sarandó 89</v>
      </c>
      <c r="D15" s="64" t="str">
        <f>+VLOOKUP(A15,MATY,4,0)</f>
        <v>BELLA VISTA</v>
      </c>
      <c r="E15" s="68">
        <f t="shared" si="1"/>
        <v>22059</v>
      </c>
      <c r="F15" s="92"/>
      <c r="G15" s="67"/>
      <c r="H15" s="75">
        <f>+VLOOKUP(A15,MATY,5,0)</f>
        <v>15000</v>
      </c>
      <c r="I15" s="72">
        <v>5</v>
      </c>
      <c r="J15" s="71">
        <f t="shared" si="2"/>
        <v>0.05</v>
      </c>
      <c r="K15" s="76">
        <f t="shared" si="3"/>
        <v>750</v>
      </c>
      <c r="L15" s="76">
        <f t="shared" si="4"/>
        <v>15750</v>
      </c>
      <c r="M15" s="62"/>
      <c r="N15" s="62"/>
      <c r="O15" s="62"/>
      <c r="P15" s="62"/>
      <c r="Q15" s="62"/>
      <c r="R15" s="62"/>
      <c r="S15" s="62"/>
    </row>
    <row r="16" spans="1:19" ht="18" customHeight="1" x14ac:dyDescent="0.3">
      <c r="A16" s="79">
        <v>1210</v>
      </c>
      <c r="B16" s="64" t="str">
        <f t="shared" si="0"/>
        <v>Jova Laura</v>
      </c>
      <c r="C16" s="64" t="str">
        <f>VLOOKUP(A16,MATY,3,0)</f>
        <v>M. Moreno 888</v>
      </c>
      <c r="D16" s="64" t="str">
        <f>+VLOOKUP(A16,MATY,4,0)</f>
        <v>LA PLATA</v>
      </c>
      <c r="E16" s="68">
        <f t="shared" si="1"/>
        <v>34031</v>
      </c>
      <c r="F16" s="92"/>
      <c r="G16" s="67"/>
      <c r="H16" s="75">
        <f>+VLOOKUP(A16,MATY,5,0)</f>
        <v>16900</v>
      </c>
      <c r="I16" s="72">
        <v>2</v>
      </c>
      <c r="J16" s="71">
        <f t="shared" si="2"/>
        <v>0</v>
      </c>
      <c r="K16" s="76">
        <f t="shared" si="3"/>
        <v>0</v>
      </c>
      <c r="L16" s="76">
        <f t="shared" si="4"/>
        <v>16900</v>
      </c>
      <c r="M16" s="62"/>
      <c r="N16" s="62"/>
      <c r="O16" s="62"/>
      <c r="P16" s="62"/>
      <c r="Q16" s="62"/>
      <c r="R16" s="62"/>
      <c r="S16" s="62"/>
    </row>
    <row r="17" spans="1:19" ht="18" customHeight="1" x14ac:dyDescent="0.3">
      <c r="A17" s="79">
        <v>1202</v>
      </c>
      <c r="B17" s="64" t="str">
        <f t="shared" si="0"/>
        <v>Galeano Estela</v>
      </c>
      <c r="C17" s="64" t="str">
        <f>VLOOKUP(A17,MATY,3,0)</f>
        <v>Pueyrredón 785</v>
      </c>
      <c r="D17" s="64" t="str">
        <f>+VLOOKUP(A17,MATY,4,0)</f>
        <v>HAEDO</v>
      </c>
      <c r="E17" s="68">
        <f t="shared" si="1"/>
        <v>21358</v>
      </c>
      <c r="F17" s="92"/>
      <c r="G17" s="67"/>
      <c r="H17" s="75">
        <f>+VLOOKUP(A17,MATY,5,0)</f>
        <v>30500</v>
      </c>
      <c r="I17" s="72">
        <v>12</v>
      </c>
      <c r="J17" s="71">
        <f t="shared" si="2"/>
        <v>0.15</v>
      </c>
      <c r="K17" s="76">
        <f t="shared" si="3"/>
        <v>4575</v>
      </c>
      <c r="L17" s="76">
        <f t="shared" si="4"/>
        <v>35075</v>
      </c>
      <c r="M17" s="62"/>
      <c r="N17" s="62"/>
      <c r="O17" s="62"/>
      <c r="P17" s="62"/>
      <c r="Q17" s="62"/>
      <c r="R17" s="62"/>
      <c r="S17" s="62"/>
    </row>
    <row r="18" spans="1:19" ht="18" customHeight="1" x14ac:dyDescent="0.3">
      <c r="A18" s="79">
        <v>1206</v>
      </c>
      <c r="B18" s="64" t="str">
        <f t="shared" si="0"/>
        <v>Heller Ricardo</v>
      </c>
      <c r="C18" s="64" t="str">
        <f>VLOOKUP(A18,MATY,3,0)</f>
        <v>Drago 456</v>
      </c>
      <c r="D18" s="64" t="str">
        <f>+VLOOKUP(A18,MATY,4,0)</f>
        <v>CABA</v>
      </c>
      <c r="E18" s="68">
        <f t="shared" si="1"/>
        <v>24927</v>
      </c>
      <c r="F18" s="92"/>
      <c r="G18" s="67"/>
      <c r="H18" s="75">
        <f>+VLOOKUP(A18,MATY,5,0)</f>
        <v>13400</v>
      </c>
      <c r="I18" s="72">
        <v>6</v>
      </c>
      <c r="J18" s="71">
        <f t="shared" si="2"/>
        <v>0.05</v>
      </c>
      <c r="K18" s="76">
        <f t="shared" si="3"/>
        <v>670</v>
      </c>
      <c r="L18" s="76">
        <f t="shared" si="4"/>
        <v>14070</v>
      </c>
      <c r="M18" s="62"/>
      <c r="N18" s="62"/>
      <c r="O18" s="62"/>
      <c r="P18" s="62"/>
      <c r="Q18" s="62"/>
      <c r="R18" s="62"/>
      <c r="S18" s="62"/>
    </row>
    <row r="19" spans="1:19" ht="18" customHeight="1" x14ac:dyDescent="0.3">
      <c r="A19" s="79">
        <v>1204</v>
      </c>
      <c r="B19" s="64" t="str">
        <f t="shared" si="0"/>
        <v>Magni José</v>
      </c>
      <c r="C19" s="64" t="str">
        <f>VLOOKUP(A19,MATY,3,0)</f>
        <v>Uriburu 25</v>
      </c>
      <c r="D19" s="64" t="str">
        <f>+VLOOKUP(A19,MATY,4,0)</f>
        <v>MORÓN</v>
      </c>
      <c r="E19" s="68">
        <f t="shared" si="1"/>
        <v>30431</v>
      </c>
      <c r="F19" s="92"/>
      <c r="G19" s="67"/>
      <c r="H19" s="75">
        <f>+VLOOKUP(A19,MATY,5,0)</f>
        <v>22000</v>
      </c>
      <c r="I19" s="72">
        <v>11</v>
      </c>
      <c r="J19" s="71">
        <f t="shared" si="2"/>
        <v>0.1</v>
      </c>
      <c r="K19" s="76">
        <f t="shared" si="3"/>
        <v>2200</v>
      </c>
      <c r="L19" s="76">
        <f t="shared" si="4"/>
        <v>24200</v>
      </c>
      <c r="M19" s="62"/>
      <c r="N19" s="62"/>
      <c r="O19" s="62"/>
      <c r="P19" s="62"/>
      <c r="Q19" s="62"/>
      <c r="R19" s="62"/>
      <c r="S19" s="62"/>
    </row>
    <row r="20" spans="1:19" ht="18" customHeight="1" x14ac:dyDescent="0.3">
      <c r="A20" s="79">
        <v>1213</v>
      </c>
      <c r="B20" s="64" t="str">
        <f t="shared" si="0"/>
        <v>Cuccio Tereza</v>
      </c>
      <c r="C20" s="64" t="str">
        <f>VLOOKUP(A20,MATY,3,0)</f>
        <v>Dorrego 32</v>
      </c>
      <c r="D20" s="64" t="str">
        <f>+VLOOKUP(A20,MATY,4,0)</f>
        <v>AVELLANEDA</v>
      </c>
      <c r="E20" s="68">
        <f t="shared" si="1"/>
        <v>32955</v>
      </c>
      <c r="F20" s="92"/>
      <c r="G20" s="67"/>
      <c r="H20" s="75">
        <f>+VLOOKUP(A20,MATY,5,0)</f>
        <v>30000</v>
      </c>
      <c r="I20" s="72">
        <v>1</v>
      </c>
      <c r="J20" s="71">
        <f t="shared" si="2"/>
        <v>0</v>
      </c>
      <c r="K20" s="76">
        <f t="shared" si="3"/>
        <v>0</v>
      </c>
      <c r="L20" s="76">
        <f t="shared" si="4"/>
        <v>30000</v>
      </c>
      <c r="M20" s="62"/>
      <c r="N20" s="62"/>
      <c r="O20" s="62"/>
      <c r="P20" s="62"/>
      <c r="Q20" s="62"/>
      <c r="R20" s="62"/>
      <c r="S20" s="62"/>
    </row>
    <row r="21" spans="1:19" ht="18" customHeight="1" x14ac:dyDescent="0.3">
      <c r="A21" s="79">
        <v>1208</v>
      </c>
      <c r="B21" s="64" t="str">
        <f t="shared" si="0"/>
        <v>Nardo Juana</v>
      </c>
      <c r="C21" s="64" t="str">
        <f>VLOOKUP(A21,MATY,3,0)</f>
        <v>Rivadavia 1234</v>
      </c>
      <c r="D21" s="64" t="str">
        <f>+VLOOKUP(A21,MATY,4,0)</f>
        <v>MORÓN</v>
      </c>
      <c r="E21" s="68">
        <f t="shared" si="1"/>
        <v>23589</v>
      </c>
      <c r="F21" s="92"/>
      <c r="G21" s="67"/>
      <c r="H21" s="75">
        <f>+VLOOKUP(A21,MATY,5,0)</f>
        <v>11000</v>
      </c>
      <c r="I21" s="72">
        <v>8</v>
      </c>
      <c r="J21" s="71">
        <f t="shared" si="2"/>
        <v>7.0000000000000007E-2</v>
      </c>
      <c r="K21" s="76">
        <f t="shared" si="3"/>
        <v>770.00000000000011</v>
      </c>
      <c r="L21" s="76">
        <f t="shared" si="4"/>
        <v>11770</v>
      </c>
      <c r="M21" s="62"/>
      <c r="N21" s="62"/>
      <c r="O21" s="62"/>
      <c r="P21" s="62"/>
      <c r="Q21" s="62"/>
      <c r="R21" s="62"/>
      <c r="S21" s="62"/>
    </row>
    <row r="22" spans="1:19" ht="18" customHeight="1" x14ac:dyDescent="0.3">
      <c r="A22" s="79">
        <v>1215</v>
      </c>
      <c r="B22" s="64" t="str">
        <f t="shared" si="0"/>
        <v>Paterno Juliana</v>
      </c>
      <c r="C22" s="64" t="str">
        <f>VLOOKUP(A22,MATY,3,0)</f>
        <v>Charcas 2786</v>
      </c>
      <c r="D22" s="64" t="str">
        <f>+VLOOKUP(A22,MATY,4,0)</f>
        <v>FLORES</v>
      </c>
      <c r="E22" s="68">
        <f t="shared" si="1"/>
        <v>30072</v>
      </c>
      <c r="F22" s="92"/>
      <c r="G22" s="67"/>
      <c r="H22" s="75">
        <f>+VLOOKUP(A22,MATY,5,0)</f>
        <v>17900</v>
      </c>
      <c r="I22" s="72">
        <v>12</v>
      </c>
      <c r="J22" s="71">
        <f t="shared" si="2"/>
        <v>0.15</v>
      </c>
      <c r="K22" s="76">
        <f t="shared" si="3"/>
        <v>2685</v>
      </c>
      <c r="L22" s="76">
        <f t="shared" si="4"/>
        <v>20585</v>
      </c>
      <c r="M22" s="62"/>
      <c r="N22" s="62"/>
      <c r="O22" s="62"/>
      <c r="P22" s="62"/>
      <c r="Q22" s="62"/>
      <c r="R22" s="62"/>
      <c r="S22" s="62"/>
    </row>
    <row r="23" spans="1:19" ht="18" customHeight="1" x14ac:dyDescent="0.3">
      <c r="A23" s="79">
        <v>1212</v>
      </c>
      <c r="B23" s="64" t="str">
        <f t="shared" si="0"/>
        <v>Alataner José</v>
      </c>
      <c r="C23" s="64" t="str">
        <f>VLOOKUP(A23,MATY,3,0)</f>
        <v>Belgrano 444</v>
      </c>
      <c r="D23" s="64" t="str">
        <f>+VLOOKUP(A23,MATY,4,0)</f>
        <v>AVELLANEDA</v>
      </c>
      <c r="E23" s="68">
        <f t="shared" si="1"/>
        <v>22150</v>
      </c>
      <c r="F23" s="92"/>
      <c r="G23" s="67"/>
      <c r="H23" s="75">
        <f>+VLOOKUP(A23,MATY,5,0)</f>
        <v>25000</v>
      </c>
      <c r="I23" s="72">
        <v>11</v>
      </c>
      <c r="J23" s="71">
        <f t="shared" si="2"/>
        <v>0.1</v>
      </c>
      <c r="K23" s="76">
        <f t="shared" si="3"/>
        <v>2500</v>
      </c>
      <c r="L23" s="76">
        <f t="shared" si="4"/>
        <v>27500</v>
      </c>
      <c r="M23" s="62"/>
      <c r="N23" s="62"/>
      <c r="O23" s="62"/>
      <c r="P23" s="62"/>
      <c r="Q23" s="62"/>
      <c r="R23" s="62"/>
      <c r="S23" s="62"/>
    </row>
    <row r="24" spans="1:19" ht="18" customHeight="1" x14ac:dyDescent="0.3">
      <c r="A24" s="79">
        <v>1207</v>
      </c>
      <c r="B24" s="64" t="str">
        <f>VLOOKUP(A24,$A$29:$E$47,2,0)</f>
        <v>Rodriguez Andrea</v>
      </c>
      <c r="C24" s="64" t="str">
        <f>VLOOKUP(A24,MATY,3,0)</f>
        <v>Salta 450</v>
      </c>
      <c r="D24" s="64" t="str">
        <f>+VLOOKUP(A24,MATY,4,0)</f>
        <v>CABA</v>
      </c>
      <c r="E24" s="68">
        <f t="shared" si="1"/>
        <v>21158</v>
      </c>
      <c r="F24" s="92"/>
      <c r="G24" s="67"/>
      <c r="H24" s="75">
        <f>+VLOOKUP(A24,MATY,5,0)</f>
        <v>15900</v>
      </c>
      <c r="I24" s="72">
        <v>1</v>
      </c>
      <c r="J24" s="71">
        <f t="shared" si="2"/>
        <v>0</v>
      </c>
      <c r="K24" s="76">
        <f t="shared" si="3"/>
        <v>0</v>
      </c>
      <c r="L24" s="76">
        <f t="shared" si="4"/>
        <v>15900</v>
      </c>
      <c r="M24" s="62"/>
      <c r="N24" s="62"/>
      <c r="O24" s="62"/>
      <c r="P24" s="62"/>
      <c r="Q24" s="62"/>
      <c r="R24" s="62"/>
      <c r="S24" s="62"/>
    </row>
    <row r="25" spans="1:19" ht="17.399999999999999" x14ac:dyDescent="0.3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</row>
    <row r="26" spans="1:19" ht="17.399999999999999" x14ac:dyDescent="0.3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</row>
    <row r="27" spans="1:19" ht="17.399999999999999" x14ac:dyDescent="0.3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</row>
    <row r="28" spans="1:19" ht="17.399999999999999" x14ac:dyDescent="0.3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</row>
    <row r="29" spans="1:19" ht="41.25" customHeight="1" x14ac:dyDescent="0.3">
      <c r="A29" s="65" t="s">
        <v>187</v>
      </c>
      <c r="B29" s="65" t="s">
        <v>131</v>
      </c>
      <c r="C29" s="66" t="s">
        <v>136</v>
      </c>
      <c r="D29" s="66" t="s">
        <v>133</v>
      </c>
      <c r="E29" s="66" t="s">
        <v>196</v>
      </c>
      <c r="F29" s="62"/>
      <c r="G29" s="66" t="s">
        <v>92</v>
      </c>
      <c r="H29" s="65" t="s">
        <v>134</v>
      </c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</row>
    <row r="30" spans="1:19" ht="18" customHeight="1" x14ac:dyDescent="0.3">
      <c r="A30" s="63">
        <v>1212</v>
      </c>
      <c r="B30" s="64" t="s">
        <v>137</v>
      </c>
      <c r="C30" s="64" t="s">
        <v>138</v>
      </c>
      <c r="D30" s="64" t="s">
        <v>139</v>
      </c>
      <c r="E30" s="70">
        <v>25000</v>
      </c>
      <c r="F30" s="62"/>
      <c r="G30" s="67">
        <v>1</v>
      </c>
      <c r="H30" s="64" t="s">
        <v>177</v>
      </c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</row>
    <row r="31" spans="1:19" ht="18" customHeight="1" x14ac:dyDescent="0.3">
      <c r="A31" s="63">
        <v>1201</v>
      </c>
      <c r="B31" s="64" t="s">
        <v>140</v>
      </c>
      <c r="C31" s="64" t="s">
        <v>191</v>
      </c>
      <c r="D31" s="64" t="s">
        <v>141</v>
      </c>
      <c r="E31" s="70">
        <v>12000</v>
      </c>
      <c r="F31" s="62"/>
      <c r="G31" s="67">
        <v>2</v>
      </c>
      <c r="H31" s="64" t="s">
        <v>178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</row>
    <row r="32" spans="1:19" ht="18" customHeight="1" x14ac:dyDescent="0.3">
      <c r="A32" s="63">
        <v>1213</v>
      </c>
      <c r="B32" s="64" t="s">
        <v>142</v>
      </c>
      <c r="C32" s="64" t="s">
        <v>143</v>
      </c>
      <c r="D32" s="64" t="s">
        <v>139</v>
      </c>
      <c r="E32" s="70">
        <v>30000</v>
      </c>
      <c r="F32" s="62"/>
      <c r="G32" s="67">
        <v>3</v>
      </c>
      <c r="H32" s="64" t="s">
        <v>179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</row>
    <row r="33" spans="1:19" ht="18" customHeight="1" x14ac:dyDescent="0.3">
      <c r="A33" s="63">
        <v>1216</v>
      </c>
      <c r="B33" s="64" t="s">
        <v>144</v>
      </c>
      <c r="C33" s="64" t="s">
        <v>145</v>
      </c>
      <c r="D33" s="64" t="s">
        <v>146</v>
      </c>
      <c r="E33" s="70">
        <v>27500</v>
      </c>
      <c r="F33" s="62"/>
      <c r="G33" s="67">
        <v>4</v>
      </c>
      <c r="H33" s="64" t="s">
        <v>180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</row>
    <row r="34" spans="1:19" ht="18" customHeight="1" x14ac:dyDescent="0.3">
      <c r="A34" s="63">
        <v>1205</v>
      </c>
      <c r="B34" s="64" t="s">
        <v>147</v>
      </c>
      <c r="C34" s="64" t="s">
        <v>148</v>
      </c>
      <c r="D34" s="64" t="s">
        <v>190</v>
      </c>
      <c r="E34" s="70">
        <v>15300</v>
      </c>
      <c r="F34" s="62"/>
      <c r="G34" s="67">
        <v>5</v>
      </c>
      <c r="H34" s="64" t="s">
        <v>181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</row>
    <row r="35" spans="1:19" ht="18" customHeight="1" x14ac:dyDescent="0.3">
      <c r="A35" s="63">
        <v>1209</v>
      </c>
      <c r="B35" s="64" t="s">
        <v>149</v>
      </c>
      <c r="C35" s="64" t="s">
        <v>150</v>
      </c>
      <c r="D35" s="64" t="s">
        <v>151</v>
      </c>
      <c r="E35" s="70">
        <v>18900</v>
      </c>
      <c r="F35" s="62"/>
      <c r="G35" s="67">
        <v>6</v>
      </c>
      <c r="H35" s="64" t="s">
        <v>182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</row>
    <row r="36" spans="1:19" ht="18" customHeight="1" x14ac:dyDescent="0.3">
      <c r="A36" s="63">
        <v>1202</v>
      </c>
      <c r="B36" s="64" t="s">
        <v>152</v>
      </c>
      <c r="C36" s="64" t="s">
        <v>153</v>
      </c>
      <c r="D36" s="64" t="s">
        <v>154</v>
      </c>
      <c r="E36" s="70">
        <v>30500</v>
      </c>
      <c r="F36" s="62"/>
      <c r="G36" s="67">
        <v>7</v>
      </c>
      <c r="H36" s="64" t="s">
        <v>183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</row>
    <row r="37" spans="1:19" ht="18" customHeight="1" x14ac:dyDescent="0.3">
      <c r="A37" s="63">
        <v>1203</v>
      </c>
      <c r="B37" s="64" t="s">
        <v>155</v>
      </c>
      <c r="C37" s="64" t="s">
        <v>156</v>
      </c>
      <c r="D37" s="64" t="s">
        <v>151</v>
      </c>
      <c r="E37" s="70">
        <v>18000</v>
      </c>
      <c r="F37" s="62"/>
      <c r="G37" s="67">
        <v>8</v>
      </c>
      <c r="H37" s="64" t="s">
        <v>184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</row>
    <row r="38" spans="1:19" ht="18" customHeight="1" x14ac:dyDescent="0.3">
      <c r="A38" s="63">
        <v>1218</v>
      </c>
      <c r="B38" s="64" t="s">
        <v>157</v>
      </c>
      <c r="C38" s="64" t="s">
        <v>158</v>
      </c>
      <c r="D38" s="64" t="s">
        <v>151</v>
      </c>
      <c r="E38" s="70">
        <v>22700</v>
      </c>
      <c r="F38" s="62"/>
      <c r="G38" s="67">
        <v>9</v>
      </c>
      <c r="H38" s="64" t="s">
        <v>185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</row>
    <row r="39" spans="1:19" ht="18" customHeight="1" x14ac:dyDescent="0.3">
      <c r="A39" s="63">
        <v>1210</v>
      </c>
      <c r="B39" s="64" t="s">
        <v>159</v>
      </c>
      <c r="C39" s="64" t="s">
        <v>193</v>
      </c>
      <c r="D39" s="64" t="s">
        <v>160</v>
      </c>
      <c r="E39" s="70">
        <v>16900</v>
      </c>
      <c r="F39" s="62"/>
      <c r="G39" s="67">
        <v>10</v>
      </c>
      <c r="H39" s="64" t="s">
        <v>186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</row>
    <row r="40" spans="1:19" ht="18" customHeight="1" x14ac:dyDescent="0.3">
      <c r="A40" s="63">
        <v>1217</v>
      </c>
      <c r="B40" s="64" t="s">
        <v>161</v>
      </c>
      <c r="C40" s="64" t="s">
        <v>162</v>
      </c>
      <c r="D40" s="64" t="s">
        <v>163</v>
      </c>
      <c r="E40" s="70">
        <v>15000</v>
      </c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</row>
    <row r="41" spans="1:19" ht="18" customHeight="1" x14ac:dyDescent="0.3">
      <c r="A41" s="63">
        <v>1206</v>
      </c>
      <c r="B41" s="64" t="s">
        <v>164</v>
      </c>
      <c r="C41" s="64" t="s">
        <v>192</v>
      </c>
      <c r="D41" s="64" t="s">
        <v>151</v>
      </c>
      <c r="E41" s="70">
        <v>13400</v>
      </c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</row>
    <row r="42" spans="1:19" ht="18" customHeight="1" x14ac:dyDescent="0.3">
      <c r="A42" s="63">
        <v>1204</v>
      </c>
      <c r="B42" s="64" t="s">
        <v>165</v>
      </c>
      <c r="C42" s="64" t="s">
        <v>166</v>
      </c>
      <c r="D42" s="64" t="s">
        <v>146</v>
      </c>
      <c r="E42" s="70">
        <v>22000</v>
      </c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</row>
    <row r="43" spans="1:19" ht="18" customHeight="1" x14ac:dyDescent="0.3">
      <c r="A43" s="63">
        <v>1211</v>
      </c>
      <c r="B43" s="64" t="s">
        <v>167</v>
      </c>
      <c r="C43" s="64" t="s">
        <v>194</v>
      </c>
      <c r="D43" s="64" t="s">
        <v>168</v>
      </c>
      <c r="E43" s="70">
        <v>27800</v>
      </c>
      <c r="F43" s="62"/>
      <c r="G43" s="66" t="s">
        <v>204</v>
      </c>
      <c r="H43" s="64">
        <v>0</v>
      </c>
      <c r="I43" s="64">
        <v>3</v>
      </c>
      <c r="J43" s="64">
        <v>5</v>
      </c>
      <c r="K43" s="64">
        <v>8</v>
      </c>
      <c r="L43" s="64">
        <v>10</v>
      </c>
      <c r="M43" s="64">
        <v>12</v>
      </c>
      <c r="N43" s="62"/>
      <c r="O43" s="62"/>
      <c r="P43" s="62"/>
      <c r="Q43" s="62"/>
      <c r="R43" s="62"/>
      <c r="S43" s="62"/>
    </row>
    <row r="44" spans="1:19" ht="18" customHeight="1" x14ac:dyDescent="0.3">
      <c r="A44" s="63">
        <v>1208</v>
      </c>
      <c r="B44" s="64" t="s">
        <v>169</v>
      </c>
      <c r="C44" s="64" t="s">
        <v>195</v>
      </c>
      <c r="D44" s="64" t="s">
        <v>146</v>
      </c>
      <c r="E44" s="70">
        <v>11000</v>
      </c>
      <c r="F44" s="62"/>
      <c r="G44" s="66" t="s">
        <v>38</v>
      </c>
      <c r="H44" s="71">
        <v>0</v>
      </c>
      <c r="I44" s="71">
        <v>0.02</v>
      </c>
      <c r="J44" s="71">
        <v>0.05</v>
      </c>
      <c r="K44" s="71">
        <v>7.0000000000000007E-2</v>
      </c>
      <c r="L44" s="71">
        <v>0.1</v>
      </c>
      <c r="M44" s="71">
        <v>0.15</v>
      </c>
      <c r="N44" s="62"/>
      <c r="O44" s="62"/>
      <c r="P44" s="62"/>
      <c r="Q44" s="62"/>
      <c r="R44" s="62"/>
      <c r="S44" s="62"/>
    </row>
    <row r="45" spans="1:19" ht="18" customHeight="1" x14ac:dyDescent="0.3">
      <c r="A45" s="63">
        <v>1215</v>
      </c>
      <c r="B45" s="64" t="s">
        <v>170</v>
      </c>
      <c r="C45" s="64" t="s">
        <v>171</v>
      </c>
      <c r="D45" s="64" t="s">
        <v>172</v>
      </c>
      <c r="E45" s="70">
        <v>17900</v>
      </c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</row>
    <row r="46" spans="1:19" ht="18" customHeight="1" x14ac:dyDescent="0.3">
      <c r="A46" s="63">
        <v>1214</v>
      </c>
      <c r="B46" s="64" t="s">
        <v>173</v>
      </c>
      <c r="C46" s="64" t="s">
        <v>174</v>
      </c>
      <c r="D46" s="64" t="s">
        <v>151</v>
      </c>
      <c r="E46" s="70">
        <v>20000</v>
      </c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</row>
    <row r="47" spans="1:19" ht="18" customHeight="1" x14ac:dyDescent="0.3">
      <c r="A47" s="63">
        <v>1207</v>
      </c>
      <c r="B47" s="64" t="s">
        <v>175</v>
      </c>
      <c r="C47" s="64" t="s">
        <v>176</v>
      </c>
      <c r="D47" s="64" t="s">
        <v>151</v>
      </c>
      <c r="E47" s="70">
        <v>15900</v>
      </c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</row>
    <row r="48" spans="1:19" ht="17.399999999999999" x14ac:dyDescent="0.3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</row>
    <row r="49" spans="1:19" ht="17.399999999999999" x14ac:dyDescent="0.3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</row>
    <row r="50" spans="1:19" ht="25.5" customHeight="1" x14ac:dyDescent="0.3">
      <c r="A50" s="66" t="s">
        <v>187</v>
      </c>
      <c r="B50" s="63">
        <v>1212</v>
      </c>
      <c r="C50" s="63">
        <v>1201</v>
      </c>
      <c r="D50" s="63">
        <v>1213</v>
      </c>
      <c r="E50" s="63">
        <v>1216</v>
      </c>
      <c r="F50" s="63">
        <v>1205</v>
      </c>
      <c r="G50" s="63">
        <v>1209</v>
      </c>
      <c r="H50" s="63">
        <v>1202</v>
      </c>
      <c r="I50" s="63">
        <v>1203</v>
      </c>
      <c r="J50" s="63">
        <v>1218</v>
      </c>
      <c r="K50" s="63">
        <v>1210</v>
      </c>
      <c r="L50" s="63">
        <v>1217</v>
      </c>
      <c r="M50" s="63">
        <v>1206</v>
      </c>
      <c r="N50" s="63">
        <v>1204</v>
      </c>
      <c r="O50" s="63">
        <v>1211</v>
      </c>
      <c r="P50" s="63">
        <v>1208</v>
      </c>
      <c r="Q50" s="63">
        <v>1215</v>
      </c>
      <c r="R50" s="63">
        <v>1214</v>
      </c>
      <c r="S50" s="63">
        <v>1207</v>
      </c>
    </row>
    <row r="51" spans="1:19" ht="26.25" customHeight="1" x14ac:dyDescent="0.3">
      <c r="A51" s="66" t="s">
        <v>203</v>
      </c>
      <c r="B51" s="68">
        <v>22150</v>
      </c>
      <c r="C51" s="68">
        <v>23257</v>
      </c>
      <c r="D51" s="68">
        <v>32955</v>
      </c>
      <c r="E51" s="68">
        <v>30631</v>
      </c>
      <c r="F51" s="68">
        <v>31244</v>
      </c>
      <c r="G51" s="68">
        <v>22612</v>
      </c>
      <c r="H51" s="68">
        <v>21358</v>
      </c>
      <c r="I51" s="68">
        <v>23795</v>
      </c>
      <c r="J51" s="68">
        <v>32460</v>
      </c>
      <c r="K51" s="68">
        <v>34031</v>
      </c>
      <c r="L51" s="68">
        <v>22059</v>
      </c>
      <c r="M51" s="68">
        <v>24927</v>
      </c>
      <c r="N51" s="68">
        <v>30431</v>
      </c>
      <c r="O51" s="68">
        <v>25758</v>
      </c>
      <c r="P51" s="68">
        <v>23589</v>
      </c>
      <c r="Q51" s="68">
        <v>30072</v>
      </c>
      <c r="R51" s="68">
        <v>32430</v>
      </c>
      <c r="S51" s="68">
        <v>21158</v>
      </c>
    </row>
    <row r="52" spans="1:19" ht="27" customHeight="1" x14ac:dyDescent="0.3">
      <c r="A52" s="66" t="s">
        <v>92</v>
      </c>
      <c r="B52" s="67">
        <v>1</v>
      </c>
      <c r="C52" s="67">
        <v>2</v>
      </c>
      <c r="D52" s="67">
        <v>5</v>
      </c>
      <c r="E52" s="67">
        <v>4</v>
      </c>
      <c r="F52" s="69">
        <v>7</v>
      </c>
      <c r="G52" s="67">
        <v>6</v>
      </c>
      <c r="H52" s="67">
        <v>4</v>
      </c>
      <c r="I52" s="67">
        <v>2</v>
      </c>
      <c r="J52" s="67">
        <v>10</v>
      </c>
      <c r="K52" s="67">
        <v>2</v>
      </c>
      <c r="L52" s="69">
        <v>3</v>
      </c>
      <c r="M52" s="69">
        <v>2</v>
      </c>
      <c r="N52" s="69">
        <v>7</v>
      </c>
      <c r="O52" s="69">
        <v>9</v>
      </c>
      <c r="P52" s="69">
        <v>5</v>
      </c>
      <c r="Q52" s="69">
        <v>4</v>
      </c>
      <c r="R52" s="69">
        <v>2</v>
      </c>
      <c r="S52" s="64">
        <v>10</v>
      </c>
    </row>
    <row r="53" spans="1:19" ht="17.399999999999999" x14ac:dyDescent="0.3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</row>
    <row r="2008" spans="1:1" x14ac:dyDescent="0.25">
      <c r="A2008" t="s">
        <v>135</v>
      </c>
    </row>
  </sheetData>
  <sortState xmlns:xlrd2="http://schemas.microsoft.com/office/spreadsheetml/2017/richdata2" ref="K10:K27">
    <sortCondition ref="K10:K27"/>
  </sortState>
  <mergeCells count="1">
    <mergeCell ref="A2:L2"/>
  </mergeCells>
  <pageMargins left="0.75" right="0.75" top="1" bottom="1" header="0" footer="0"/>
  <pageSetup paperSize="9" orientation="portrait" horizontalDpi="4294967295" verticalDpi="4294967295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39997558519241921"/>
  </sheetPr>
  <dimension ref="B2:L40"/>
  <sheetViews>
    <sheetView workbookViewId="0">
      <selection activeCell="F14" sqref="F14"/>
    </sheetView>
  </sheetViews>
  <sheetFormatPr baseColWidth="10" defaultColWidth="11.44140625" defaultRowHeight="13.2" x14ac:dyDescent="0.25"/>
  <cols>
    <col min="1" max="1" width="11.44140625" style="33"/>
    <col min="2" max="2" width="15.33203125" style="33" customWidth="1"/>
    <col min="3" max="3" width="21" style="33" customWidth="1"/>
    <col min="4" max="4" width="18.88671875" style="33" customWidth="1"/>
    <col min="5" max="5" width="17.5546875" style="33" customWidth="1"/>
    <col min="6" max="6" width="18.33203125" style="33" customWidth="1"/>
    <col min="7" max="16384" width="11.44140625" style="33"/>
  </cols>
  <sheetData>
    <row r="2" spans="2:12" ht="13.8" thickBot="1" x14ac:dyDescent="0.3"/>
    <row r="3" spans="2:12" ht="23.4" thickBot="1" x14ac:dyDescent="0.5">
      <c r="B3" s="102" t="s">
        <v>93</v>
      </c>
      <c r="C3" s="102"/>
      <c r="D3" s="102"/>
      <c r="E3" s="102"/>
      <c r="F3" s="102"/>
    </row>
    <row r="5" spans="2:12" ht="21" x14ac:dyDescent="0.4">
      <c r="B5" s="41" t="s">
        <v>96</v>
      </c>
    </row>
    <row r="6" spans="2:12" ht="21" x14ac:dyDescent="0.4">
      <c r="B6" s="41" t="s">
        <v>97</v>
      </c>
    </row>
    <row r="7" spans="2:12" ht="13.8" thickBot="1" x14ac:dyDescent="0.3"/>
    <row r="8" spans="2:12" ht="51" customHeight="1" thickBot="1" x14ac:dyDescent="0.3">
      <c r="B8" s="36" t="s">
        <v>11</v>
      </c>
      <c r="C8" s="36" t="s">
        <v>34</v>
      </c>
      <c r="D8" s="36" t="s">
        <v>12</v>
      </c>
      <c r="E8" s="73" t="s">
        <v>202</v>
      </c>
      <c r="F8" s="74" t="s">
        <v>91</v>
      </c>
      <c r="H8"/>
      <c r="I8"/>
      <c r="J8"/>
      <c r="K8"/>
      <c r="L8"/>
    </row>
    <row r="9" spans="2:12" ht="15" customHeight="1" x14ac:dyDescent="0.25">
      <c r="B9" s="77" t="s">
        <v>18</v>
      </c>
      <c r="C9" s="44">
        <v>1278</v>
      </c>
      <c r="D9" s="44">
        <v>200</v>
      </c>
      <c r="E9" s="78">
        <v>30</v>
      </c>
      <c r="F9" s="93">
        <f>+E9*D9</f>
        <v>6000</v>
      </c>
      <c r="H9"/>
      <c r="I9"/>
      <c r="J9"/>
      <c r="K9"/>
      <c r="L9"/>
    </row>
    <row r="10" spans="2:12" ht="15" customHeight="1" x14ac:dyDescent="0.25">
      <c r="B10" s="44" t="s">
        <v>18</v>
      </c>
      <c r="C10" s="44">
        <v>1278</v>
      </c>
      <c r="D10" s="44">
        <v>200</v>
      </c>
      <c r="E10" s="78">
        <v>30</v>
      </c>
      <c r="F10" s="93">
        <f>+E10*D10</f>
        <v>6000</v>
      </c>
      <c r="H10"/>
      <c r="I10"/>
      <c r="J10"/>
      <c r="K10"/>
      <c r="L10"/>
    </row>
    <row r="11" spans="2:12" ht="15" customHeight="1" x14ac:dyDescent="0.25">
      <c r="B11" s="44" t="s">
        <v>18</v>
      </c>
      <c r="C11" s="44">
        <v>1278</v>
      </c>
      <c r="D11" s="44">
        <v>400</v>
      </c>
      <c r="E11" s="78">
        <v>30</v>
      </c>
      <c r="F11" s="93">
        <f>+E11*D11</f>
        <v>12000</v>
      </c>
      <c r="H11"/>
      <c r="I11"/>
      <c r="J11"/>
      <c r="K11"/>
      <c r="L11"/>
    </row>
    <row r="12" spans="2:12" ht="15" customHeight="1" x14ac:dyDescent="0.25">
      <c r="B12" s="44" t="s">
        <v>18</v>
      </c>
      <c r="C12" s="44">
        <v>1265</v>
      </c>
      <c r="D12" s="44">
        <v>100</v>
      </c>
      <c r="E12" s="78">
        <v>10</v>
      </c>
      <c r="F12" s="93">
        <f>+E12*D12</f>
        <v>1000</v>
      </c>
      <c r="H12"/>
      <c r="I12"/>
      <c r="J12"/>
      <c r="K12"/>
      <c r="L12"/>
    </row>
    <row r="13" spans="2:12" ht="15" customHeight="1" x14ac:dyDescent="0.25">
      <c r="B13" s="44" t="s">
        <v>18</v>
      </c>
      <c r="C13" s="44">
        <v>1265</v>
      </c>
      <c r="D13" s="44">
        <v>300</v>
      </c>
      <c r="E13" s="78">
        <v>30</v>
      </c>
      <c r="F13" s="93">
        <f>+E13*D13</f>
        <v>9000</v>
      </c>
      <c r="H13"/>
      <c r="I13"/>
      <c r="J13"/>
      <c r="K13"/>
      <c r="L13"/>
    </row>
    <row r="14" spans="2:12" ht="15" customHeight="1" x14ac:dyDescent="0.25">
      <c r="B14" s="44" t="s">
        <v>18</v>
      </c>
      <c r="C14" s="44">
        <v>1265</v>
      </c>
      <c r="D14" s="44">
        <v>300</v>
      </c>
      <c r="E14" s="78">
        <v>30</v>
      </c>
      <c r="F14" s="93">
        <f>+E14*D14</f>
        <v>9000</v>
      </c>
      <c r="H14"/>
      <c r="I14"/>
      <c r="J14"/>
      <c r="K14"/>
      <c r="L14"/>
    </row>
    <row r="15" spans="2:12" ht="15" customHeight="1" x14ac:dyDescent="0.25">
      <c r="B15" s="44" t="s">
        <v>18</v>
      </c>
      <c r="C15" s="44">
        <v>1265</v>
      </c>
      <c r="D15" s="44">
        <v>400</v>
      </c>
      <c r="E15" s="78">
        <v>30</v>
      </c>
      <c r="F15" s="93">
        <f>+E15*D15</f>
        <v>12000</v>
      </c>
      <c r="H15"/>
      <c r="I15"/>
      <c r="J15"/>
      <c r="K15"/>
      <c r="L15"/>
    </row>
    <row r="16" spans="2:12" ht="15" customHeight="1" x14ac:dyDescent="0.25">
      <c r="B16" s="44" t="s">
        <v>18</v>
      </c>
      <c r="C16" s="44">
        <v>1236</v>
      </c>
      <c r="D16" s="44">
        <v>300</v>
      </c>
      <c r="E16" s="78">
        <v>40</v>
      </c>
      <c r="F16" s="93">
        <f>+E16*D16</f>
        <v>12000</v>
      </c>
      <c r="H16"/>
      <c r="I16"/>
      <c r="J16"/>
      <c r="K16"/>
      <c r="L16"/>
    </row>
    <row r="17" spans="2:12" ht="15" customHeight="1" x14ac:dyDescent="0.25">
      <c r="B17" s="44" t="s">
        <v>18</v>
      </c>
      <c r="C17" s="44">
        <v>1236</v>
      </c>
      <c r="D17" s="44">
        <v>500</v>
      </c>
      <c r="E17" s="78">
        <v>40</v>
      </c>
      <c r="F17" s="93">
        <f>+E17*D17</f>
        <v>20000</v>
      </c>
      <c r="H17"/>
      <c r="I17"/>
      <c r="J17"/>
      <c r="K17"/>
      <c r="L17"/>
    </row>
    <row r="18" spans="2:12" ht="15" customHeight="1" x14ac:dyDescent="0.25">
      <c r="B18" s="44" t="s">
        <v>18</v>
      </c>
      <c r="C18" s="44">
        <v>1235</v>
      </c>
      <c r="D18" s="44">
        <v>100</v>
      </c>
      <c r="E18" s="78">
        <v>20</v>
      </c>
      <c r="F18" s="93">
        <f>+E18*D18</f>
        <v>2000</v>
      </c>
      <c r="H18"/>
      <c r="I18"/>
      <c r="J18"/>
      <c r="K18"/>
      <c r="L18"/>
    </row>
    <row r="19" spans="2:12" ht="15" customHeight="1" x14ac:dyDescent="0.25">
      <c r="B19" s="44" t="s">
        <v>18</v>
      </c>
      <c r="C19" s="44">
        <v>1235</v>
      </c>
      <c r="D19" s="44">
        <v>500</v>
      </c>
      <c r="E19" s="78">
        <v>20</v>
      </c>
      <c r="F19" s="93">
        <f>+E19*D19</f>
        <v>10000</v>
      </c>
      <c r="H19"/>
      <c r="I19"/>
      <c r="J19"/>
      <c r="K19"/>
      <c r="L19"/>
    </row>
    <row r="20" spans="2:12" ht="15" customHeight="1" x14ac:dyDescent="0.25">
      <c r="B20" s="44" t="s">
        <v>18</v>
      </c>
      <c r="C20" s="44">
        <v>1235</v>
      </c>
      <c r="D20" s="44">
        <v>600</v>
      </c>
      <c r="E20" s="78">
        <v>20</v>
      </c>
      <c r="F20" s="93">
        <f>+E20*D20</f>
        <v>12000</v>
      </c>
      <c r="H20"/>
      <c r="I20"/>
      <c r="J20"/>
      <c r="K20"/>
      <c r="L20"/>
    </row>
    <row r="21" spans="2:12" ht="15" customHeight="1" x14ac:dyDescent="0.25">
      <c r="B21" s="44" t="s">
        <v>17</v>
      </c>
      <c r="C21" s="44">
        <v>1267</v>
      </c>
      <c r="D21" s="44">
        <v>400</v>
      </c>
      <c r="E21" s="78">
        <v>20</v>
      </c>
      <c r="F21" s="93">
        <f>+E21*D21</f>
        <v>8000</v>
      </c>
      <c r="H21"/>
      <c r="I21"/>
      <c r="J21"/>
      <c r="K21"/>
      <c r="L21"/>
    </row>
    <row r="22" spans="2:12" ht="15" customHeight="1" x14ac:dyDescent="0.25">
      <c r="B22" s="44" t="s">
        <v>17</v>
      </c>
      <c r="C22" s="44">
        <v>1267</v>
      </c>
      <c r="D22" s="44">
        <v>400</v>
      </c>
      <c r="E22" s="78">
        <v>20</v>
      </c>
      <c r="F22" s="93">
        <f>+E22*D22</f>
        <v>8000</v>
      </c>
      <c r="H22"/>
      <c r="I22"/>
      <c r="J22"/>
      <c r="K22"/>
      <c r="L22"/>
    </row>
    <row r="23" spans="2:12" ht="15" customHeight="1" x14ac:dyDescent="0.25">
      <c r="B23" s="44" t="s">
        <v>17</v>
      </c>
      <c r="C23" s="44">
        <v>1267</v>
      </c>
      <c r="D23" s="44">
        <v>400</v>
      </c>
      <c r="E23" s="78">
        <v>20</v>
      </c>
      <c r="F23" s="93">
        <f>+E23*D23</f>
        <v>8000</v>
      </c>
      <c r="H23"/>
      <c r="I23"/>
      <c r="J23"/>
      <c r="K23"/>
      <c r="L23"/>
    </row>
    <row r="24" spans="2:12" ht="15" customHeight="1" x14ac:dyDescent="0.25">
      <c r="B24" s="44" t="s">
        <v>17</v>
      </c>
      <c r="C24" s="44">
        <v>1245</v>
      </c>
      <c r="D24" s="44">
        <v>500</v>
      </c>
      <c r="E24" s="78">
        <v>50</v>
      </c>
      <c r="F24" s="93">
        <f>+E24*D24</f>
        <v>25000</v>
      </c>
      <c r="H24"/>
      <c r="I24"/>
      <c r="J24"/>
      <c r="K24"/>
      <c r="L24"/>
    </row>
    <row r="25" spans="2:12" ht="15" customHeight="1" x14ac:dyDescent="0.25">
      <c r="B25" s="44" t="s">
        <v>17</v>
      </c>
      <c r="C25" s="44">
        <v>1245</v>
      </c>
      <c r="D25" s="44">
        <v>600</v>
      </c>
      <c r="E25" s="78">
        <v>60</v>
      </c>
      <c r="F25" s="93">
        <f>+E25*D25</f>
        <v>36000</v>
      </c>
      <c r="H25"/>
      <c r="I25"/>
      <c r="J25"/>
      <c r="K25"/>
      <c r="L25"/>
    </row>
    <row r="26" spans="2:12" ht="15" customHeight="1" x14ac:dyDescent="0.25">
      <c r="B26" s="44" t="s">
        <v>17</v>
      </c>
      <c r="C26" s="44">
        <v>1245</v>
      </c>
      <c r="D26" s="44">
        <v>600</v>
      </c>
      <c r="E26" s="78">
        <v>60</v>
      </c>
      <c r="F26" s="93">
        <f>+E26*D26</f>
        <v>36000</v>
      </c>
      <c r="H26"/>
      <c r="I26"/>
      <c r="J26"/>
      <c r="K26"/>
      <c r="L26"/>
    </row>
    <row r="27" spans="2:12" ht="15" customHeight="1" x14ac:dyDescent="0.25">
      <c r="B27" s="44" t="s">
        <v>17</v>
      </c>
      <c r="C27" s="44">
        <v>1245</v>
      </c>
      <c r="D27" s="44">
        <v>600</v>
      </c>
      <c r="E27" s="78">
        <v>60</v>
      </c>
      <c r="F27" s="93">
        <f>+E27*D27</f>
        <v>36000</v>
      </c>
      <c r="H27"/>
      <c r="I27"/>
      <c r="J27"/>
      <c r="K27"/>
      <c r="L27"/>
    </row>
    <row r="28" spans="2:12" ht="15" customHeight="1" x14ac:dyDescent="0.25">
      <c r="B28" s="44" t="s">
        <v>17</v>
      </c>
      <c r="C28" s="44">
        <v>1236</v>
      </c>
      <c r="D28" s="44">
        <v>300</v>
      </c>
      <c r="E28" s="78">
        <v>40</v>
      </c>
      <c r="F28" s="93">
        <f>+E28*D28</f>
        <v>12000</v>
      </c>
      <c r="H28"/>
      <c r="I28"/>
      <c r="J28"/>
      <c r="K28"/>
      <c r="L28"/>
    </row>
    <row r="29" spans="2:12" ht="15" customHeight="1" x14ac:dyDescent="0.25">
      <c r="B29" s="44" t="s">
        <v>17</v>
      </c>
      <c r="C29" s="44">
        <v>1236</v>
      </c>
      <c r="D29" s="44">
        <v>300</v>
      </c>
      <c r="E29" s="78">
        <v>40</v>
      </c>
      <c r="F29" s="93">
        <f>+E29*D29</f>
        <v>12000</v>
      </c>
      <c r="H29"/>
      <c r="I29"/>
      <c r="J29"/>
      <c r="K29"/>
      <c r="L29"/>
    </row>
    <row r="30" spans="2:12" ht="15" customHeight="1" x14ac:dyDescent="0.25">
      <c r="B30" s="44" t="s">
        <v>17</v>
      </c>
      <c r="C30" s="44">
        <v>1236</v>
      </c>
      <c r="D30" s="44">
        <v>300</v>
      </c>
      <c r="E30" s="78">
        <v>40</v>
      </c>
      <c r="F30" s="93">
        <f>+E30*D30</f>
        <v>12000</v>
      </c>
      <c r="H30"/>
      <c r="I30"/>
      <c r="J30"/>
      <c r="K30"/>
      <c r="L30"/>
    </row>
    <row r="31" spans="2:12" ht="15" customHeight="1" x14ac:dyDescent="0.25">
      <c r="B31" s="44" t="s">
        <v>19</v>
      </c>
      <c r="C31" s="44">
        <v>1269</v>
      </c>
      <c r="D31" s="44">
        <v>200</v>
      </c>
      <c r="E31" s="78">
        <v>40</v>
      </c>
      <c r="F31" s="93">
        <f>+E31*D31</f>
        <v>8000</v>
      </c>
      <c r="H31"/>
      <c r="I31"/>
      <c r="J31"/>
      <c r="K31"/>
      <c r="L31"/>
    </row>
    <row r="32" spans="2:12" ht="15" customHeight="1" x14ac:dyDescent="0.25">
      <c r="B32" s="44" t="s">
        <v>19</v>
      </c>
      <c r="C32" s="44">
        <v>1258</v>
      </c>
      <c r="D32" s="44">
        <v>600</v>
      </c>
      <c r="E32" s="78">
        <v>40</v>
      </c>
      <c r="F32" s="93">
        <f>+E32*D32</f>
        <v>24000</v>
      </c>
      <c r="H32"/>
      <c r="I32"/>
      <c r="J32"/>
      <c r="K32"/>
      <c r="L32"/>
    </row>
    <row r="33" spans="2:12" ht="15" customHeight="1" x14ac:dyDescent="0.25">
      <c r="B33" s="44" t="s">
        <v>19</v>
      </c>
      <c r="C33" s="44">
        <v>1258</v>
      </c>
      <c r="D33" s="44">
        <v>600</v>
      </c>
      <c r="E33" s="78">
        <v>40</v>
      </c>
      <c r="F33" s="93">
        <f>+E33*D33</f>
        <v>24000</v>
      </c>
      <c r="H33"/>
      <c r="I33"/>
      <c r="J33"/>
      <c r="K33"/>
      <c r="L33"/>
    </row>
    <row r="34" spans="2:12" ht="15" customHeight="1" x14ac:dyDescent="0.25">
      <c r="B34" s="44" t="s">
        <v>19</v>
      </c>
      <c r="C34" s="44">
        <v>1258</v>
      </c>
      <c r="D34" s="44">
        <v>600</v>
      </c>
      <c r="E34" s="78">
        <v>40</v>
      </c>
      <c r="F34" s="93">
        <f>+E34*D34</f>
        <v>24000</v>
      </c>
      <c r="H34"/>
      <c r="I34"/>
      <c r="J34"/>
      <c r="K34"/>
      <c r="L34"/>
    </row>
    <row r="35" spans="2:12" ht="15" customHeight="1" x14ac:dyDescent="0.25">
      <c r="B35" s="44" t="s">
        <v>19</v>
      </c>
      <c r="C35" s="44">
        <v>1245</v>
      </c>
      <c r="D35" s="44">
        <v>400</v>
      </c>
      <c r="E35" s="78">
        <v>50</v>
      </c>
      <c r="F35" s="93">
        <f>+E35*D35</f>
        <v>20000</v>
      </c>
      <c r="H35"/>
      <c r="I35"/>
      <c r="J35"/>
      <c r="K35"/>
      <c r="L35"/>
    </row>
    <row r="36" spans="2:12" ht="15" customHeight="1" x14ac:dyDescent="0.25">
      <c r="B36" s="44" t="s">
        <v>19</v>
      </c>
      <c r="C36" s="44">
        <v>1236</v>
      </c>
      <c r="D36" s="44">
        <v>500</v>
      </c>
      <c r="E36" s="78">
        <v>30</v>
      </c>
      <c r="F36" s="93">
        <f>+E36*D36</f>
        <v>15000</v>
      </c>
      <c r="H36"/>
      <c r="I36"/>
      <c r="J36"/>
      <c r="K36"/>
      <c r="L36"/>
    </row>
    <row r="37" spans="2:12" ht="15" customHeight="1" x14ac:dyDescent="0.25">
      <c r="B37" s="44" t="s">
        <v>19</v>
      </c>
      <c r="C37" s="44">
        <v>1236</v>
      </c>
      <c r="D37" s="44">
        <v>500</v>
      </c>
      <c r="E37" s="78">
        <v>30</v>
      </c>
      <c r="F37" s="93">
        <f>+E37*D37</f>
        <v>15000</v>
      </c>
      <c r="H37"/>
      <c r="I37"/>
      <c r="J37"/>
      <c r="K37"/>
      <c r="L37"/>
    </row>
    <row r="38" spans="2:12" ht="15" customHeight="1" x14ac:dyDescent="0.25">
      <c r="B38" s="44" t="s">
        <v>19</v>
      </c>
      <c r="C38" s="44">
        <v>1236</v>
      </c>
      <c r="D38" s="44">
        <v>500</v>
      </c>
      <c r="E38" s="78">
        <v>30</v>
      </c>
      <c r="F38" s="93">
        <f>+E38*D38</f>
        <v>15000</v>
      </c>
      <c r="H38"/>
      <c r="I38"/>
      <c r="J38"/>
      <c r="K38"/>
      <c r="L38"/>
    </row>
    <row r="39" spans="2:12" ht="15" customHeight="1" x14ac:dyDescent="0.25">
      <c r="B39" s="44" t="s">
        <v>19</v>
      </c>
      <c r="C39" s="44">
        <v>1236</v>
      </c>
      <c r="D39" s="44">
        <v>500</v>
      </c>
      <c r="E39" s="78">
        <v>30</v>
      </c>
      <c r="F39" s="93">
        <f>+E39*D39</f>
        <v>15000</v>
      </c>
      <c r="H39"/>
      <c r="I39"/>
      <c r="J39"/>
      <c r="K39"/>
      <c r="L39"/>
    </row>
    <row r="40" spans="2:12" ht="15" customHeight="1" x14ac:dyDescent="0.25"/>
  </sheetData>
  <sortState xmlns:xlrd2="http://schemas.microsoft.com/office/spreadsheetml/2017/richdata2" ref="B9:F39">
    <sortCondition ref="B9:B39"/>
    <sortCondition descending="1" ref="C9:C39"/>
  </sortState>
  <mergeCells count="1">
    <mergeCell ref="B3:F3"/>
  </mergeCells>
  <printOptions headings="1" gridLines="1"/>
  <pageMargins left="0.75" right="0.75" top="1" bottom="1" header="0" footer="0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2" tint="-0.499984740745262"/>
  </sheetPr>
  <dimension ref="B2:E43"/>
  <sheetViews>
    <sheetView workbookViewId="0">
      <selection activeCell="G9" sqref="G9"/>
    </sheetView>
  </sheetViews>
  <sheetFormatPr baseColWidth="10" defaultColWidth="11.44140625" defaultRowHeight="13.2" outlineLevelRow="2" x14ac:dyDescent="0.25"/>
  <cols>
    <col min="1" max="1" width="11.44140625" style="33"/>
    <col min="2" max="3" width="18.5546875" style="33" customWidth="1"/>
    <col min="4" max="4" width="17.5546875" style="33" customWidth="1"/>
    <col min="5" max="5" width="21.5546875" style="33" customWidth="1"/>
    <col min="6" max="16384" width="11.44140625" style="33"/>
  </cols>
  <sheetData>
    <row r="2" spans="2:5" ht="13.8" thickBot="1" x14ac:dyDescent="0.3"/>
    <row r="3" spans="2:5" ht="23.4" thickBot="1" x14ac:dyDescent="0.5">
      <c r="B3" s="103" t="s">
        <v>94</v>
      </c>
      <c r="C3" s="103"/>
      <c r="D3" s="103"/>
      <c r="E3" s="103"/>
    </row>
    <row r="5" spans="2:5" ht="17.399999999999999" x14ac:dyDescent="0.3">
      <c r="B5" s="37" t="s">
        <v>98</v>
      </c>
    </row>
    <row r="7" spans="2:5" ht="13.8" thickBot="1" x14ac:dyDescent="0.3"/>
    <row r="8" spans="2:5" ht="31.5" customHeight="1" thickBot="1" x14ac:dyDescent="0.3">
      <c r="B8" s="36" t="s">
        <v>11</v>
      </c>
      <c r="C8" s="43" t="s">
        <v>99</v>
      </c>
      <c r="D8" s="36" t="s">
        <v>12</v>
      </c>
      <c r="E8" s="40" t="s">
        <v>13</v>
      </c>
    </row>
    <row r="9" spans="2:5" ht="15" customHeight="1" outlineLevel="2" x14ac:dyDescent="0.25">
      <c r="B9" s="39" t="s">
        <v>18</v>
      </c>
      <c r="C9" s="34">
        <v>1235</v>
      </c>
      <c r="D9" s="34">
        <v>900</v>
      </c>
      <c r="E9" s="42">
        <v>2109</v>
      </c>
    </row>
    <row r="10" spans="2:5" ht="15" customHeight="1" outlineLevel="2" x14ac:dyDescent="0.25">
      <c r="B10" s="34" t="s">
        <v>18</v>
      </c>
      <c r="C10" s="34">
        <v>1235</v>
      </c>
      <c r="D10" s="34">
        <v>900</v>
      </c>
      <c r="E10" s="42">
        <v>3067</v>
      </c>
    </row>
    <row r="11" spans="2:5" ht="15" customHeight="1" outlineLevel="2" x14ac:dyDescent="0.25">
      <c r="B11" s="34" t="s">
        <v>18</v>
      </c>
      <c r="C11" s="34">
        <v>1235</v>
      </c>
      <c r="D11" s="34">
        <v>900</v>
      </c>
      <c r="E11" s="42">
        <v>2050</v>
      </c>
    </row>
    <row r="12" spans="2:5" ht="15" customHeight="1" outlineLevel="2" x14ac:dyDescent="0.25">
      <c r="B12" s="34" t="s">
        <v>18</v>
      </c>
      <c r="C12" s="34">
        <v>1236</v>
      </c>
      <c r="D12" s="34">
        <v>500</v>
      </c>
      <c r="E12" s="42">
        <v>4025</v>
      </c>
    </row>
    <row r="13" spans="2:5" ht="15" customHeight="1" outlineLevel="2" x14ac:dyDescent="0.25">
      <c r="B13" s="34" t="s">
        <v>18</v>
      </c>
      <c r="C13" s="34">
        <v>1236</v>
      </c>
      <c r="D13" s="34">
        <v>500</v>
      </c>
      <c r="E13" s="42">
        <v>6099</v>
      </c>
    </row>
    <row r="14" spans="2:5" ht="15" customHeight="1" outlineLevel="2" x14ac:dyDescent="0.25">
      <c r="B14" s="34" t="s">
        <v>18</v>
      </c>
      <c r="C14" s="34">
        <v>1265</v>
      </c>
      <c r="D14" s="34">
        <v>600</v>
      </c>
      <c r="E14" s="42">
        <v>1200</v>
      </c>
    </row>
    <row r="15" spans="2:5" ht="15" customHeight="1" outlineLevel="2" x14ac:dyDescent="0.25">
      <c r="B15" s="34" t="s">
        <v>18</v>
      </c>
      <c r="C15" s="34">
        <v>1265</v>
      </c>
      <c r="D15" s="34">
        <v>300</v>
      </c>
      <c r="E15" s="42">
        <v>3020</v>
      </c>
    </row>
    <row r="16" spans="2:5" ht="15" customHeight="1" outlineLevel="2" x14ac:dyDescent="0.25">
      <c r="B16" s="34" t="s">
        <v>18</v>
      </c>
      <c r="C16" s="34">
        <v>1265</v>
      </c>
      <c r="D16" s="34">
        <v>300</v>
      </c>
      <c r="E16" s="42">
        <v>6078</v>
      </c>
    </row>
    <row r="17" spans="2:5" ht="15" customHeight="1" outlineLevel="2" x14ac:dyDescent="0.25">
      <c r="B17" s="34" t="s">
        <v>18</v>
      </c>
      <c r="C17" s="34">
        <v>1265</v>
      </c>
      <c r="D17" s="34">
        <v>300</v>
      </c>
      <c r="E17" s="42">
        <v>3067</v>
      </c>
    </row>
    <row r="18" spans="2:5" ht="15" customHeight="1" outlineLevel="2" x14ac:dyDescent="0.25">
      <c r="B18" s="34" t="s">
        <v>18</v>
      </c>
      <c r="C18" s="34">
        <v>1278</v>
      </c>
      <c r="D18" s="34">
        <v>600</v>
      </c>
      <c r="E18" s="42">
        <v>3050</v>
      </c>
    </row>
    <row r="19" spans="2:5" ht="15" customHeight="1" outlineLevel="2" x14ac:dyDescent="0.25">
      <c r="B19" s="34" t="s">
        <v>18</v>
      </c>
      <c r="C19" s="34">
        <v>1278</v>
      </c>
      <c r="D19" s="34">
        <v>600</v>
      </c>
      <c r="E19" s="42">
        <v>4050</v>
      </c>
    </row>
    <row r="20" spans="2:5" ht="15" customHeight="1" outlineLevel="2" x14ac:dyDescent="0.25">
      <c r="B20" s="34" t="s">
        <v>18</v>
      </c>
      <c r="C20" s="34">
        <v>1278</v>
      </c>
      <c r="D20" s="34">
        <v>600</v>
      </c>
      <c r="E20" s="42">
        <v>4076</v>
      </c>
    </row>
    <row r="21" spans="2:5" ht="15" customHeight="1" outlineLevel="1" x14ac:dyDescent="0.25">
      <c r="B21" s="105" t="s">
        <v>232</v>
      </c>
      <c r="C21" s="34"/>
      <c r="D21" s="34">
        <f>SUBTOTAL(9,D9:D20)</f>
        <v>7000</v>
      </c>
      <c r="E21" s="42"/>
    </row>
    <row r="22" spans="2:5" ht="15" customHeight="1" outlineLevel="2" x14ac:dyDescent="0.25">
      <c r="B22" s="34" t="s">
        <v>17</v>
      </c>
      <c r="C22" s="34">
        <v>1236</v>
      </c>
      <c r="D22" s="34">
        <v>300</v>
      </c>
      <c r="E22" s="42">
        <v>4025</v>
      </c>
    </row>
    <row r="23" spans="2:5" ht="15" customHeight="1" outlineLevel="2" x14ac:dyDescent="0.25">
      <c r="B23" s="34" t="s">
        <v>17</v>
      </c>
      <c r="C23" s="34">
        <v>1236</v>
      </c>
      <c r="D23" s="34">
        <v>300</v>
      </c>
      <c r="E23" s="42">
        <v>4025</v>
      </c>
    </row>
    <row r="24" spans="2:5" ht="15" customHeight="1" outlineLevel="2" x14ac:dyDescent="0.25">
      <c r="B24" s="34" t="s">
        <v>17</v>
      </c>
      <c r="C24" s="34">
        <v>1236</v>
      </c>
      <c r="D24" s="34">
        <v>300</v>
      </c>
      <c r="E24" s="42">
        <v>2000</v>
      </c>
    </row>
    <row r="25" spans="2:5" ht="15" customHeight="1" outlineLevel="2" x14ac:dyDescent="0.25">
      <c r="B25" s="34" t="s">
        <v>17</v>
      </c>
      <c r="C25" s="34">
        <v>1245</v>
      </c>
      <c r="D25" s="34">
        <v>500</v>
      </c>
      <c r="E25" s="42">
        <v>5000</v>
      </c>
    </row>
    <row r="26" spans="2:5" ht="15" customHeight="1" outlineLevel="2" x14ac:dyDescent="0.25">
      <c r="B26" s="34" t="s">
        <v>17</v>
      </c>
      <c r="C26" s="34">
        <v>1245</v>
      </c>
      <c r="D26" s="34">
        <v>600</v>
      </c>
      <c r="E26" s="42">
        <v>6097</v>
      </c>
    </row>
    <row r="27" spans="2:5" ht="15" customHeight="1" outlineLevel="2" x14ac:dyDescent="0.25">
      <c r="B27" s="34" t="s">
        <v>17</v>
      </c>
      <c r="C27" s="34">
        <v>1245</v>
      </c>
      <c r="D27" s="34">
        <v>600</v>
      </c>
      <c r="E27" s="42">
        <v>2010</v>
      </c>
    </row>
    <row r="28" spans="2:5" ht="15" customHeight="1" outlineLevel="2" x14ac:dyDescent="0.25">
      <c r="B28" s="34" t="s">
        <v>17</v>
      </c>
      <c r="C28" s="34">
        <v>1245</v>
      </c>
      <c r="D28" s="34">
        <v>600</v>
      </c>
      <c r="E28" s="42">
        <v>3020</v>
      </c>
    </row>
    <row r="29" spans="2:5" ht="15" customHeight="1" outlineLevel="2" x14ac:dyDescent="0.25">
      <c r="B29" s="34" t="s">
        <v>17</v>
      </c>
      <c r="C29" s="34">
        <v>1267</v>
      </c>
      <c r="D29" s="34">
        <v>400</v>
      </c>
      <c r="E29" s="42">
        <v>2000</v>
      </c>
    </row>
    <row r="30" spans="2:5" ht="15" customHeight="1" outlineLevel="2" x14ac:dyDescent="0.25">
      <c r="B30" s="34" t="s">
        <v>17</v>
      </c>
      <c r="C30" s="34">
        <v>1267</v>
      </c>
      <c r="D30" s="34">
        <v>400</v>
      </c>
      <c r="E30" s="42">
        <v>3056</v>
      </c>
    </row>
    <row r="31" spans="2:5" ht="15" customHeight="1" outlineLevel="2" x14ac:dyDescent="0.25">
      <c r="B31" s="34" t="s">
        <v>17</v>
      </c>
      <c r="C31" s="34">
        <v>1267</v>
      </c>
      <c r="D31" s="34">
        <v>400</v>
      </c>
      <c r="E31" s="42">
        <v>2010</v>
      </c>
    </row>
    <row r="32" spans="2:5" ht="15" customHeight="1" outlineLevel="1" x14ac:dyDescent="0.25">
      <c r="B32" s="105" t="s">
        <v>233</v>
      </c>
      <c r="C32" s="34"/>
      <c r="D32" s="34">
        <f>SUBTOTAL(9,D22:D31)</f>
        <v>4400</v>
      </c>
      <c r="E32" s="42"/>
    </row>
    <row r="33" spans="2:5" ht="15" customHeight="1" outlineLevel="2" x14ac:dyDescent="0.25">
      <c r="B33" s="34" t="s">
        <v>19</v>
      </c>
      <c r="C33" s="34">
        <v>1236</v>
      </c>
      <c r="D33" s="34">
        <v>500</v>
      </c>
      <c r="E33" s="42">
        <v>3065</v>
      </c>
    </row>
    <row r="34" spans="2:5" ht="15" customHeight="1" outlineLevel="2" x14ac:dyDescent="0.25">
      <c r="B34" s="34" t="s">
        <v>19</v>
      </c>
      <c r="C34" s="34">
        <v>1236</v>
      </c>
      <c r="D34" s="34">
        <v>500</v>
      </c>
      <c r="E34" s="42">
        <v>3070</v>
      </c>
    </row>
    <row r="35" spans="2:5" ht="15" customHeight="1" outlineLevel="2" x14ac:dyDescent="0.25">
      <c r="B35" s="34" t="s">
        <v>19</v>
      </c>
      <c r="C35" s="34">
        <v>1236</v>
      </c>
      <c r="D35" s="34">
        <v>500</v>
      </c>
      <c r="E35" s="42">
        <v>5000</v>
      </c>
    </row>
    <row r="36" spans="2:5" ht="15" customHeight="1" outlineLevel="2" x14ac:dyDescent="0.25">
      <c r="B36" s="34" t="s">
        <v>19</v>
      </c>
      <c r="C36" s="34">
        <v>1236</v>
      </c>
      <c r="D36" s="34">
        <v>500</v>
      </c>
      <c r="E36" s="42">
        <v>3040</v>
      </c>
    </row>
    <row r="37" spans="2:5" ht="15" customHeight="1" outlineLevel="2" x14ac:dyDescent="0.25">
      <c r="B37" s="34" t="s">
        <v>19</v>
      </c>
      <c r="C37" s="34">
        <v>1245</v>
      </c>
      <c r="D37" s="34">
        <v>400</v>
      </c>
      <c r="E37" s="42">
        <v>5050</v>
      </c>
    </row>
    <row r="38" spans="2:5" ht="15" customHeight="1" outlineLevel="2" x14ac:dyDescent="0.25">
      <c r="B38" s="34" t="s">
        <v>19</v>
      </c>
      <c r="C38" s="34">
        <v>1258</v>
      </c>
      <c r="D38" s="34">
        <v>600</v>
      </c>
      <c r="E38" s="42">
        <v>4035</v>
      </c>
    </row>
    <row r="39" spans="2:5" ht="15" customHeight="1" outlineLevel="2" x14ac:dyDescent="0.25">
      <c r="B39" s="34" t="s">
        <v>19</v>
      </c>
      <c r="C39" s="34">
        <v>1258</v>
      </c>
      <c r="D39" s="34">
        <v>600</v>
      </c>
      <c r="E39" s="42">
        <v>1000</v>
      </c>
    </row>
    <row r="40" spans="2:5" ht="15" customHeight="1" outlineLevel="2" x14ac:dyDescent="0.25">
      <c r="B40" s="34" t="s">
        <v>19</v>
      </c>
      <c r="C40" s="34">
        <v>1258</v>
      </c>
      <c r="D40" s="34">
        <v>600</v>
      </c>
      <c r="E40" s="42">
        <v>2089</v>
      </c>
    </row>
    <row r="41" spans="2:5" ht="15" customHeight="1" outlineLevel="2" x14ac:dyDescent="0.25">
      <c r="B41" s="34" t="s">
        <v>19</v>
      </c>
      <c r="C41" s="34">
        <v>1269</v>
      </c>
      <c r="D41" s="34">
        <v>200</v>
      </c>
      <c r="E41" s="42">
        <v>4098</v>
      </c>
    </row>
    <row r="42" spans="2:5" ht="15" customHeight="1" outlineLevel="1" x14ac:dyDescent="0.25">
      <c r="B42" s="108" t="s">
        <v>234</v>
      </c>
      <c r="C42" s="106"/>
      <c r="D42" s="106">
        <f>SUBTOTAL(9,D33:D41)</f>
        <v>4400</v>
      </c>
      <c r="E42" s="107"/>
    </row>
    <row r="43" spans="2:5" ht="15" customHeight="1" x14ac:dyDescent="0.25">
      <c r="B43" s="108" t="s">
        <v>235</v>
      </c>
      <c r="C43" s="106"/>
      <c r="D43" s="106">
        <f>SUBTOTAL(9,D9:D41)</f>
        <v>15800</v>
      </c>
      <c r="E43" s="107"/>
    </row>
  </sheetData>
  <sortState xmlns:xlrd2="http://schemas.microsoft.com/office/spreadsheetml/2017/richdata2" ref="B9:E41">
    <sortCondition ref="B9:B41"/>
  </sortState>
  <mergeCells count="1">
    <mergeCell ref="B3:E3"/>
  </mergeCells>
  <printOptions headings="1" gridLines="1"/>
  <pageMargins left="0.75" right="0.75" top="1" bottom="1" header="0" footer="0"/>
  <pageSetup paperSize="9" orientation="portrait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-0.499984740745262"/>
  </sheetPr>
  <dimension ref="B2:E46"/>
  <sheetViews>
    <sheetView workbookViewId="0">
      <selection activeCell="G16" sqref="G16"/>
    </sheetView>
  </sheetViews>
  <sheetFormatPr baseColWidth="10" defaultColWidth="11.44140625" defaultRowHeight="13.2" outlineLevelRow="2" x14ac:dyDescent="0.25"/>
  <cols>
    <col min="1" max="1" width="11.44140625" style="33"/>
    <col min="2" max="3" width="18.5546875" style="33" customWidth="1"/>
    <col min="4" max="4" width="17.5546875" style="33" customWidth="1"/>
    <col min="5" max="5" width="21.5546875" style="33" customWidth="1"/>
    <col min="6" max="16384" width="11.44140625" style="33"/>
  </cols>
  <sheetData>
    <row r="2" spans="2:5" ht="13.8" thickBot="1" x14ac:dyDescent="0.3"/>
    <row r="3" spans="2:5" ht="23.4" thickBot="1" x14ac:dyDescent="0.5">
      <c r="B3" s="103" t="s">
        <v>94</v>
      </c>
      <c r="C3" s="103"/>
      <c r="D3" s="103"/>
      <c r="E3" s="103"/>
    </row>
    <row r="5" spans="2:5" ht="17.399999999999999" x14ac:dyDescent="0.3">
      <c r="B5" s="37" t="s">
        <v>205</v>
      </c>
    </row>
    <row r="7" spans="2:5" ht="13.8" thickBot="1" x14ac:dyDescent="0.3"/>
    <row r="8" spans="2:5" ht="21" customHeight="1" thickBot="1" x14ac:dyDescent="0.3">
      <c r="B8" s="35" t="s">
        <v>11</v>
      </c>
      <c r="C8" s="35" t="s">
        <v>82</v>
      </c>
      <c r="D8" s="35" t="s">
        <v>12</v>
      </c>
      <c r="E8" s="38" t="s">
        <v>13</v>
      </c>
    </row>
    <row r="9" spans="2:5" ht="17.100000000000001" customHeight="1" outlineLevel="2" x14ac:dyDescent="0.25">
      <c r="B9" s="39" t="s">
        <v>18</v>
      </c>
      <c r="C9" s="34">
        <v>1235</v>
      </c>
      <c r="D9" s="34">
        <v>900</v>
      </c>
      <c r="E9" s="42">
        <v>2109</v>
      </c>
    </row>
    <row r="10" spans="2:5" ht="17.100000000000001" customHeight="1" outlineLevel="2" x14ac:dyDescent="0.25">
      <c r="B10" s="34" t="s">
        <v>18</v>
      </c>
      <c r="C10" s="34">
        <v>1235</v>
      </c>
      <c r="D10" s="34">
        <v>900</v>
      </c>
      <c r="E10" s="42">
        <v>2010</v>
      </c>
    </row>
    <row r="11" spans="2:5" ht="17.100000000000001" customHeight="1" outlineLevel="2" x14ac:dyDescent="0.25">
      <c r="B11" s="34" t="s">
        <v>18</v>
      </c>
      <c r="C11" s="34">
        <v>1235</v>
      </c>
      <c r="D11" s="34">
        <v>900</v>
      </c>
      <c r="E11" s="42">
        <v>2010</v>
      </c>
    </row>
    <row r="12" spans="2:5" ht="17.100000000000001" customHeight="1" outlineLevel="1" x14ac:dyDescent="0.25">
      <c r="B12" s="34"/>
      <c r="C12" s="105" t="s">
        <v>223</v>
      </c>
      <c r="D12" s="34">
        <f>SUBTOTAL(1,D9:D11)</f>
        <v>900</v>
      </c>
      <c r="E12" s="42">
        <f>SUBTOTAL(1,E9:E11)</f>
        <v>2043</v>
      </c>
    </row>
    <row r="13" spans="2:5" ht="17.100000000000001" customHeight="1" outlineLevel="2" x14ac:dyDescent="0.25">
      <c r="B13" s="34" t="s">
        <v>19</v>
      </c>
      <c r="C13" s="34">
        <v>1236</v>
      </c>
      <c r="D13" s="34">
        <v>500</v>
      </c>
      <c r="E13" s="42">
        <v>3065</v>
      </c>
    </row>
    <row r="14" spans="2:5" ht="17.100000000000001" customHeight="1" outlineLevel="2" x14ac:dyDescent="0.25">
      <c r="B14" s="34" t="s">
        <v>17</v>
      </c>
      <c r="C14" s="34">
        <v>1236</v>
      </c>
      <c r="D14" s="34">
        <v>300</v>
      </c>
      <c r="E14" s="42">
        <v>4025</v>
      </c>
    </row>
    <row r="15" spans="2:5" ht="17.100000000000001" customHeight="1" outlineLevel="2" x14ac:dyDescent="0.25">
      <c r="B15" s="34" t="s">
        <v>18</v>
      </c>
      <c r="C15" s="34">
        <v>1236</v>
      </c>
      <c r="D15" s="34">
        <v>500</v>
      </c>
      <c r="E15" s="42">
        <v>4025</v>
      </c>
    </row>
    <row r="16" spans="2:5" ht="17.100000000000001" customHeight="1" outlineLevel="2" x14ac:dyDescent="0.25">
      <c r="B16" s="34" t="s">
        <v>19</v>
      </c>
      <c r="C16" s="34">
        <v>1236</v>
      </c>
      <c r="D16" s="34">
        <v>500</v>
      </c>
      <c r="E16" s="42">
        <v>3067</v>
      </c>
    </row>
    <row r="17" spans="2:5" ht="17.100000000000001" customHeight="1" outlineLevel="2" x14ac:dyDescent="0.25">
      <c r="B17" s="34" t="s">
        <v>17</v>
      </c>
      <c r="C17" s="34">
        <v>1236</v>
      </c>
      <c r="D17" s="34">
        <v>300</v>
      </c>
      <c r="E17" s="42">
        <v>4050</v>
      </c>
    </row>
    <row r="18" spans="2:5" ht="17.100000000000001" customHeight="1" outlineLevel="2" x14ac:dyDescent="0.25">
      <c r="B18" s="34" t="s">
        <v>19</v>
      </c>
      <c r="C18" s="34">
        <v>1236</v>
      </c>
      <c r="D18" s="34">
        <v>500</v>
      </c>
      <c r="E18" s="42">
        <v>3067</v>
      </c>
    </row>
    <row r="19" spans="2:5" ht="17.100000000000001" customHeight="1" outlineLevel="1" x14ac:dyDescent="0.25">
      <c r="B19" s="34"/>
      <c r="C19" s="105" t="s">
        <v>224</v>
      </c>
      <c r="D19" s="34">
        <f>SUBTOTAL(1,D13:D18)</f>
        <v>433.33333333333331</v>
      </c>
      <c r="E19" s="42">
        <f>SUBTOTAL(1,E13:E18)</f>
        <v>3549.8333333333335</v>
      </c>
    </row>
    <row r="20" spans="2:5" ht="17.100000000000001" customHeight="1" outlineLevel="2" x14ac:dyDescent="0.25">
      <c r="B20" s="34" t="s">
        <v>17</v>
      </c>
      <c r="C20" s="34">
        <v>1245</v>
      </c>
      <c r="D20" s="34">
        <v>500</v>
      </c>
      <c r="E20" s="42">
        <v>5000</v>
      </c>
    </row>
    <row r="21" spans="2:5" ht="17.100000000000001" customHeight="1" outlineLevel="2" x14ac:dyDescent="0.25">
      <c r="B21" s="34" t="s">
        <v>19</v>
      </c>
      <c r="C21" s="34">
        <v>1245</v>
      </c>
      <c r="D21" s="34">
        <v>400</v>
      </c>
      <c r="E21" s="42">
        <v>5050</v>
      </c>
    </row>
    <row r="22" spans="2:5" ht="17.100000000000001" customHeight="1" outlineLevel="2" x14ac:dyDescent="0.25">
      <c r="B22" s="34" t="s">
        <v>17</v>
      </c>
      <c r="C22" s="34">
        <v>1245</v>
      </c>
      <c r="D22" s="34">
        <v>800</v>
      </c>
      <c r="E22" s="42">
        <v>6097</v>
      </c>
    </row>
    <row r="23" spans="2:5" ht="17.100000000000001" customHeight="1" outlineLevel="2" x14ac:dyDescent="0.25">
      <c r="B23" s="34" t="s">
        <v>17</v>
      </c>
      <c r="C23" s="34">
        <v>1245</v>
      </c>
      <c r="D23" s="34">
        <v>800</v>
      </c>
      <c r="E23" s="42">
        <v>6078</v>
      </c>
    </row>
    <row r="24" spans="2:5" ht="17.100000000000001" customHeight="1" outlineLevel="2" x14ac:dyDescent="0.25">
      <c r="B24" s="34" t="s">
        <v>19</v>
      </c>
      <c r="C24" s="34">
        <v>1245</v>
      </c>
      <c r="D24" s="34">
        <v>400</v>
      </c>
      <c r="E24" s="42">
        <v>5000</v>
      </c>
    </row>
    <row r="25" spans="2:5" ht="17.100000000000001" customHeight="1" outlineLevel="2" x14ac:dyDescent="0.25">
      <c r="B25" s="34" t="s">
        <v>17</v>
      </c>
      <c r="C25" s="34">
        <v>1245</v>
      </c>
      <c r="D25" s="34">
        <v>800</v>
      </c>
      <c r="E25" s="42">
        <v>6099</v>
      </c>
    </row>
    <row r="26" spans="2:5" ht="17.100000000000001" customHeight="1" outlineLevel="1" x14ac:dyDescent="0.25">
      <c r="B26" s="34"/>
      <c r="C26" s="105" t="s">
        <v>225</v>
      </c>
      <c r="D26" s="34">
        <f>SUBTOTAL(1,D20:D25)</f>
        <v>616.66666666666663</v>
      </c>
      <c r="E26" s="42">
        <f>SUBTOTAL(1,E20:E25)</f>
        <v>5554</v>
      </c>
    </row>
    <row r="27" spans="2:5" ht="17.100000000000001" customHeight="1" outlineLevel="2" x14ac:dyDescent="0.25">
      <c r="B27" s="34" t="s">
        <v>19</v>
      </c>
      <c r="C27" s="34">
        <v>1258</v>
      </c>
      <c r="D27" s="34">
        <v>400</v>
      </c>
      <c r="E27" s="42">
        <v>4035</v>
      </c>
    </row>
    <row r="28" spans="2:5" ht="17.100000000000001" customHeight="1" outlineLevel="2" x14ac:dyDescent="0.25">
      <c r="B28" s="34" t="s">
        <v>19</v>
      </c>
      <c r="C28" s="34">
        <v>1258</v>
      </c>
      <c r="D28" s="34">
        <v>400</v>
      </c>
      <c r="E28" s="42">
        <v>4025</v>
      </c>
    </row>
    <row r="29" spans="2:5" ht="17.100000000000001" customHeight="1" outlineLevel="1" x14ac:dyDescent="0.25">
      <c r="B29" s="34"/>
      <c r="C29" s="105" t="s">
        <v>226</v>
      </c>
      <c r="D29" s="34">
        <f>SUBTOTAL(1,D27:D28)</f>
        <v>400</v>
      </c>
      <c r="E29" s="42">
        <f>SUBTOTAL(1,E27:E28)</f>
        <v>4030</v>
      </c>
    </row>
    <row r="30" spans="2:5" ht="17.100000000000001" customHeight="1" outlineLevel="2" x14ac:dyDescent="0.25">
      <c r="B30" s="34" t="s">
        <v>18</v>
      </c>
      <c r="C30" s="34">
        <v>1265</v>
      </c>
      <c r="D30" s="34">
        <v>600</v>
      </c>
      <c r="E30" s="42">
        <v>1200</v>
      </c>
    </row>
    <row r="31" spans="2:5" ht="17.100000000000001" customHeight="1" outlineLevel="2" x14ac:dyDescent="0.25">
      <c r="B31" s="34" t="s">
        <v>18</v>
      </c>
      <c r="C31" s="34">
        <v>1265</v>
      </c>
      <c r="D31" s="34">
        <v>300</v>
      </c>
      <c r="E31" s="42">
        <v>3020</v>
      </c>
    </row>
    <row r="32" spans="2:5" ht="17.100000000000001" customHeight="1" outlineLevel="2" x14ac:dyDescent="0.25">
      <c r="B32" s="34" t="s">
        <v>18</v>
      </c>
      <c r="C32" s="34">
        <v>1265</v>
      </c>
      <c r="D32" s="34">
        <v>300</v>
      </c>
      <c r="E32" s="42">
        <v>3056</v>
      </c>
    </row>
    <row r="33" spans="2:5" ht="17.100000000000001" customHeight="1" outlineLevel="2" x14ac:dyDescent="0.25">
      <c r="B33" s="34" t="s">
        <v>18</v>
      </c>
      <c r="C33" s="34">
        <v>1265</v>
      </c>
      <c r="D33" s="34">
        <v>600</v>
      </c>
      <c r="E33" s="42">
        <v>1000</v>
      </c>
    </row>
    <row r="34" spans="2:5" ht="17.100000000000001" customHeight="1" outlineLevel="2" x14ac:dyDescent="0.25">
      <c r="B34" s="34" t="s">
        <v>18</v>
      </c>
      <c r="C34" s="34">
        <v>1265</v>
      </c>
      <c r="D34" s="34">
        <v>300</v>
      </c>
      <c r="E34" s="42">
        <v>2089</v>
      </c>
    </row>
    <row r="35" spans="2:5" ht="17.100000000000001" customHeight="1" outlineLevel="1" x14ac:dyDescent="0.25">
      <c r="B35" s="34"/>
      <c r="C35" s="105" t="s">
        <v>227</v>
      </c>
      <c r="D35" s="34">
        <f>SUBTOTAL(1,D30:D34)</f>
        <v>420</v>
      </c>
      <c r="E35" s="42">
        <f>SUBTOTAL(1,E30:E34)</f>
        <v>2073</v>
      </c>
    </row>
    <row r="36" spans="2:5" ht="17.100000000000001" customHeight="1" outlineLevel="2" x14ac:dyDescent="0.25">
      <c r="B36" s="34" t="s">
        <v>17</v>
      </c>
      <c r="C36" s="34">
        <v>1267</v>
      </c>
      <c r="D36" s="34">
        <v>400</v>
      </c>
      <c r="E36" s="42">
        <v>2000</v>
      </c>
    </row>
    <row r="37" spans="2:5" ht="17.100000000000001" customHeight="1" outlineLevel="2" x14ac:dyDescent="0.25">
      <c r="B37" s="34" t="s">
        <v>17</v>
      </c>
      <c r="C37" s="34">
        <v>1267</v>
      </c>
      <c r="D37" s="34">
        <v>400</v>
      </c>
      <c r="E37" s="42">
        <v>2000</v>
      </c>
    </row>
    <row r="38" spans="2:5" ht="17.100000000000001" customHeight="1" outlineLevel="1" x14ac:dyDescent="0.25">
      <c r="B38" s="34"/>
      <c r="C38" s="105" t="s">
        <v>228</v>
      </c>
      <c r="D38" s="34">
        <f>SUBTOTAL(1,D36:D37)</f>
        <v>400</v>
      </c>
      <c r="E38" s="42">
        <f>SUBTOTAL(1,E36:E37)</f>
        <v>2000</v>
      </c>
    </row>
    <row r="39" spans="2:5" ht="17.100000000000001" customHeight="1" outlineLevel="2" x14ac:dyDescent="0.25">
      <c r="B39" s="34" t="s">
        <v>19</v>
      </c>
      <c r="C39" s="34">
        <v>1269</v>
      </c>
      <c r="D39" s="34">
        <v>200</v>
      </c>
      <c r="E39" s="42">
        <v>4098</v>
      </c>
    </row>
    <row r="40" spans="2:5" ht="17.100000000000001" customHeight="1" outlineLevel="2" x14ac:dyDescent="0.25">
      <c r="B40" s="34" t="s">
        <v>19</v>
      </c>
      <c r="C40" s="34">
        <v>1269</v>
      </c>
      <c r="D40" s="34">
        <v>200</v>
      </c>
      <c r="E40" s="42">
        <v>4076</v>
      </c>
    </row>
    <row r="41" spans="2:5" ht="17.100000000000001" customHeight="1" outlineLevel="1" x14ac:dyDescent="0.25">
      <c r="B41" s="34"/>
      <c r="C41" s="105" t="s">
        <v>229</v>
      </c>
      <c r="D41" s="34">
        <f>SUBTOTAL(1,D39:D40)</f>
        <v>200</v>
      </c>
      <c r="E41" s="42">
        <f>SUBTOTAL(1,E39:E40)</f>
        <v>4087</v>
      </c>
    </row>
    <row r="42" spans="2:5" ht="17.100000000000001" customHeight="1" outlineLevel="2" x14ac:dyDescent="0.25">
      <c r="B42" s="34" t="s">
        <v>18</v>
      </c>
      <c r="C42" s="34">
        <v>1278</v>
      </c>
      <c r="D42" s="34">
        <v>600</v>
      </c>
      <c r="E42" s="42">
        <v>3050</v>
      </c>
    </row>
    <row r="43" spans="2:5" ht="17.100000000000001" customHeight="1" outlineLevel="2" x14ac:dyDescent="0.25">
      <c r="B43" s="34" t="s">
        <v>18</v>
      </c>
      <c r="C43" s="34">
        <v>1278</v>
      </c>
      <c r="D43" s="34">
        <v>600</v>
      </c>
      <c r="E43" s="42">
        <v>3070</v>
      </c>
    </row>
    <row r="44" spans="2:5" ht="17.100000000000001" customHeight="1" outlineLevel="2" x14ac:dyDescent="0.25">
      <c r="B44" s="34" t="s">
        <v>18</v>
      </c>
      <c r="C44" s="34">
        <v>1278</v>
      </c>
      <c r="D44" s="34">
        <v>600</v>
      </c>
      <c r="E44" s="42">
        <v>3020</v>
      </c>
    </row>
    <row r="45" spans="2:5" ht="17.100000000000001" customHeight="1" outlineLevel="1" x14ac:dyDescent="0.25">
      <c r="B45" s="106"/>
      <c r="C45" s="108" t="s">
        <v>230</v>
      </c>
      <c r="D45" s="106">
        <f>SUBTOTAL(1,D42:D44)</f>
        <v>600</v>
      </c>
      <c r="E45" s="107">
        <f>SUBTOTAL(1,E42:E44)</f>
        <v>3046.6666666666665</v>
      </c>
    </row>
    <row r="46" spans="2:5" ht="17.100000000000001" customHeight="1" x14ac:dyDescent="0.25">
      <c r="B46" s="106"/>
      <c r="C46" s="108" t="s">
        <v>231</v>
      </c>
      <c r="D46" s="106">
        <f>SUBTOTAL(1,D9:D44)</f>
        <v>513.79310344827582</v>
      </c>
      <c r="E46" s="107">
        <f>SUBTOTAL(1,E9:E44)</f>
        <v>3465.2068965517242</v>
      </c>
    </row>
  </sheetData>
  <sortState xmlns:xlrd2="http://schemas.microsoft.com/office/spreadsheetml/2017/richdata2" ref="B9:E44">
    <sortCondition ref="C9:C44"/>
  </sortState>
  <mergeCells count="1">
    <mergeCell ref="B3:E3"/>
  </mergeCells>
  <printOptions headings="1" gridLines="1"/>
  <pageMargins left="0.75" right="0.75" top="1" bottom="1" header="0" footer="0"/>
  <pageSetup paperSize="9" orientation="portrait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S41"/>
  <sheetViews>
    <sheetView workbookViewId="0">
      <selection activeCell="J9" sqref="J9"/>
    </sheetView>
  </sheetViews>
  <sheetFormatPr baseColWidth="10" defaultColWidth="11.44140625" defaultRowHeight="13.2" x14ac:dyDescent="0.25"/>
  <cols>
    <col min="1" max="1" width="11.44140625" style="33"/>
    <col min="2" max="2" width="19" style="33" customWidth="1"/>
    <col min="3" max="5" width="17.6640625" style="33" customWidth="1"/>
    <col min="6" max="6" width="13.44140625" style="33" customWidth="1"/>
    <col min="7" max="7" width="15.6640625" style="33" customWidth="1"/>
    <col min="8" max="8" width="17.88671875" style="33" customWidth="1"/>
    <col min="9" max="16384" width="11.44140625" style="33"/>
  </cols>
  <sheetData>
    <row r="2" spans="2:19" ht="13.8" thickBot="1" x14ac:dyDescent="0.3"/>
    <row r="3" spans="2:19" ht="23.4" thickBot="1" x14ac:dyDescent="0.5">
      <c r="B3" s="104" t="s">
        <v>95</v>
      </c>
      <c r="C3" s="104"/>
      <c r="D3" s="104"/>
      <c r="E3" s="104"/>
      <c r="F3" s="104"/>
      <c r="G3" s="104"/>
      <c r="H3" s="104"/>
    </row>
    <row r="8" spans="2:19" ht="33" customHeight="1" x14ac:dyDescent="0.25">
      <c r="B8" s="87" t="s">
        <v>11</v>
      </c>
      <c r="C8" s="87" t="s">
        <v>100</v>
      </c>
      <c r="D8" s="87" t="s">
        <v>221</v>
      </c>
      <c r="E8" s="88" t="s">
        <v>222</v>
      </c>
      <c r="F8" s="87" t="s">
        <v>20</v>
      </c>
      <c r="G8" s="87" t="s">
        <v>13</v>
      </c>
      <c r="H8" s="87" t="s">
        <v>91</v>
      </c>
      <c r="J8"/>
      <c r="K8"/>
      <c r="L8"/>
      <c r="M8"/>
      <c r="N8"/>
      <c r="O8"/>
      <c r="P8"/>
      <c r="Q8"/>
      <c r="R8"/>
      <c r="S8"/>
    </row>
    <row r="9" spans="2:19" ht="23.1" customHeight="1" x14ac:dyDescent="0.25">
      <c r="B9" s="89" t="s">
        <v>17</v>
      </c>
      <c r="C9" s="86" t="s">
        <v>206</v>
      </c>
      <c r="D9" s="86" t="s">
        <v>207</v>
      </c>
      <c r="E9" s="60" t="s">
        <v>208</v>
      </c>
      <c r="F9" s="89">
        <v>500</v>
      </c>
      <c r="G9" s="91">
        <v>5200</v>
      </c>
      <c r="H9" s="94">
        <f>+G9*F9</f>
        <v>2600000</v>
      </c>
      <c r="J9"/>
      <c r="K9"/>
      <c r="L9"/>
      <c r="M9"/>
      <c r="N9"/>
      <c r="O9"/>
      <c r="P9"/>
      <c r="Q9"/>
      <c r="R9"/>
      <c r="S9"/>
    </row>
    <row r="10" spans="2:19" ht="23.1" customHeight="1" x14ac:dyDescent="0.25">
      <c r="B10" s="89" t="s">
        <v>18</v>
      </c>
      <c r="C10" s="86" t="s">
        <v>206</v>
      </c>
      <c r="D10" s="86" t="s">
        <v>209</v>
      </c>
      <c r="E10" s="60" t="s">
        <v>210</v>
      </c>
      <c r="F10" s="89">
        <v>600</v>
      </c>
      <c r="G10" s="91">
        <v>6400</v>
      </c>
      <c r="H10" s="94">
        <f t="shared" ref="H10:H39" si="0">+G10*F10</f>
        <v>3840000</v>
      </c>
      <c r="J10"/>
      <c r="K10"/>
      <c r="L10"/>
      <c r="M10"/>
      <c r="N10"/>
      <c r="O10"/>
      <c r="P10"/>
      <c r="Q10"/>
      <c r="R10"/>
      <c r="S10"/>
    </row>
    <row r="11" spans="2:19" ht="23.1" customHeight="1" x14ac:dyDescent="0.25">
      <c r="B11" s="89" t="s">
        <v>19</v>
      </c>
      <c r="C11" s="86" t="s">
        <v>211</v>
      </c>
      <c r="D11" s="86" t="s">
        <v>212</v>
      </c>
      <c r="E11" s="60" t="s">
        <v>213</v>
      </c>
      <c r="F11" s="89">
        <v>400</v>
      </c>
      <c r="G11" s="91">
        <v>2600</v>
      </c>
      <c r="H11" s="94">
        <f t="shared" si="0"/>
        <v>1040000</v>
      </c>
      <c r="J11"/>
      <c r="K11"/>
      <c r="L11"/>
      <c r="M11"/>
      <c r="N11"/>
      <c r="O11"/>
      <c r="P11"/>
      <c r="Q11"/>
      <c r="R11"/>
      <c r="S11"/>
    </row>
    <row r="12" spans="2:19" ht="23.1" customHeight="1" x14ac:dyDescent="0.25">
      <c r="B12" s="89" t="s">
        <v>19</v>
      </c>
      <c r="C12" s="86" t="s">
        <v>211</v>
      </c>
      <c r="D12" s="86" t="s">
        <v>212</v>
      </c>
      <c r="E12" s="60" t="s">
        <v>214</v>
      </c>
      <c r="F12" s="89">
        <v>200</v>
      </c>
      <c r="G12" s="91">
        <v>1500</v>
      </c>
      <c r="H12" s="94">
        <f t="shared" si="0"/>
        <v>300000</v>
      </c>
      <c r="J12"/>
      <c r="K12"/>
      <c r="L12"/>
      <c r="M12"/>
      <c r="N12"/>
      <c r="O12"/>
      <c r="P12"/>
      <c r="Q12"/>
      <c r="R12"/>
      <c r="S12"/>
    </row>
    <row r="13" spans="2:19" ht="23.1" customHeight="1" x14ac:dyDescent="0.25">
      <c r="B13" s="89" t="s">
        <v>17</v>
      </c>
      <c r="C13" s="86" t="s">
        <v>206</v>
      </c>
      <c r="D13" s="86" t="s">
        <v>215</v>
      </c>
      <c r="E13" s="60" t="s">
        <v>208</v>
      </c>
      <c r="F13" s="89">
        <v>400</v>
      </c>
      <c r="G13" s="91">
        <v>2700</v>
      </c>
      <c r="H13" s="94">
        <f t="shared" si="0"/>
        <v>1080000</v>
      </c>
      <c r="J13"/>
      <c r="K13"/>
      <c r="L13"/>
      <c r="M13"/>
      <c r="N13"/>
      <c r="O13"/>
      <c r="P13"/>
      <c r="Q13"/>
      <c r="R13"/>
      <c r="S13"/>
    </row>
    <row r="14" spans="2:19" ht="23.1" customHeight="1" x14ac:dyDescent="0.25">
      <c r="B14" s="89" t="s">
        <v>18</v>
      </c>
      <c r="C14" s="86" t="s">
        <v>206</v>
      </c>
      <c r="D14" s="86" t="s">
        <v>207</v>
      </c>
      <c r="E14" s="60" t="s">
        <v>216</v>
      </c>
      <c r="F14" s="89">
        <v>300</v>
      </c>
      <c r="G14" s="91">
        <v>3400</v>
      </c>
      <c r="H14" s="94">
        <f t="shared" si="0"/>
        <v>1020000</v>
      </c>
      <c r="J14"/>
      <c r="K14"/>
      <c r="L14"/>
      <c r="M14"/>
      <c r="N14"/>
      <c r="O14"/>
      <c r="P14"/>
      <c r="Q14"/>
      <c r="R14"/>
      <c r="S14"/>
    </row>
    <row r="15" spans="2:19" ht="23.1" customHeight="1" x14ac:dyDescent="0.25">
      <c r="B15" s="89" t="s">
        <v>17</v>
      </c>
      <c r="C15" s="86" t="s">
        <v>217</v>
      </c>
      <c r="D15" s="86" t="s">
        <v>218</v>
      </c>
      <c r="E15" s="60" t="s">
        <v>208</v>
      </c>
      <c r="F15" s="89">
        <v>600</v>
      </c>
      <c r="G15" s="91">
        <v>6500</v>
      </c>
      <c r="H15" s="94">
        <f t="shared" si="0"/>
        <v>3900000</v>
      </c>
      <c r="J15"/>
      <c r="K15"/>
      <c r="L15"/>
      <c r="M15"/>
      <c r="N15"/>
      <c r="O15"/>
      <c r="P15"/>
      <c r="Q15"/>
      <c r="R15"/>
      <c r="S15"/>
    </row>
    <row r="16" spans="2:19" ht="23.1" customHeight="1" x14ac:dyDescent="0.25">
      <c r="B16" s="89" t="s">
        <v>18</v>
      </c>
      <c r="C16" s="86" t="s">
        <v>217</v>
      </c>
      <c r="D16" s="86" t="s">
        <v>219</v>
      </c>
      <c r="E16" s="60" t="s">
        <v>216</v>
      </c>
      <c r="F16" s="89">
        <v>900</v>
      </c>
      <c r="G16" s="91">
        <v>8600</v>
      </c>
      <c r="H16" s="94">
        <f t="shared" si="0"/>
        <v>7740000</v>
      </c>
      <c r="J16"/>
      <c r="K16"/>
      <c r="L16"/>
      <c r="M16"/>
      <c r="N16"/>
      <c r="O16"/>
      <c r="P16"/>
      <c r="Q16"/>
      <c r="R16"/>
      <c r="S16"/>
    </row>
    <row r="17" spans="2:19" ht="23.1" customHeight="1" x14ac:dyDescent="0.25">
      <c r="B17" s="89" t="s">
        <v>19</v>
      </c>
      <c r="C17" s="86" t="s">
        <v>211</v>
      </c>
      <c r="D17" s="86" t="s">
        <v>212</v>
      </c>
      <c r="E17" s="60" t="s">
        <v>214</v>
      </c>
      <c r="F17" s="89">
        <v>500</v>
      </c>
      <c r="G17" s="91">
        <v>3100</v>
      </c>
      <c r="H17" s="94">
        <f t="shared" si="0"/>
        <v>1550000</v>
      </c>
      <c r="J17"/>
      <c r="K17"/>
      <c r="L17"/>
      <c r="M17"/>
      <c r="N17"/>
      <c r="O17"/>
      <c r="P17"/>
      <c r="Q17"/>
      <c r="R17"/>
      <c r="S17"/>
    </row>
    <row r="18" spans="2:19" ht="23.1" customHeight="1" x14ac:dyDescent="0.25">
      <c r="B18" s="89" t="s">
        <v>18</v>
      </c>
      <c r="C18" s="86" t="s">
        <v>211</v>
      </c>
      <c r="D18" s="86" t="s">
        <v>212</v>
      </c>
      <c r="E18" s="60" t="s">
        <v>213</v>
      </c>
      <c r="F18" s="89">
        <v>600</v>
      </c>
      <c r="G18" s="91">
        <v>3700</v>
      </c>
      <c r="H18" s="94">
        <f t="shared" si="0"/>
        <v>2220000</v>
      </c>
      <c r="J18"/>
      <c r="K18"/>
      <c r="L18"/>
      <c r="M18"/>
      <c r="N18"/>
      <c r="O18"/>
      <c r="P18"/>
      <c r="Q18"/>
      <c r="R18"/>
      <c r="S18"/>
    </row>
    <row r="19" spans="2:19" ht="23.1" customHeight="1" x14ac:dyDescent="0.25">
      <c r="B19" s="89" t="s">
        <v>17</v>
      </c>
      <c r="C19" s="86" t="s">
        <v>206</v>
      </c>
      <c r="D19" s="86" t="s">
        <v>207</v>
      </c>
      <c r="E19" s="60" t="s">
        <v>220</v>
      </c>
      <c r="F19" s="89">
        <v>300</v>
      </c>
      <c r="G19" s="91">
        <v>1500</v>
      </c>
      <c r="H19" s="94">
        <f t="shared" si="0"/>
        <v>450000</v>
      </c>
      <c r="J19"/>
      <c r="K19"/>
      <c r="L19"/>
      <c r="M19"/>
      <c r="N19"/>
      <c r="O19"/>
      <c r="P19"/>
      <c r="Q19"/>
      <c r="R19"/>
      <c r="S19"/>
    </row>
    <row r="20" spans="2:19" ht="23.1" customHeight="1" x14ac:dyDescent="0.25">
      <c r="B20" s="89" t="s">
        <v>19</v>
      </c>
      <c r="C20" s="86" t="s">
        <v>206</v>
      </c>
      <c r="D20" s="86" t="s">
        <v>207</v>
      </c>
      <c r="E20" s="60" t="s">
        <v>216</v>
      </c>
      <c r="F20" s="89">
        <v>600</v>
      </c>
      <c r="G20" s="91">
        <v>2640</v>
      </c>
      <c r="H20" s="94">
        <f t="shared" si="0"/>
        <v>1584000</v>
      </c>
      <c r="J20"/>
      <c r="K20"/>
      <c r="L20"/>
      <c r="M20"/>
      <c r="N20"/>
      <c r="O20"/>
      <c r="P20"/>
      <c r="Q20"/>
      <c r="R20"/>
      <c r="S20"/>
    </row>
    <row r="21" spans="2:19" ht="23.1" customHeight="1" x14ac:dyDescent="0.25">
      <c r="B21" s="89" t="s">
        <v>18</v>
      </c>
      <c r="C21" s="86" t="s">
        <v>206</v>
      </c>
      <c r="D21" s="86" t="s">
        <v>209</v>
      </c>
      <c r="E21" s="60" t="s">
        <v>208</v>
      </c>
      <c r="F21" s="89">
        <v>500</v>
      </c>
      <c r="G21" s="91">
        <v>3780</v>
      </c>
      <c r="H21" s="94">
        <f t="shared" si="0"/>
        <v>1890000</v>
      </c>
      <c r="J21"/>
      <c r="K21"/>
      <c r="L21"/>
      <c r="M21"/>
      <c r="N21"/>
      <c r="O21"/>
      <c r="P21"/>
      <c r="Q21"/>
      <c r="R21"/>
      <c r="S21"/>
    </row>
    <row r="22" spans="2:19" ht="23.1" customHeight="1" x14ac:dyDescent="0.25">
      <c r="B22" s="89" t="s">
        <v>17</v>
      </c>
      <c r="C22" s="86" t="s">
        <v>211</v>
      </c>
      <c r="D22" s="86" t="s">
        <v>212</v>
      </c>
      <c r="E22" s="60" t="s">
        <v>213</v>
      </c>
      <c r="F22" s="89">
        <v>400</v>
      </c>
      <c r="G22" s="91">
        <v>1890</v>
      </c>
      <c r="H22" s="94">
        <f t="shared" si="0"/>
        <v>756000</v>
      </c>
      <c r="J22"/>
      <c r="K22"/>
      <c r="L22"/>
      <c r="M22"/>
      <c r="N22"/>
      <c r="O22"/>
      <c r="P22"/>
      <c r="Q22"/>
      <c r="R22"/>
      <c r="S22"/>
    </row>
    <row r="23" spans="2:19" ht="23.1" customHeight="1" x14ac:dyDescent="0.25">
      <c r="B23" s="89" t="s">
        <v>18</v>
      </c>
      <c r="C23" s="86" t="s">
        <v>211</v>
      </c>
      <c r="D23" s="86" t="s">
        <v>212</v>
      </c>
      <c r="E23" s="60" t="s">
        <v>208</v>
      </c>
      <c r="F23" s="89">
        <v>300</v>
      </c>
      <c r="G23" s="91">
        <v>1100</v>
      </c>
      <c r="H23" s="94">
        <f t="shared" si="0"/>
        <v>330000</v>
      </c>
      <c r="J23"/>
      <c r="K23"/>
      <c r="L23"/>
      <c r="M23"/>
      <c r="N23"/>
      <c r="O23"/>
      <c r="P23"/>
      <c r="Q23"/>
      <c r="R23"/>
      <c r="S23"/>
    </row>
    <row r="24" spans="2:19" ht="23.1" customHeight="1" x14ac:dyDescent="0.25">
      <c r="B24" s="89" t="s">
        <v>17</v>
      </c>
      <c r="C24" s="86" t="s">
        <v>206</v>
      </c>
      <c r="D24" s="86" t="s">
        <v>209</v>
      </c>
      <c r="E24" s="60" t="s">
        <v>220</v>
      </c>
      <c r="F24" s="89">
        <v>600</v>
      </c>
      <c r="G24" s="91">
        <v>3450</v>
      </c>
      <c r="H24" s="94">
        <f t="shared" si="0"/>
        <v>2070000</v>
      </c>
      <c r="J24"/>
      <c r="K24"/>
      <c r="L24"/>
      <c r="M24"/>
      <c r="N24"/>
      <c r="O24"/>
      <c r="P24"/>
      <c r="Q24"/>
      <c r="R24"/>
      <c r="S24"/>
    </row>
    <row r="25" spans="2:19" ht="23.1" customHeight="1" x14ac:dyDescent="0.25">
      <c r="B25" s="89" t="s">
        <v>18</v>
      </c>
      <c r="C25" s="86" t="s">
        <v>206</v>
      </c>
      <c r="D25" s="86" t="s">
        <v>215</v>
      </c>
      <c r="E25" s="60" t="s">
        <v>208</v>
      </c>
      <c r="F25" s="89">
        <v>900</v>
      </c>
      <c r="G25" s="91">
        <v>7890</v>
      </c>
      <c r="H25" s="94">
        <f t="shared" si="0"/>
        <v>7101000</v>
      </c>
      <c r="J25"/>
      <c r="K25"/>
      <c r="L25"/>
      <c r="M25"/>
      <c r="N25"/>
      <c r="O25"/>
      <c r="P25"/>
      <c r="Q25"/>
      <c r="R25"/>
      <c r="S25"/>
    </row>
    <row r="26" spans="2:19" ht="23.1" customHeight="1" x14ac:dyDescent="0.25">
      <c r="B26" s="89" t="s">
        <v>19</v>
      </c>
      <c r="C26" s="86" t="s">
        <v>217</v>
      </c>
      <c r="D26" s="86" t="s">
        <v>218</v>
      </c>
      <c r="E26" s="60" t="s">
        <v>213</v>
      </c>
      <c r="F26" s="89">
        <v>500</v>
      </c>
      <c r="G26" s="91">
        <v>3987</v>
      </c>
      <c r="H26" s="94">
        <f t="shared" si="0"/>
        <v>1993500</v>
      </c>
      <c r="J26"/>
      <c r="K26"/>
      <c r="L26"/>
      <c r="M26"/>
      <c r="N26"/>
      <c r="O26"/>
      <c r="P26"/>
      <c r="Q26"/>
      <c r="R26"/>
      <c r="S26"/>
    </row>
    <row r="27" spans="2:19" ht="23.1" customHeight="1" x14ac:dyDescent="0.25">
      <c r="B27" s="89" t="s">
        <v>18</v>
      </c>
      <c r="C27" s="86" t="s">
        <v>206</v>
      </c>
      <c r="D27" s="86" t="s">
        <v>207</v>
      </c>
      <c r="E27" s="60" t="s">
        <v>214</v>
      </c>
      <c r="F27" s="89">
        <v>600</v>
      </c>
      <c r="G27" s="91">
        <v>8905</v>
      </c>
      <c r="H27" s="94">
        <f t="shared" si="0"/>
        <v>5343000</v>
      </c>
      <c r="J27"/>
      <c r="K27"/>
      <c r="L27"/>
      <c r="M27"/>
      <c r="N27"/>
      <c r="O27"/>
      <c r="P27"/>
      <c r="Q27"/>
      <c r="R27"/>
      <c r="S27"/>
    </row>
    <row r="28" spans="2:19" ht="23.1" customHeight="1" x14ac:dyDescent="0.25">
      <c r="B28" s="89" t="s">
        <v>17</v>
      </c>
      <c r="C28" s="86" t="s">
        <v>211</v>
      </c>
      <c r="D28" s="86" t="s">
        <v>212</v>
      </c>
      <c r="E28" s="60" t="s">
        <v>208</v>
      </c>
      <c r="F28" s="89">
        <v>300</v>
      </c>
      <c r="G28" s="91">
        <v>8947</v>
      </c>
      <c r="H28" s="94">
        <f t="shared" si="0"/>
        <v>2684100</v>
      </c>
      <c r="J28"/>
      <c r="K28"/>
      <c r="L28"/>
      <c r="M28"/>
      <c r="N28"/>
      <c r="O28"/>
      <c r="P28"/>
      <c r="Q28"/>
      <c r="R28"/>
      <c r="S28"/>
    </row>
    <row r="29" spans="2:19" ht="23.1" customHeight="1" x14ac:dyDescent="0.25">
      <c r="B29" s="89" t="s">
        <v>19</v>
      </c>
      <c r="C29" s="86" t="s">
        <v>206</v>
      </c>
      <c r="D29" s="86" t="s">
        <v>207</v>
      </c>
      <c r="E29" s="60" t="s">
        <v>208</v>
      </c>
      <c r="F29" s="89">
        <v>600</v>
      </c>
      <c r="G29" s="91">
        <v>3297</v>
      </c>
      <c r="H29" s="94">
        <f t="shared" si="0"/>
        <v>1978200</v>
      </c>
      <c r="J29"/>
      <c r="K29"/>
      <c r="L29"/>
      <c r="M29"/>
      <c r="N29"/>
      <c r="O29"/>
      <c r="P29"/>
      <c r="Q29"/>
      <c r="R29"/>
      <c r="S29"/>
    </row>
    <row r="30" spans="2:19" ht="23.1" customHeight="1" x14ac:dyDescent="0.25">
      <c r="B30" s="89" t="s">
        <v>19</v>
      </c>
      <c r="C30" s="86" t="s">
        <v>206</v>
      </c>
      <c r="D30" s="86" t="s">
        <v>207</v>
      </c>
      <c r="E30" s="60" t="s">
        <v>213</v>
      </c>
      <c r="F30" s="89">
        <v>500</v>
      </c>
      <c r="G30" s="91">
        <v>14008</v>
      </c>
      <c r="H30" s="94">
        <f t="shared" si="0"/>
        <v>7004000</v>
      </c>
      <c r="J30"/>
      <c r="K30"/>
      <c r="L30"/>
      <c r="M30"/>
      <c r="N30"/>
      <c r="O30"/>
      <c r="P30"/>
      <c r="Q30"/>
      <c r="R30"/>
      <c r="S30"/>
    </row>
    <row r="31" spans="2:19" ht="23.1" customHeight="1" x14ac:dyDescent="0.25">
      <c r="B31" s="89" t="s">
        <v>18</v>
      </c>
      <c r="C31" s="86" t="s">
        <v>206</v>
      </c>
      <c r="D31" s="86" t="s">
        <v>207</v>
      </c>
      <c r="E31" s="60" t="s">
        <v>214</v>
      </c>
      <c r="F31" s="89">
        <v>600</v>
      </c>
      <c r="G31" s="91">
        <v>12870</v>
      </c>
      <c r="H31" s="94">
        <f t="shared" si="0"/>
        <v>7722000</v>
      </c>
      <c r="J31"/>
      <c r="K31"/>
      <c r="L31"/>
      <c r="M31"/>
      <c r="N31"/>
      <c r="O31"/>
      <c r="P31"/>
      <c r="Q31"/>
      <c r="R31"/>
      <c r="S31"/>
    </row>
    <row r="32" spans="2:19" ht="23.1" customHeight="1" x14ac:dyDescent="0.25">
      <c r="B32" s="89" t="s">
        <v>17</v>
      </c>
      <c r="C32" s="86" t="s">
        <v>217</v>
      </c>
      <c r="D32" s="86" t="s">
        <v>218</v>
      </c>
      <c r="E32" s="60" t="s">
        <v>208</v>
      </c>
      <c r="F32" s="89">
        <v>300</v>
      </c>
      <c r="G32" s="91">
        <v>3987</v>
      </c>
      <c r="H32" s="94">
        <f t="shared" si="0"/>
        <v>1196100</v>
      </c>
      <c r="J32"/>
      <c r="K32"/>
      <c r="L32"/>
      <c r="M32"/>
      <c r="N32"/>
      <c r="O32"/>
      <c r="P32"/>
      <c r="Q32"/>
      <c r="R32"/>
      <c r="S32"/>
    </row>
    <row r="33" spans="2:19" ht="23.1" customHeight="1" x14ac:dyDescent="0.25">
      <c r="B33" s="89" t="s">
        <v>19</v>
      </c>
      <c r="C33" s="86" t="s">
        <v>206</v>
      </c>
      <c r="D33" s="86" t="s">
        <v>207</v>
      </c>
      <c r="E33" s="60" t="s">
        <v>220</v>
      </c>
      <c r="F33" s="89">
        <v>600</v>
      </c>
      <c r="G33" s="91">
        <v>17925</v>
      </c>
      <c r="H33" s="94">
        <f t="shared" si="0"/>
        <v>10755000</v>
      </c>
      <c r="J33"/>
      <c r="K33"/>
      <c r="L33"/>
      <c r="M33"/>
      <c r="N33"/>
      <c r="O33"/>
      <c r="P33"/>
      <c r="Q33"/>
      <c r="R33"/>
      <c r="S33"/>
    </row>
    <row r="34" spans="2:19" ht="23.1" customHeight="1" x14ac:dyDescent="0.25">
      <c r="B34" s="89" t="s">
        <v>18</v>
      </c>
      <c r="C34" s="86" t="s">
        <v>217</v>
      </c>
      <c r="D34" s="86" t="s">
        <v>218</v>
      </c>
      <c r="E34" s="86" t="s">
        <v>214</v>
      </c>
      <c r="F34" s="89">
        <v>500</v>
      </c>
      <c r="G34" s="91">
        <v>3297</v>
      </c>
      <c r="H34" s="94">
        <f t="shared" si="0"/>
        <v>1648500</v>
      </c>
    </row>
    <row r="35" spans="2:19" ht="23.1" customHeight="1" x14ac:dyDescent="0.25">
      <c r="B35" s="89" t="s">
        <v>17</v>
      </c>
      <c r="C35" s="86" t="s">
        <v>211</v>
      </c>
      <c r="D35" s="86" t="s">
        <v>215</v>
      </c>
      <c r="E35" s="86" t="s">
        <v>208</v>
      </c>
      <c r="F35" s="89">
        <v>400</v>
      </c>
      <c r="G35" s="91">
        <v>8947</v>
      </c>
      <c r="H35" s="94">
        <f t="shared" si="0"/>
        <v>3578800</v>
      </c>
    </row>
    <row r="36" spans="2:19" ht="23.1" customHeight="1" x14ac:dyDescent="0.25">
      <c r="B36" s="89" t="s">
        <v>18</v>
      </c>
      <c r="C36" s="86" t="s">
        <v>206</v>
      </c>
      <c r="D36" s="86" t="s">
        <v>212</v>
      </c>
      <c r="E36" s="86" t="s">
        <v>220</v>
      </c>
      <c r="F36" s="89">
        <v>300</v>
      </c>
      <c r="G36" s="91">
        <v>12870</v>
      </c>
      <c r="H36" s="94">
        <f t="shared" si="0"/>
        <v>3861000</v>
      </c>
    </row>
    <row r="37" spans="2:19" ht="23.1" customHeight="1" x14ac:dyDescent="0.25">
      <c r="B37" s="89" t="s">
        <v>17</v>
      </c>
      <c r="C37" s="86" t="s">
        <v>206</v>
      </c>
      <c r="D37" s="86" t="s">
        <v>219</v>
      </c>
      <c r="E37" s="86" t="s">
        <v>216</v>
      </c>
      <c r="F37" s="89">
        <v>600</v>
      </c>
      <c r="G37" s="91">
        <v>17925</v>
      </c>
      <c r="H37" s="94">
        <f t="shared" si="0"/>
        <v>10755000</v>
      </c>
    </row>
    <row r="38" spans="2:19" ht="23.1" customHeight="1" x14ac:dyDescent="0.25">
      <c r="B38" s="89" t="s">
        <v>18</v>
      </c>
      <c r="C38" s="86" t="s">
        <v>211</v>
      </c>
      <c r="D38" s="86" t="s">
        <v>207</v>
      </c>
      <c r="E38" s="86" t="s">
        <v>213</v>
      </c>
      <c r="F38" s="89">
        <v>900</v>
      </c>
      <c r="G38" s="91">
        <v>14008</v>
      </c>
      <c r="H38" s="94">
        <f t="shared" si="0"/>
        <v>12607200</v>
      </c>
    </row>
    <row r="39" spans="2:19" ht="23.1" customHeight="1" x14ac:dyDescent="0.25">
      <c r="B39" s="89" t="s">
        <v>19</v>
      </c>
      <c r="C39" s="86" t="s">
        <v>206</v>
      </c>
      <c r="D39" s="86" t="s">
        <v>218</v>
      </c>
      <c r="E39" s="86" t="s">
        <v>208</v>
      </c>
      <c r="F39" s="89">
        <v>500</v>
      </c>
      <c r="G39" s="91">
        <v>1100</v>
      </c>
      <c r="H39" s="94">
        <f t="shared" si="0"/>
        <v>550000</v>
      </c>
    </row>
    <row r="40" spans="2:19" ht="23.1" customHeight="1" x14ac:dyDescent="0.25"/>
    <row r="41" spans="2:19" ht="23.1" customHeight="1" x14ac:dyDescent="0.25"/>
  </sheetData>
  <autoFilter ref="B8:H39" xr:uid="{00000000-0001-0000-0900-000000000000}"/>
  <mergeCells count="1">
    <mergeCell ref="B3:H3"/>
  </mergeCells>
  <printOptions headings="1" gridLines="1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11</vt:i4>
      </vt:variant>
    </vt:vector>
  </HeadingPairs>
  <TitlesOfParts>
    <vt:vector size="20" baseType="lpstr">
      <vt:lpstr>C-SIMPLES</vt:lpstr>
      <vt:lpstr>C-(Y-O)</vt:lpstr>
      <vt:lpstr>C-ANIDADOS</vt:lpstr>
      <vt:lpstr>FORMATO CONDICIONAL</vt:lpstr>
      <vt:lpstr>CONSULTAS</vt:lpstr>
      <vt:lpstr>ORDENAR</vt:lpstr>
      <vt:lpstr>SUBTOTALES</vt:lpstr>
      <vt:lpstr>SUBTOTALES (2)</vt:lpstr>
      <vt:lpstr>FILTROS</vt:lpstr>
      <vt:lpstr>FILTROS!Área_de_extracción</vt:lpstr>
      <vt:lpstr>'FORMATO CONDICIONAL'!Área_de_extracción</vt:lpstr>
      <vt:lpstr>ORDENAR!Área_de_extracción</vt:lpstr>
      <vt:lpstr>SUBTOTALES!Área_de_extracción</vt:lpstr>
      <vt:lpstr>'SUBTOTALES (2)'!Área_de_extracción</vt:lpstr>
      <vt:lpstr>FILTROS!Criterios</vt:lpstr>
      <vt:lpstr>'FORMATO CONDICIONAL'!Criterios</vt:lpstr>
      <vt:lpstr>ORDENAR!Criterios</vt:lpstr>
      <vt:lpstr>SUBTOTALES!Criterios</vt:lpstr>
      <vt:lpstr>'SUBTOTALES (2)'!Criterios</vt:lpstr>
      <vt:lpstr>MATY</vt:lpstr>
    </vt:vector>
  </TitlesOfParts>
  <Company>Laboratorios Fecofar Coop. Ltda.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mvazquez</dc:creator>
  <cp:lastModifiedBy>Nito Fernandez</cp:lastModifiedBy>
  <cp:lastPrinted>2008-05-14T19:54:53Z</cp:lastPrinted>
  <dcterms:created xsi:type="dcterms:W3CDTF">2007-05-17T12:50:28Z</dcterms:created>
  <dcterms:modified xsi:type="dcterms:W3CDTF">2022-05-03T16:05:25Z</dcterms:modified>
</cp:coreProperties>
</file>