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anier4/zz_lcl_KnowEnG/GeneSet_Characterization_Pipeline/data/verification/"/>
    </mc:Choice>
  </mc:AlternateContent>
  <bookViews>
    <workbookView xWindow="26880" yWindow="460" windowWidth="23000" windowHeight="28180" tabRatio="500"/>
  </bookViews>
  <sheets>
    <sheet name="DRaWR" sheetId="1" r:id="rId1"/>
    <sheet name="fisher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2" i="2" l="1"/>
  <c r="B2" i="2"/>
  <c r="C70" i="2"/>
  <c r="C71" i="2"/>
  <c r="C73" i="2"/>
  <c r="C74" i="2"/>
  <c r="C61" i="2"/>
  <c r="C62" i="2"/>
  <c r="C63" i="2"/>
  <c r="C64" i="2"/>
  <c r="C47" i="2"/>
  <c r="C48" i="2"/>
  <c r="C49" i="2"/>
  <c r="C50" i="2"/>
  <c r="C51" i="2"/>
  <c r="C52" i="2"/>
  <c r="C53" i="2"/>
  <c r="C54" i="2"/>
  <c r="C55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B22" i="2"/>
  <c r="B3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E61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E36" i="1"/>
  <c r="B17" i="1"/>
</calcChain>
</file>

<file path=xl/sharedStrings.xml><?xml version="1.0" encoding="utf-8"?>
<sst xmlns="http://schemas.openxmlformats.org/spreadsheetml/2006/main" count="179" uniqueCount="107">
  <si>
    <t>samples</t>
  </si>
  <si>
    <t>spreadsheet_df</t>
  </si>
  <si>
    <t>net_genes</t>
  </si>
  <si>
    <t>M</t>
  </si>
  <si>
    <t>unique_gene_names</t>
  </si>
  <si>
    <t>Variable name</t>
  </si>
  <si>
    <t>Size</t>
  </si>
  <si>
    <t>Total Memory Required:</t>
  </si>
  <si>
    <t>multiplicity</t>
  </si>
  <si>
    <t>single</t>
  </si>
  <si>
    <t>units</t>
  </si>
  <si>
    <t>letters</t>
  </si>
  <si>
    <t>items</t>
  </si>
  <si>
    <t>Bytes</t>
  </si>
  <si>
    <t>gene name string</t>
  </si>
  <si>
    <t>production version</t>
  </si>
  <si>
    <t>MB</t>
  </si>
  <si>
    <t>bootstrap net Input Variables</t>
  </si>
  <si>
    <t>double</t>
  </si>
  <si>
    <t>sample name string</t>
  </si>
  <si>
    <t>pg_network_df</t>
  </si>
  <si>
    <t>gg_network_df</t>
  </si>
  <si>
    <t>pg_network_n1_names</t>
  </si>
  <si>
    <t>pg_network_n2_names</t>
  </si>
  <si>
    <t>gg_network_n1_names</t>
  </si>
  <si>
    <t>gg_network_n2_names</t>
  </si>
  <si>
    <t>unique_gene_names_dict</t>
  </si>
  <si>
    <t>pg_network_n1_names_dict</t>
  </si>
  <si>
    <t>unique_all_node_names</t>
  </si>
  <si>
    <t>hybrid_network_df</t>
  </si>
  <si>
    <t>network_sparse</t>
  </si>
  <si>
    <t xml:space="preserve"> build hybrid sparse matrix</t>
  </si>
  <si>
    <t>run DRaWR</t>
  </si>
  <si>
    <t>new_spreadsheet_df</t>
  </si>
  <si>
    <t>base_col</t>
  </si>
  <si>
    <t>hetero_network</t>
  </si>
  <si>
    <t>final_spreadsheet_matrix</t>
  </si>
  <si>
    <t>final_spreadsheet_df</t>
  </si>
  <si>
    <t>prop_spreadsheet_df</t>
  </si>
  <si>
    <t>spreadsheet_df_mask</t>
  </si>
  <si>
    <t>gene_result_df</t>
  </si>
  <si>
    <t>prop_result_df</t>
  </si>
  <si>
    <t>gene gene edges</t>
  </si>
  <si>
    <t>property gene edges</t>
  </si>
  <si>
    <t>property name string</t>
  </si>
  <si>
    <t>6bde1bf</t>
  </si>
  <si>
    <t>property - genes</t>
  </si>
  <si>
    <t>property genes network</t>
  </si>
  <si>
    <t>spreadsheet genes</t>
  </si>
  <si>
    <t>spreadsheet samples</t>
  </si>
  <si>
    <t>total</t>
  </si>
  <si>
    <t>(sum of above)</t>
  </si>
  <si>
    <t>function call memory total</t>
  </si>
  <si>
    <t>Input Variables</t>
  </si>
  <si>
    <t>Byte</t>
  </si>
  <si>
    <t>pandas df string</t>
  </si>
  <si>
    <t>string</t>
  </si>
  <si>
    <t>int</t>
  </si>
  <si>
    <t>float</t>
  </si>
  <si>
    <t xml:space="preserve">boolean </t>
  </si>
  <si>
    <t>python integer base size</t>
  </si>
  <si>
    <t>python  float base size</t>
  </si>
  <si>
    <t>python empty list base size</t>
  </si>
  <si>
    <t>python dict base size</t>
  </si>
  <si>
    <t>spreadsheet  genes</t>
  </si>
  <si>
    <t>item</t>
  </si>
  <si>
    <t>spreadsheet properties</t>
  </si>
  <si>
    <t>property gene edges row count</t>
  </si>
  <si>
    <t>property gene edges columns</t>
  </si>
  <si>
    <t>unique property name in pg_network</t>
  </si>
  <si>
    <t>unique gene name in pg_network</t>
  </si>
  <si>
    <t>common_gene_name between pg_network and spreadsheet</t>
  </si>
  <si>
    <t>intersection on gene_name between  spreadsheet and common_gene_name</t>
  </si>
  <si>
    <t>number of parallel processes</t>
  </si>
  <si>
    <t>get_network_mat</t>
  </si>
  <si>
    <t xml:space="preserve"> Line number</t>
  </si>
  <si>
    <t>Size/MB</t>
  </si>
  <si>
    <t>prop_gene_network_df</t>
  </si>
  <si>
    <t>spreadsheet_gene_names</t>
  </si>
  <si>
    <t>prop_gene_network_n1_names</t>
  </si>
  <si>
    <t>prop_gene_network_n2_names</t>
  </si>
  <si>
    <t>common_gene_names</t>
  </si>
  <si>
    <t>common_gene_names_dict</t>
  </si>
  <si>
    <t>prop_gene_network_n1_names_dict</t>
  </si>
  <si>
    <t>reverse_prop_dict</t>
  </si>
  <si>
    <t>universe_count</t>
  </si>
  <si>
    <t>prop_gene_network_sparse</t>
  </si>
  <si>
    <t>fisher_final_result</t>
  </si>
  <si>
    <t xml:space="preserve">Total sum </t>
  </si>
  <si>
    <t>get_fisher_exact_test</t>
  </si>
  <si>
    <t>overlap_count</t>
  </si>
  <si>
    <t>user_count</t>
  </si>
  <si>
    <t>gene_count</t>
  </si>
  <si>
    <t>set_list</t>
  </si>
  <si>
    <t>dimension</t>
  </si>
  <si>
    <t>combinations</t>
  </si>
  <si>
    <t>parallelism</t>
  </si>
  <si>
    <t>Total sum</t>
  </si>
  <si>
    <t>fisher_exact_worker</t>
  </si>
  <si>
    <t>table</t>
  </si>
  <si>
    <t>pvalue</t>
  </si>
  <si>
    <t>row_item</t>
  </si>
  <si>
    <t>save_fisher_test_result</t>
  </si>
  <si>
    <t>df_col</t>
  </si>
  <si>
    <t>result_df</t>
  </si>
  <si>
    <t>result_df_with_score</t>
  </si>
  <si>
    <t>result_df_with_rank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</si>
</sst>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Menlo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right"/>
    </xf>
    <xf numFmtId="1" fontId="0" fillId="0" borderId="0" xfId="0" applyNumberFormat="1"/>
    <xf numFmtId="0" fontId="2" fillId="0" borderId="0" xfId="3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4" fillId="0" borderId="0" xfId="0" applyFont="1"/>
    <xf numFmtId="0" fontId="1" fillId="3" borderId="0" xfId="0" applyFont="1" applyFill="1" applyAlignment="1">
      <alignment horizontal="right"/>
    </xf>
    <xf numFmtId="0" fontId="1" fillId="3" borderId="0" xfId="0" applyFont="1" applyFill="1"/>
    <xf numFmtId="164" fontId="1" fillId="3" borderId="0" xfId="0" applyNumberFormat="1" applyFont="1" applyFill="1" applyAlignment="1">
      <alignment horizontal="center"/>
    </xf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nowEnG/Gene_Prioritization_Pipeline/commit/f477bbe8c42433a3c82ffcfb7d826333c1624c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zoomScale="198" zoomScaleNormal="200" zoomScalePageLayoutView="200" workbookViewId="0">
      <selection activeCell="A39" sqref="A39"/>
    </sheetView>
  </sheetViews>
  <sheetFormatPr baseColWidth="10" defaultRowHeight="16" x14ac:dyDescent="0.2"/>
  <cols>
    <col min="1" max="1" width="30.33203125" style="1" customWidth="1"/>
    <col min="2" max="2" width="24.83203125" bestFit="1" customWidth="1"/>
    <col min="3" max="3" width="9.5" style="11" customWidth="1"/>
    <col min="4" max="4" width="12" style="6" customWidth="1"/>
    <col min="5" max="5" width="10.83203125" style="10" customWidth="1"/>
    <col min="6" max="6" width="22.6640625" customWidth="1"/>
  </cols>
  <sheetData>
    <row r="1" spans="1:3" x14ac:dyDescent="0.2">
      <c r="A1" s="1" t="s">
        <v>15</v>
      </c>
      <c r="B1" s="9" t="s">
        <v>45</v>
      </c>
    </row>
    <row r="2" spans="1:3" x14ac:dyDescent="0.2">
      <c r="A2" s="2" t="s">
        <v>17</v>
      </c>
      <c r="B2" s="5" t="s">
        <v>6</v>
      </c>
      <c r="C2" s="12" t="s">
        <v>10</v>
      </c>
    </row>
    <row r="3" spans="1:3" x14ac:dyDescent="0.2">
      <c r="A3" s="1" t="s">
        <v>3</v>
      </c>
      <c r="B3">
        <f>1000000</f>
        <v>1000000</v>
      </c>
      <c r="C3" s="11" t="s">
        <v>13</v>
      </c>
    </row>
    <row r="4" spans="1:3" x14ac:dyDescent="0.2">
      <c r="A4" s="1" t="s">
        <v>44</v>
      </c>
      <c r="B4">
        <v>15</v>
      </c>
      <c r="C4" s="11" t="s">
        <v>11</v>
      </c>
    </row>
    <row r="5" spans="1:3" x14ac:dyDescent="0.2">
      <c r="A5" s="1" t="s">
        <v>14</v>
      </c>
      <c r="B5">
        <v>15</v>
      </c>
      <c r="C5" s="11" t="s">
        <v>11</v>
      </c>
    </row>
    <row r="6" spans="1:3" x14ac:dyDescent="0.2">
      <c r="A6" s="1" t="s">
        <v>19</v>
      </c>
      <c r="B6">
        <v>20</v>
      </c>
      <c r="C6" s="11" t="s">
        <v>11</v>
      </c>
    </row>
    <row r="7" spans="1:3" x14ac:dyDescent="0.2">
      <c r="A7" s="1" t="s">
        <v>18</v>
      </c>
      <c r="B7">
        <v>8</v>
      </c>
      <c r="C7" s="11" t="s">
        <v>13</v>
      </c>
    </row>
    <row r="8" spans="1:3" x14ac:dyDescent="0.2">
      <c r="A8" s="1" t="s">
        <v>9</v>
      </c>
      <c r="B8">
        <v>4</v>
      </c>
      <c r="C8" s="11" t="s">
        <v>13</v>
      </c>
    </row>
    <row r="9" spans="1:3" x14ac:dyDescent="0.2">
      <c r="A9" s="1" t="s">
        <v>0</v>
      </c>
      <c r="B9">
        <v>303</v>
      </c>
      <c r="C9" s="11" t="s">
        <v>12</v>
      </c>
    </row>
    <row r="10" spans="1:3" x14ac:dyDescent="0.2">
      <c r="A10" s="1" t="s">
        <v>46</v>
      </c>
      <c r="B10">
        <v>6959</v>
      </c>
      <c r="C10" s="11" t="s">
        <v>12</v>
      </c>
    </row>
    <row r="11" spans="1:3" x14ac:dyDescent="0.2">
      <c r="A11" s="1" t="s">
        <v>42</v>
      </c>
      <c r="B11">
        <v>3148460</v>
      </c>
      <c r="C11" s="11" t="s">
        <v>12</v>
      </c>
    </row>
    <row r="12" spans="1:3" x14ac:dyDescent="0.2">
      <c r="A12" s="1" t="s">
        <v>43</v>
      </c>
      <c r="B12">
        <v>25448</v>
      </c>
      <c r="C12" s="11" t="s">
        <v>12</v>
      </c>
    </row>
    <row r="13" spans="1:3" x14ac:dyDescent="0.2">
      <c r="A13" s="1" t="s">
        <v>2</v>
      </c>
      <c r="B13">
        <v>16027</v>
      </c>
      <c r="C13" s="11" t="s">
        <v>12</v>
      </c>
    </row>
    <row r="14" spans="1:3" x14ac:dyDescent="0.2">
      <c r="A14" s="1" t="s">
        <v>47</v>
      </c>
      <c r="B14">
        <v>17029</v>
      </c>
      <c r="C14" s="11" t="s">
        <v>12</v>
      </c>
    </row>
    <row r="15" spans="1:3" x14ac:dyDescent="0.2">
      <c r="A15" s="1" t="s">
        <v>49</v>
      </c>
      <c r="B15">
        <v>139</v>
      </c>
      <c r="C15" s="11" t="s">
        <v>12</v>
      </c>
    </row>
    <row r="16" spans="1:3" x14ac:dyDescent="0.2">
      <c r="A16" s="1" t="s">
        <v>48</v>
      </c>
      <c r="B16">
        <v>9035</v>
      </c>
      <c r="C16" s="11" t="s">
        <v>12</v>
      </c>
    </row>
    <row r="17" spans="1:5" x14ac:dyDescent="0.2">
      <c r="A17" s="1" t="s">
        <v>7</v>
      </c>
      <c r="B17" s="8">
        <f>E61+E36</f>
        <v>967.87150300000008</v>
      </c>
      <c r="C17" s="11" t="s">
        <v>16</v>
      </c>
    </row>
    <row r="19" spans="1:5" x14ac:dyDescent="0.2">
      <c r="A19" s="14" t="s">
        <v>32</v>
      </c>
      <c r="B19" s="15" t="s">
        <v>5</v>
      </c>
      <c r="C19" s="16" t="s">
        <v>16</v>
      </c>
      <c r="D19" s="13" t="s">
        <v>8</v>
      </c>
    </row>
    <row r="20" spans="1:5" x14ac:dyDescent="0.2">
      <c r="A20" s="1">
        <v>75</v>
      </c>
      <c r="B20" s="13" t="s">
        <v>30</v>
      </c>
      <c r="C20" s="11">
        <f>C60</f>
        <v>101.565056</v>
      </c>
      <c r="D20" s="6">
        <v>1</v>
      </c>
      <c r="E20" s="10">
        <f>C20*D20</f>
        <v>101.565056</v>
      </c>
    </row>
    <row r="21" spans="1:5" x14ac:dyDescent="0.2">
      <c r="A21" s="1">
        <v>75</v>
      </c>
      <c r="B21" t="s">
        <v>4</v>
      </c>
      <c r="C21" s="11">
        <f>C47</f>
        <v>0.25543500000000002</v>
      </c>
      <c r="D21" s="6">
        <v>1</v>
      </c>
      <c r="E21" s="10">
        <f t="shared" ref="E21:E34" si="0">C21*D21</f>
        <v>0.25543500000000002</v>
      </c>
    </row>
    <row r="22" spans="1:5" x14ac:dyDescent="0.2">
      <c r="A22" s="1">
        <v>75</v>
      </c>
      <c r="B22" s="13" t="s">
        <v>22</v>
      </c>
      <c r="C22" s="11">
        <f>C42</f>
        <v>6.0600000000000003E-3</v>
      </c>
      <c r="D22" s="6">
        <v>1</v>
      </c>
      <c r="E22" s="10">
        <f t="shared" si="0"/>
        <v>6.0600000000000003E-3</v>
      </c>
    </row>
    <row r="23" spans="1:5" x14ac:dyDescent="0.2">
      <c r="A23" s="1">
        <v>78</v>
      </c>
      <c r="B23" s="13" t="s">
        <v>28</v>
      </c>
      <c r="C23" s="11">
        <f>(B14+B9)*B5/B3</f>
        <v>0.25997999999999999</v>
      </c>
      <c r="D23" s="6">
        <v>1</v>
      </c>
      <c r="E23" s="10">
        <f t="shared" si="0"/>
        <v>0.25997999999999999</v>
      </c>
    </row>
    <row r="24" spans="1:5" x14ac:dyDescent="0.2">
      <c r="A24" s="1">
        <v>79</v>
      </c>
      <c r="B24" s="13" t="s">
        <v>1</v>
      </c>
      <c r="C24" s="11">
        <f>(B16*B5+B15*B6+B16*B15*B7)/B3</f>
        <v>10.185225000000001</v>
      </c>
      <c r="D24" s="6">
        <v>1</v>
      </c>
      <c r="E24" s="10">
        <f t="shared" si="0"/>
        <v>10.185225000000001</v>
      </c>
    </row>
    <row r="25" spans="1:5" x14ac:dyDescent="0.2">
      <c r="A25" s="1">
        <v>80</v>
      </c>
      <c r="B25" s="13" t="s">
        <v>33</v>
      </c>
      <c r="C25" s="11">
        <f>((B14+B9)*B5+B15*B6+(B14+B9)*B15)/B3</f>
        <v>2.6719080000000002</v>
      </c>
      <c r="D25" s="6">
        <v>1</v>
      </c>
      <c r="E25" s="10">
        <f t="shared" si="0"/>
        <v>2.6719080000000002</v>
      </c>
    </row>
    <row r="26" spans="1:5" x14ac:dyDescent="0.2">
      <c r="A26" s="1">
        <v>84</v>
      </c>
      <c r="B26" s="13" t="s">
        <v>34</v>
      </c>
      <c r="C26" s="11">
        <f>(B14+B9)*B7/B3</f>
        <v>0.138656</v>
      </c>
      <c r="D26" s="6">
        <v>1</v>
      </c>
      <c r="E26" s="10">
        <f t="shared" si="0"/>
        <v>0.138656</v>
      </c>
    </row>
    <row r="27" spans="1:5" x14ac:dyDescent="0.2">
      <c r="A27" s="1">
        <v>87</v>
      </c>
      <c r="B27" s="13" t="s">
        <v>33</v>
      </c>
      <c r="C27" s="11">
        <f>C24+C26</f>
        <v>10.323881</v>
      </c>
      <c r="D27" s="6">
        <v>1</v>
      </c>
      <c r="E27" s="10">
        <f t="shared" si="0"/>
        <v>10.323881</v>
      </c>
    </row>
    <row r="28" spans="1:5" x14ac:dyDescent="0.2">
      <c r="A28" s="1">
        <v>88</v>
      </c>
      <c r="B28" s="13" t="s">
        <v>35</v>
      </c>
      <c r="C28" s="11">
        <f>C20</f>
        <v>101.565056</v>
      </c>
      <c r="D28" s="6">
        <v>1</v>
      </c>
      <c r="E28" s="10">
        <f t="shared" si="0"/>
        <v>101.565056</v>
      </c>
    </row>
    <row r="29" spans="1:5" x14ac:dyDescent="0.2">
      <c r="A29" s="1">
        <v>90</v>
      </c>
      <c r="B29" s="13" t="s">
        <v>36</v>
      </c>
      <c r="C29" s="11">
        <f>((B14+B9)*(B15+1)*B7)/B3</f>
        <v>19.411840000000002</v>
      </c>
      <c r="D29" s="6">
        <v>1</v>
      </c>
      <c r="E29" s="10">
        <f t="shared" si="0"/>
        <v>19.411840000000002</v>
      </c>
    </row>
    <row r="30" spans="1:5" x14ac:dyDescent="0.2">
      <c r="A30" s="1">
        <v>93</v>
      </c>
      <c r="B30" s="13" t="s">
        <v>37</v>
      </c>
      <c r="C30" s="11">
        <f>C27</f>
        <v>10.323881</v>
      </c>
      <c r="D30" s="6">
        <v>1</v>
      </c>
      <c r="E30" s="10">
        <f t="shared" si="0"/>
        <v>10.323881</v>
      </c>
    </row>
    <row r="31" spans="1:5" x14ac:dyDescent="0.2">
      <c r="A31" s="1">
        <v>96</v>
      </c>
      <c r="B31" s="13" t="s">
        <v>38</v>
      </c>
      <c r="C31" s="11">
        <f>(B9*B6+B15*B5+B9*B15*B7)/B3</f>
        <v>0.34508100000000003</v>
      </c>
      <c r="D31" s="6">
        <v>1</v>
      </c>
      <c r="E31" s="10">
        <f t="shared" si="0"/>
        <v>0.34508100000000003</v>
      </c>
    </row>
    <row r="32" spans="1:5" x14ac:dyDescent="0.2">
      <c r="A32" s="1">
        <v>98</v>
      </c>
      <c r="B32" s="13" t="s">
        <v>39</v>
      </c>
      <c r="C32" s="11">
        <f>((B15+1)*B16*B7)/B3</f>
        <v>10.119199999999999</v>
      </c>
      <c r="D32" s="6">
        <v>1</v>
      </c>
      <c r="E32" s="10">
        <f t="shared" si="0"/>
        <v>10.119199999999999</v>
      </c>
    </row>
    <row r="33" spans="1:5" x14ac:dyDescent="0.2">
      <c r="A33" s="1">
        <v>99</v>
      </c>
      <c r="B33" s="13" t="s">
        <v>40</v>
      </c>
      <c r="C33" s="11">
        <f>B15*B15*B7/B3</f>
        <v>0.15456800000000001</v>
      </c>
      <c r="D33" s="6">
        <v>1</v>
      </c>
      <c r="E33" s="10">
        <f t="shared" si="0"/>
        <v>0.15456800000000001</v>
      </c>
    </row>
    <row r="34" spans="1:5" x14ac:dyDescent="0.2">
      <c r="A34" s="1">
        <v>101</v>
      </c>
      <c r="B34" s="13" t="s">
        <v>41</v>
      </c>
      <c r="C34" s="11">
        <f>C33</f>
        <v>0.15456800000000001</v>
      </c>
      <c r="D34" s="6">
        <v>1</v>
      </c>
      <c r="E34" s="10">
        <f t="shared" si="0"/>
        <v>0.15456800000000001</v>
      </c>
    </row>
    <row r="36" spans="1:5" x14ac:dyDescent="0.2">
      <c r="A36" s="1" t="s">
        <v>50</v>
      </c>
      <c r="B36" s="13" t="s">
        <v>51</v>
      </c>
      <c r="E36" s="10">
        <f>SUM(E20:E34)</f>
        <v>267.48039499999999</v>
      </c>
    </row>
    <row r="39" spans="1:5" x14ac:dyDescent="0.2">
      <c r="A39" s="2" t="s">
        <v>31</v>
      </c>
      <c r="B39" s="3" t="s">
        <v>5</v>
      </c>
      <c r="C39" s="12" t="s">
        <v>16</v>
      </c>
      <c r="D39" s="6" t="s">
        <v>8</v>
      </c>
      <c r="E39" s="10" t="s">
        <v>16</v>
      </c>
    </row>
    <row r="40" spans="1:5" x14ac:dyDescent="0.2">
      <c r="A40" s="1">
        <v>510</v>
      </c>
      <c r="B40" s="4" t="s">
        <v>20</v>
      </c>
      <c r="C40" s="11">
        <f>(B12*2*B8+B12*B7)/B3</f>
        <v>0.40716799999999997</v>
      </c>
      <c r="D40" s="6">
        <v>1</v>
      </c>
      <c r="E40" s="10">
        <f>C40*D40</f>
        <v>0.40716799999999997</v>
      </c>
    </row>
    <row r="41" spans="1:5" x14ac:dyDescent="0.2">
      <c r="A41" s="1">
        <v>511</v>
      </c>
      <c r="B41" s="4" t="s">
        <v>21</v>
      </c>
      <c r="C41" s="11">
        <f>(B11*2*B8+B11*B7)/B3</f>
        <v>50.375360000000001</v>
      </c>
      <c r="D41" s="6">
        <v>1</v>
      </c>
      <c r="E41" s="10">
        <f t="shared" ref="E41:E60" si="1">C41*D41</f>
        <v>50.375360000000001</v>
      </c>
    </row>
    <row r="42" spans="1:5" x14ac:dyDescent="0.2">
      <c r="A42" s="1">
        <v>513</v>
      </c>
      <c r="B42" s="4" t="s">
        <v>22</v>
      </c>
      <c r="C42" s="11">
        <f>B9*B6/B3</f>
        <v>6.0600000000000003E-3</v>
      </c>
      <c r="D42" s="6">
        <v>1</v>
      </c>
      <c r="E42" s="10">
        <f t="shared" si="1"/>
        <v>6.0600000000000003E-3</v>
      </c>
    </row>
    <row r="43" spans="1:5" x14ac:dyDescent="0.2">
      <c r="A43" s="1">
        <v>513</v>
      </c>
      <c r="B43" s="4" t="s">
        <v>23</v>
      </c>
      <c r="C43" s="11">
        <f>B10*B4/B3</f>
        <v>0.10438500000000001</v>
      </c>
      <c r="D43" s="6">
        <v>1</v>
      </c>
      <c r="E43" s="10">
        <f t="shared" si="1"/>
        <v>0.10438500000000001</v>
      </c>
    </row>
    <row r="44" spans="1:5" x14ac:dyDescent="0.2">
      <c r="A44" s="1">
        <v>516</v>
      </c>
      <c r="B44" s="4" t="s">
        <v>24</v>
      </c>
      <c r="C44" s="11">
        <f>B13*B5/B3</f>
        <v>0.24040500000000001</v>
      </c>
      <c r="D44" s="6">
        <v>1</v>
      </c>
      <c r="E44" s="10">
        <f t="shared" si="1"/>
        <v>0.24040500000000001</v>
      </c>
    </row>
    <row r="45" spans="1:5" x14ac:dyDescent="0.2">
      <c r="A45" s="1">
        <v>516</v>
      </c>
      <c r="B45" s="4" t="s">
        <v>25</v>
      </c>
      <c r="C45" s="11">
        <f>B13*B5/B3</f>
        <v>0.24040500000000001</v>
      </c>
      <c r="D45" s="6">
        <v>1</v>
      </c>
      <c r="E45" s="10">
        <f t="shared" si="1"/>
        <v>0.24040500000000001</v>
      </c>
    </row>
    <row r="46" spans="1:5" x14ac:dyDescent="0.2">
      <c r="A46" s="1">
        <v>520</v>
      </c>
      <c r="B46" s="4" t="s">
        <v>4</v>
      </c>
      <c r="C46" s="11">
        <f>B13*B5/B3</f>
        <v>0.24040500000000001</v>
      </c>
      <c r="D46" s="6">
        <v>1</v>
      </c>
      <c r="E46" s="10">
        <f t="shared" si="1"/>
        <v>0.24040500000000001</v>
      </c>
    </row>
    <row r="47" spans="1:5" x14ac:dyDescent="0.2">
      <c r="A47" s="1">
        <v>523</v>
      </c>
      <c r="B47" s="4" t="s">
        <v>4</v>
      </c>
      <c r="C47" s="11">
        <f>B14*B5/B3</f>
        <v>0.25543500000000002</v>
      </c>
      <c r="D47" s="6">
        <v>1</v>
      </c>
      <c r="E47" s="10">
        <f t="shared" si="1"/>
        <v>0.25543500000000002</v>
      </c>
    </row>
    <row r="48" spans="1:5" x14ac:dyDescent="0.2">
      <c r="A48" s="1">
        <v>527</v>
      </c>
      <c r="B48" s="13" t="s">
        <v>26</v>
      </c>
      <c r="C48" s="11">
        <f>(B13*B5+B13*B7)/B3</f>
        <v>0.36862099999999998</v>
      </c>
      <c r="D48" s="6">
        <v>1</v>
      </c>
      <c r="E48" s="10">
        <f t="shared" si="1"/>
        <v>0.36862099999999998</v>
      </c>
    </row>
    <row r="49" spans="1:5" x14ac:dyDescent="0.2">
      <c r="A49" s="1">
        <v>528</v>
      </c>
      <c r="B49" s="13" t="s">
        <v>27</v>
      </c>
      <c r="C49" s="11">
        <f>(B9*B4+B9*B7)/B3</f>
        <v>6.9690000000000004E-3</v>
      </c>
      <c r="D49" s="6">
        <v>1</v>
      </c>
      <c r="E49" s="10">
        <f t="shared" si="1"/>
        <v>6.9690000000000004E-3</v>
      </c>
    </row>
    <row r="50" spans="1:5" x14ac:dyDescent="0.2">
      <c r="A50" s="1">
        <v>531</v>
      </c>
      <c r="B50" s="4" t="s">
        <v>28</v>
      </c>
      <c r="C50" s="11">
        <f>(B14*B5+B9*B6)/B3</f>
        <v>0.26149499999999998</v>
      </c>
      <c r="D50" s="6">
        <v>1</v>
      </c>
      <c r="E50" s="10">
        <f t="shared" si="1"/>
        <v>0.26149499999999998</v>
      </c>
    </row>
    <row r="51" spans="1:5" x14ac:dyDescent="0.2">
      <c r="A51" s="1">
        <v>533</v>
      </c>
      <c r="B51" s="4" t="s">
        <v>21</v>
      </c>
      <c r="C51" s="11">
        <f>C41</f>
        <v>50.375360000000001</v>
      </c>
      <c r="D51" s="6">
        <v>1</v>
      </c>
      <c r="E51" s="10">
        <f t="shared" si="1"/>
        <v>50.375360000000001</v>
      </c>
    </row>
    <row r="52" spans="1:5" x14ac:dyDescent="0.2">
      <c r="A52" s="1">
        <v>534</v>
      </c>
      <c r="B52" s="4" t="s">
        <v>21</v>
      </c>
      <c r="C52" s="11">
        <f>C51</f>
        <v>50.375360000000001</v>
      </c>
      <c r="D52" s="6">
        <v>1</v>
      </c>
      <c r="E52" s="10">
        <f t="shared" si="1"/>
        <v>50.375360000000001</v>
      </c>
    </row>
    <row r="53" spans="1:5" x14ac:dyDescent="0.2">
      <c r="A53" s="1">
        <v>535</v>
      </c>
      <c r="B53" s="4" t="s">
        <v>20</v>
      </c>
      <c r="C53" s="11">
        <f>+C40</f>
        <v>0.40716799999999997</v>
      </c>
      <c r="D53" s="6">
        <v>1</v>
      </c>
      <c r="E53" s="10">
        <f t="shared" si="1"/>
        <v>0.40716799999999997</v>
      </c>
    </row>
    <row r="54" spans="1:5" x14ac:dyDescent="0.2">
      <c r="A54" s="1">
        <v>536</v>
      </c>
      <c r="B54" s="4" t="s">
        <v>20</v>
      </c>
      <c r="C54" s="11">
        <f>2*C53</f>
        <v>0.81433599999999995</v>
      </c>
      <c r="D54" s="6">
        <v>1</v>
      </c>
      <c r="E54" s="10">
        <f t="shared" si="1"/>
        <v>0.81433599999999995</v>
      </c>
    </row>
    <row r="55" spans="1:5" x14ac:dyDescent="0.2">
      <c r="A55" s="1">
        <v>538</v>
      </c>
      <c r="B55" s="4" t="s">
        <v>21</v>
      </c>
      <c r="C55" s="11">
        <f>C52*2</f>
        <v>100.75072</v>
      </c>
      <c r="D55" s="6">
        <v>1</v>
      </c>
      <c r="E55" s="10">
        <f t="shared" si="1"/>
        <v>100.75072</v>
      </c>
    </row>
    <row r="56" spans="1:5" x14ac:dyDescent="0.2">
      <c r="A56" s="1">
        <v>539</v>
      </c>
      <c r="B56" s="4" t="s">
        <v>20</v>
      </c>
      <c r="C56" s="11">
        <f>C54</f>
        <v>0.81433599999999995</v>
      </c>
      <c r="D56" s="6">
        <v>1</v>
      </c>
      <c r="E56" s="10">
        <f t="shared" si="1"/>
        <v>0.81433599999999995</v>
      </c>
    </row>
    <row r="57" spans="1:5" x14ac:dyDescent="0.2">
      <c r="A57" s="1">
        <v>542</v>
      </c>
      <c r="B57" s="4" t="s">
        <v>21</v>
      </c>
      <c r="C57" s="11">
        <f>C55</f>
        <v>100.75072</v>
      </c>
      <c r="D57" s="6">
        <v>1</v>
      </c>
      <c r="E57" s="10">
        <f t="shared" si="1"/>
        <v>100.75072</v>
      </c>
    </row>
    <row r="58" spans="1:5" x14ac:dyDescent="0.2">
      <c r="A58" s="1">
        <v>543</v>
      </c>
      <c r="B58" s="4" t="s">
        <v>20</v>
      </c>
      <c r="C58" s="11">
        <f>C56</f>
        <v>0.81433599999999995</v>
      </c>
      <c r="D58" s="6">
        <v>1</v>
      </c>
      <c r="E58" s="10">
        <f t="shared" si="1"/>
        <v>0.81433599999999995</v>
      </c>
    </row>
    <row r="59" spans="1:5" x14ac:dyDescent="0.2">
      <c r="A59" s="1">
        <v>545</v>
      </c>
      <c r="B59" s="4" t="s">
        <v>29</v>
      </c>
      <c r="C59" s="11">
        <f>2*((B11+B12)*2*B5+(B11+B12)*B7)/B3</f>
        <v>241.21700799999999</v>
      </c>
      <c r="D59" s="6">
        <v>1</v>
      </c>
      <c r="E59" s="10">
        <f t="shared" si="1"/>
        <v>241.21700799999999</v>
      </c>
    </row>
    <row r="60" spans="1:5" x14ac:dyDescent="0.2">
      <c r="A60" s="1">
        <v>548</v>
      </c>
      <c r="B60" s="4" t="s">
        <v>30</v>
      </c>
      <c r="C60" s="11">
        <f>2*((B11+B12)*2*B8+(B11+B12)*B7)/B3</f>
        <v>101.565056</v>
      </c>
      <c r="D60" s="6">
        <v>1</v>
      </c>
      <c r="E60" s="10">
        <f t="shared" si="1"/>
        <v>101.565056</v>
      </c>
    </row>
    <row r="61" spans="1:5" x14ac:dyDescent="0.2">
      <c r="A61" s="1" t="s">
        <v>52</v>
      </c>
      <c r="B61" s="4"/>
      <c r="E61" s="10">
        <f>SUM(E40:E60)</f>
        <v>700.39110800000003</v>
      </c>
    </row>
    <row r="62" spans="1:5" ht="17" customHeight="1" x14ac:dyDescent="0.2">
      <c r="B62" s="4"/>
    </row>
    <row r="63" spans="1:5" x14ac:dyDescent="0.2">
      <c r="A63" s="7"/>
      <c r="B63" s="4"/>
    </row>
    <row r="64" spans="1:5" x14ac:dyDescent="0.2">
      <c r="A64" s="7"/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ht="15" customHeight="1" x14ac:dyDescent="0.2">
      <c r="B76" s="4"/>
    </row>
    <row r="77" spans="2:2" ht="13" customHeight="1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</sheetData>
  <hyperlinks>
    <hyperlink ref="B1" r:id="rId1" display="f477bbe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zoomScale="150" zoomScaleNormal="150" zoomScalePageLayoutView="150" workbookViewId="0">
      <selection activeCell="C23" sqref="C23"/>
    </sheetView>
  </sheetViews>
  <sheetFormatPr baseColWidth="10" defaultRowHeight="16" x14ac:dyDescent="0.2"/>
  <cols>
    <col min="1" max="1" width="63.6640625" style="1" bestFit="1" customWidth="1"/>
    <col min="2" max="2" width="31.1640625" customWidth="1"/>
    <col min="3" max="3" width="10.1640625" customWidth="1"/>
  </cols>
  <sheetData>
    <row r="1" spans="1:3" x14ac:dyDescent="0.2">
      <c r="A1" s="2" t="s">
        <v>53</v>
      </c>
      <c r="B1" s="5" t="s">
        <v>6</v>
      </c>
      <c r="C1" s="5" t="s">
        <v>10</v>
      </c>
    </row>
    <row r="2" spans="1:3" x14ac:dyDescent="0.2">
      <c r="A2" s="1" t="s">
        <v>3</v>
      </c>
      <c r="B2">
        <f>1000000</f>
        <v>1000000</v>
      </c>
      <c r="C2" s="6" t="s">
        <v>54</v>
      </c>
    </row>
    <row r="3" spans="1:3" x14ac:dyDescent="0.2">
      <c r="A3" s="1" t="s">
        <v>55</v>
      </c>
      <c r="B3">
        <v>8</v>
      </c>
      <c r="C3" s="6" t="s">
        <v>54</v>
      </c>
    </row>
    <row r="4" spans="1:3" x14ac:dyDescent="0.2">
      <c r="A4" s="1" t="s">
        <v>56</v>
      </c>
      <c r="B4">
        <v>8</v>
      </c>
      <c r="C4" s="6" t="s">
        <v>54</v>
      </c>
    </row>
    <row r="5" spans="1:3" x14ac:dyDescent="0.2">
      <c r="A5" s="1" t="s">
        <v>57</v>
      </c>
      <c r="B5">
        <v>8</v>
      </c>
      <c r="C5" s="6" t="s">
        <v>54</v>
      </c>
    </row>
    <row r="6" spans="1:3" x14ac:dyDescent="0.2">
      <c r="A6" s="1" t="s">
        <v>58</v>
      </c>
      <c r="B6">
        <v>8</v>
      </c>
      <c r="C6" s="6" t="s">
        <v>54</v>
      </c>
    </row>
    <row r="7" spans="1:3" x14ac:dyDescent="0.2">
      <c r="A7" s="1" t="s">
        <v>9</v>
      </c>
      <c r="B7">
        <v>4</v>
      </c>
      <c r="C7" s="6" t="s">
        <v>54</v>
      </c>
    </row>
    <row r="8" spans="1:3" x14ac:dyDescent="0.2">
      <c r="A8" s="1" t="s">
        <v>59</v>
      </c>
      <c r="B8">
        <v>1</v>
      </c>
      <c r="C8" s="6" t="s">
        <v>54</v>
      </c>
    </row>
    <row r="9" spans="1:3" x14ac:dyDescent="0.2">
      <c r="A9" s="1" t="s">
        <v>60</v>
      </c>
      <c r="B9">
        <v>28</v>
      </c>
      <c r="C9" s="6" t="s">
        <v>54</v>
      </c>
    </row>
    <row r="10" spans="1:3" x14ac:dyDescent="0.2">
      <c r="A10" s="1" t="s">
        <v>61</v>
      </c>
      <c r="B10">
        <v>24</v>
      </c>
      <c r="C10" s="6" t="s">
        <v>54</v>
      </c>
    </row>
    <row r="11" spans="1:3" x14ac:dyDescent="0.2">
      <c r="A11" s="1" t="s">
        <v>62</v>
      </c>
      <c r="B11">
        <v>64</v>
      </c>
      <c r="C11" s="6" t="s">
        <v>54</v>
      </c>
    </row>
    <row r="12" spans="1:3" x14ac:dyDescent="0.2">
      <c r="A12" s="1" t="s">
        <v>63</v>
      </c>
      <c r="B12">
        <v>288</v>
      </c>
      <c r="C12" s="6" t="s">
        <v>54</v>
      </c>
    </row>
    <row r="13" spans="1:3" x14ac:dyDescent="0.2">
      <c r="A13" s="1" t="s">
        <v>64</v>
      </c>
      <c r="B13">
        <v>9035</v>
      </c>
      <c r="C13" s="6" t="s">
        <v>65</v>
      </c>
    </row>
    <row r="14" spans="1:3" x14ac:dyDescent="0.2">
      <c r="A14" s="1" t="s">
        <v>66</v>
      </c>
      <c r="B14">
        <v>139</v>
      </c>
      <c r="C14" s="6" t="s">
        <v>65</v>
      </c>
    </row>
    <row r="15" spans="1:3" x14ac:dyDescent="0.2">
      <c r="A15" s="1" t="s">
        <v>67</v>
      </c>
      <c r="B15">
        <v>25448</v>
      </c>
      <c r="C15" s="6" t="s">
        <v>65</v>
      </c>
    </row>
    <row r="16" spans="1:3" x14ac:dyDescent="0.2">
      <c r="A16" s="1" t="s">
        <v>68</v>
      </c>
      <c r="B16">
        <v>3</v>
      </c>
      <c r="C16" s="6" t="s">
        <v>65</v>
      </c>
    </row>
    <row r="17" spans="1:3" x14ac:dyDescent="0.2">
      <c r="A17" s="1" t="s">
        <v>69</v>
      </c>
      <c r="B17">
        <v>303</v>
      </c>
      <c r="C17" s="6" t="s">
        <v>65</v>
      </c>
    </row>
    <row r="18" spans="1:3" x14ac:dyDescent="0.2">
      <c r="A18" s="1" t="s">
        <v>70</v>
      </c>
      <c r="B18">
        <v>6959</v>
      </c>
      <c r="C18" s="6" t="s">
        <v>65</v>
      </c>
    </row>
    <row r="19" spans="1:3" x14ac:dyDescent="0.2">
      <c r="A19" s="1" t="s">
        <v>71</v>
      </c>
      <c r="B19">
        <v>4239</v>
      </c>
      <c r="C19" s="6" t="s">
        <v>65</v>
      </c>
    </row>
    <row r="20" spans="1:3" x14ac:dyDescent="0.2">
      <c r="A20" s="1" t="s">
        <v>72</v>
      </c>
      <c r="B20">
        <v>16751</v>
      </c>
      <c r="C20" s="6" t="s">
        <v>65</v>
      </c>
    </row>
    <row r="21" spans="1:3" x14ac:dyDescent="0.2">
      <c r="A21" s="1" t="s">
        <v>73</v>
      </c>
      <c r="B21">
        <v>1</v>
      </c>
      <c r="C21" s="6" t="s">
        <v>65</v>
      </c>
    </row>
    <row r="22" spans="1:3" x14ac:dyDescent="0.2">
      <c r="A22" s="1" t="s">
        <v>7</v>
      </c>
      <c r="B22" s="8">
        <f>C43+C55+B21*C64</f>
        <v>30.278748</v>
      </c>
      <c r="C22" s="6" t="s">
        <v>16</v>
      </c>
    </row>
    <row r="25" spans="1:3" x14ac:dyDescent="0.2">
      <c r="A25" s="2" t="s">
        <v>74</v>
      </c>
      <c r="C25" s="6"/>
    </row>
    <row r="26" spans="1:3" x14ac:dyDescent="0.2">
      <c r="A26" s="2" t="s">
        <v>75</v>
      </c>
      <c r="B26" s="5" t="s">
        <v>5</v>
      </c>
      <c r="C26" s="5" t="s">
        <v>76</v>
      </c>
    </row>
    <row r="27" spans="1:3" x14ac:dyDescent="0.2">
      <c r="A27" s="1">
        <v>27</v>
      </c>
      <c r="B27" t="s">
        <v>1</v>
      </c>
      <c r="C27">
        <f>B13*B14*B5/B2</f>
        <v>10.04692</v>
      </c>
    </row>
    <row r="28" spans="1:3" x14ac:dyDescent="0.2">
      <c r="A28" s="1">
        <v>28</v>
      </c>
      <c r="B28" t="s">
        <v>77</v>
      </c>
      <c r="C28">
        <f>B15*B16*B5/B2</f>
        <v>0.61075199999999996</v>
      </c>
    </row>
    <row r="29" spans="1:3" x14ac:dyDescent="0.2">
      <c r="A29" s="1">
        <v>30</v>
      </c>
      <c r="B29" s="17" t="s">
        <v>78</v>
      </c>
      <c r="C29">
        <f>(B11+B13*B4)/B2</f>
        <v>7.2344000000000006E-2</v>
      </c>
    </row>
    <row r="30" spans="1:3" x14ac:dyDescent="0.2">
      <c r="A30" s="1">
        <v>32</v>
      </c>
      <c r="B30" s="17" t="s">
        <v>79</v>
      </c>
      <c r="C30">
        <f>(B11+B17*B4)/B2</f>
        <v>2.4880000000000002E-3</v>
      </c>
    </row>
    <row r="31" spans="1:3" x14ac:dyDescent="0.2">
      <c r="A31" s="1">
        <v>33</v>
      </c>
      <c r="B31" s="17" t="s">
        <v>80</v>
      </c>
      <c r="C31">
        <f>(B11+ B18*B4)/B2</f>
        <v>5.5736000000000001E-2</v>
      </c>
    </row>
    <row r="32" spans="1:3" x14ac:dyDescent="0.2">
      <c r="A32" s="1">
        <v>37</v>
      </c>
      <c r="B32" t="s">
        <v>81</v>
      </c>
      <c r="C32">
        <f>(B11+ B19*B4)/B2</f>
        <v>3.3975999999999999E-2</v>
      </c>
    </row>
    <row r="33" spans="1:3" x14ac:dyDescent="0.2">
      <c r="A33" s="1">
        <v>38</v>
      </c>
      <c r="B33" t="s">
        <v>82</v>
      </c>
      <c r="C33">
        <f>196704/B2</f>
        <v>0.19670399999999999</v>
      </c>
    </row>
    <row r="34" spans="1:3" x14ac:dyDescent="0.2">
      <c r="A34" s="1">
        <v>39</v>
      </c>
      <c r="B34" t="s">
        <v>83</v>
      </c>
      <c r="C34">
        <f>12384/B2</f>
        <v>1.2383999999999999E-2</v>
      </c>
    </row>
    <row r="35" spans="1:3" x14ac:dyDescent="0.2">
      <c r="A35" s="1">
        <v>40</v>
      </c>
      <c r="B35" t="s">
        <v>84</v>
      </c>
      <c r="C35">
        <f>12384/B2</f>
        <v>1.2383999999999999E-2</v>
      </c>
    </row>
    <row r="36" spans="1:3" x14ac:dyDescent="0.2">
      <c r="A36" s="1">
        <v>44</v>
      </c>
      <c r="B36" t="s">
        <v>33</v>
      </c>
      <c r="C36">
        <f>B19*B14*B6/B2</f>
        <v>4.713768</v>
      </c>
    </row>
    <row r="37" spans="1:3" x14ac:dyDescent="0.2">
      <c r="A37" s="1">
        <v>45</v>
      </c>
      <c r="B37" t="s">
        <v>77</v>
      </c>
      <c r="C37">
        <f>B20*B16*B6/B2</f>
        <v>0.40202399999999999</v>
      </c>
    </row>
    <row r="38" spans="1:3" x14ac:dyDescent="0.2">
      <c r="A38" s="1">
        <v>50</v>
      </c>
      <c r="B38" t="s">
        <v>77</v>
      </c>
      <c r="C38">
        <f>C37</f>
        <v>0.40202399999999999</v>
      </c>
    </row>
    <row r="39" spans="1:3" x14ac:dyDescent="0.2">
      <c r="A39" s="1">
        <v>52</v>
      </c>
      <c r="B39" t="s">
        <v>77</v>
      </c>
      <c r="C39">
        <f>C37</f>
        <v>0.40202399999999999</v>
      </c>
    </row>
    <row r="40" spans="1:3" x14ac:dyDescent="0.2">
      <c r="A40" s="1">
        <v>57</v>
      </c>
      <c r="B40" t="s">
        <v>85</v>
      </c>
      <c r="C40">
        <f>B9/B2</f>
        <v>2.8E-5</v>
      </c>
    </row>
    <row r="41" spans="1:3" x14ac:dyDescent="0.2">
      <c r="A41" s="1">
        <v>58</v>
      </c>
      <c r="B41" t="s">
        <v>86</v>
      </c>
      <c r="C41">
        <f>B19*B17*B6/B2</f>
        <v>10.275335999999999</v>
      </c>
    </row>
    <row r="42" spans="1:3" x14ac:dyDescent="0.2">
      <c r="A42" s="1">
        <v>62</v>
      </c>
      <c r="B42" t="s">
        <v>87</v>
      </c>
      <c r="C42">
        <f>C74</f>
        <v>2.3608959999999999</v>
      </c>
    </row>
    <row r="43" spans="1:3" x14ac:dyDescent="0.2">
      <c r="B43" t="s">
        <v>88</v>
      </c>
      <c r="C43">
        <f>SUM(C27:C42)</f>
        <v>29.599788</v>
      </c>
    </row>
    <row r="45" spans="1:3" x14ac:dyDescent="0.2">
      <c r="A45" s="2" t="s">
        <v>89</v>
      </c>
      <c r="C45" s="6"/>
    </row>
    <row r="46" spans="1:3" x14ac:dyDescent="0.2">
      <c r="A46" s="2" t="s">
        <v>75</v>
      </c>
      <c r="B46" s="5" t="s">
        <v>5</v>
      </c>
      <c r="C46" s="5" t="s">
        <v>76</v>
      </c>
    </row>
    <row r="47" spans="1:3" x14ac:dyDescent="0.2">
      <c r="A47" s="1">
        <v>317</v>
      </c>
      <c r="B47" t="s">
        <v>85</v>
      </c>
      <c r="C47">
        <f>B9/B2</f>
        <v>2.8E-5</v>
      </c>
    </row>
    <row r="48" spans="1:3" x14ac:dyDescent="0.2">
      <c r="A48" s="1">
        <v>318</v>
      </c>
      <c r="B48" t="s">
        <v>90</v>
      </c>
      <c r="C48">
        <f>B17*B14*B5/B2</f>
        <v>0.33693600000000001</v>
      </c>
    </row>
    <row r="49" spans="1:3" x14ac:dyDescent="0.2">
      <c r="A49" s="1">
        <v>319</v>
      </c>
      <c r="B49" t="s">
        <v>91</v>
      </c>
      <c r="C49">
        <f>B14*B5/B2</f>
        <v>1.1119999999999999E-3</v>
      </c>
    </row>
    <row r="50" spans="1:3" x14ac:dyDescent="0.2">
      <c r="A50" s="1">
        <v>320</v>
      </c>
      <c r="B50" t="s">
        <v>92</v>
      </c>
      <c r="C50">
        <f>B17*B5/B2</f>
        <v>2.4239999999999999E-3</v>
      </c>
    </row>
    <row r="51" spans="1:3" x14ac:dyDescent="0.2">
      <c r="A51" s="1">
        <v>321</v>
      </c>
      <c r="B51" t="s">
        <v>93</v>
      </c>
      <c r="C51">
        <f>(B11+B14*B5)/B2</f>
        <v>1.176E-3</v>
      </c>
    </row>
    <row r="52" spans="1:3" x14ac:dyDescent="0.2">
      <c r="A52" s="1">
        <v>323</v>
      </c>
      <c r="B52" t="s">
        <v>94</v>
      </c>
      <c r="C52">
        <f>(B11+2*B5)/B2</f>
        <v>8.0000000000000007E-5</v>
      </c>
    </row>
    <row r="53" spans="1:3" x14ac:dyDescent="0.2">
      <c r="A53" s="1">
        <v>324</v>
      </c>
      <c r="B53" t="s">
        <v>95</v>
      </c>
      <c r="C53">
        <f>(B11+B17*B14*B5)/B2</f>
        <v>0.33700000000000002</v>
      </c>
    </row>
    <row r="54" spans="1:3" x14ac:dyDescent="0.2">
      <c r="A54" s="1">
        <v>325</v>
      </c>
      <c r="B54" t="s">
        <v>96</v>
      </c>
      <c r="C54">
        <f>B9/B2</f>
        <v>2.8E-5</v>
      </c>
    </row>
    <row r="55" spans="1:3" x14ac:dyDescent="0.2">
      <c r="B55" t="s">
        <v>97</v>
      </c>
      <c r="C55">
        <f>SUM(C47:C54)</f>
        <v>0.67878400000000005</v>
      </c>
    </row>
    <row r="59" spans="1:3" x14ac:dyDescent="0.2">
      <c r="A59" s="2" t="s">
        <v>98</v>
      </c>
      <c r="C59" s="6"/>
    </row>
    <row r="60" spans="1:3" x14ac:dyDescent="0.2">
      <c r="A60" s="2" t="s">
        <v>75</v>
      </c>
      <c r="B60" s="5" t="s">
        <v>5</v>
      </c>
      <c r="C60" s="5" t="s">
        <v>76</v>
      </c>
    </row>
    <row r="61" spans="1:3" x14ac:dyDescent="0.2">
      <c r="A61" s="1">
        <v>374</v>
      </c>
      <c r="B61" t="s">
        <v>99</v>
      </c>
      <c r="C61">
        <f>4*B5/B2</f>
        <v>3.1999999999999999E-5</v>
      </c>
    </row>
    <row r="62" spans="1:3" x14ac:dyDescent="0.2">
      <c r="A62" s="1">
        <v>379</v>
      </c>
      <c r="B62" t="s">
        <v>100</v>
      </c>
      <c r="C62">
        <f>B10/B2</f>
        <v>2.4000000000000001E-5</v>
      </c>
    </row>
    <row r="63" spans="1:3" x14ac:dyDescent="0.2">
      <c r="A63" s="1">
        <v>377</v>
      </c>
      <c r="B63" t="s">
        <v>101</v>
      </c>
      <c r="C63">
        <f>(B11+7*B6)/B2</f>
        <v>1.2E-4</v>
      </c>
    </row>
    <row r="64" spans="1:3" x14ac:dyDescent="0.2">
      <c r="B64" t="s">
        <v>97</v>
      </c>
      <c r="C64">
        <f>SUM(C61:C63)</f>
        <v>1.76E-4</v>
      </c>
    </row>
    <row r="68" spans="1:3" x14ac:dyDescent="0.2">
      <c r="A68" s="2" t="s">
        <v>102</v>
      </c>
      <c r="C68" s="6"/>
    </row>
    <row r="69" spans="1:3" x14ac:dyDescent="0.2">
      <c r="A69" s="2" t="s">
        <v>75</v>
      </c>
      <c r="B69" s="5" t="s">
        <v>5</v>
      </c>
      <c r="C69" s="5" t="s">
        <v>76</v>
      </c>
    </row>
    <row r="70" spans="1:3" x14ac:dyDescent="0.2">
      <c r="A70" s="1">
        <v>392</v>
      </c>
      <c r="B70" t="s">
        <v>103</v>
      </c>
      <c r="C70">
        <f>(B11+7*B4)/B2</f>
        <v>1.2E-4</v>
      </c>
    </row>
    <row r="71" spans="1:3" x14ac:dyDescent="0.2">
      <c r="A71" s="1">
        <v>394</v>
      </c>
      <c r="B71" t="s">
        <v>104</v>
      </c>
      <c r="C71">
        <f>B14*B17*7*B6/B2</f>
        <v>2.358552</v>
      </c>
    </row>
    <row r="72" spans="1:3" x14ac:dyDescent="0.2">
      <c r="A72" s="1">
        <v>397</v>
      </c>
      <c r="B72" t="s">
        <v>105</v>
      </c>
      <c r="C72">
        <f>B14*B3/B2</f>
        <v>1.1119999999999999E-3</v>
      </c>
    </row>
    <row r="73" spans="1:3" x14ac:dyDescent="0.2">
      <c r="A73" s="1">
        <v>402</v>
      </c>
      <c r="B73" t="s">
        <v>106</v>
      </c>
      <c r="C73">
        <f>B14*B3/B2</f>
        <v>1.1119999999999999E-3</v>
      </c>
    </row>
    <row r="74" spans="1:3" x14ac:dyDescent="0.2">
      <c r="B74" t="s">
        <v>97</v>
      </c>
      <c r="C74">
        <f>SUM(C70:C73)</f>
        <v>2.3608959999999999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DRaWR</vt:lpstr>
      <vt:lpstr>fisher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2016-12-05T16:11:46Z</dcterms:created>
  <dcterms:modified xsi:type="dcterms:W3CDTF">2017-02-15T16:08:25Z</dcterms:modified>
</cp:coreProperties>
</file>