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D:\projetos_autoit\WinProMoney1.0\ProTrading\"/>
    </mc:Choice>
  </mc:AlternateContent>
  <xr:revisionPtr revIDLastSave="0" documentId="13_ncr:1_{BD891B30-8BE2-4CB0-B842-6A2C7C1C341B}" xr6:coauthVersionLast="46" xr6:coauthVersionMax="46" xr10:uidLastSave="{00000000-0000-0000-0000-000000000000}"/>
  <bookViews>
    <workbookView xWindow="2085" yWindow="1275" windowWidth="8400" windowHeight="8610" xr2:uid="{F4649307-9F5F-4BA8-832C-47712D85B72E}"/>
  </bookViews>
  <sheets>
    <sheet name="Folha1" sheetId="1" r:id="rId1"/>
  </sheets>
  <definedNames>
    <definedName name="_xlnm.Print_Area" localSheetId="0">Folha1!$A$1:$H$80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6" i="1"/>
  <c r="B26" i="1"/>
  <c r="C26" i="1"/>
  <c r="D26" i="1"/>
  <c r="D11" i="1" s="1"/>
  <c r="E26" i="1"/>
  <c r="F26" i="1"/>
  <c r="A78" i="1"/>
  <c r="A80" i="1"/>
  <c r="B80" i="1"/>
  <c r="C80" i="1"/>
  <c r="B65" i="1" s="1"/>
  <c r="D80" i="1"/>
  <c r="D65" i="1" s="1"/>
  <c r="E80" i="1"/>
  <c r="F80" i="1"/>
  <c r="A51" i="1"/>
  <c r="A53" i="1"/>
  <c r="B53" i="1"/>
  <c r="C53" i="1"/>
  <c r="B38" i="1" s="1"/>
  <c r="B48" i="1" s="1"/>
  <c r="D53" i="1"/>
  <c r="D38" i="1" s="1"/>
  <c r="D37" i="1" s="1"/>
  <c r="E53" i="1"/>
  <c r="F53" i="1"/>
  <c r="D55" i="1" l="1"/>
  <c r="D70" i="1"/>
  <c r="D67" i="1"/>
  <c r="B62" i="1"/>
  <c r="B59" i="1"/>
  <c r="B72" i="1"/>
  <c r="B74" i="1"/>
  <c r="D63" i="1"/>
  <c r="D61" i="1"/>
  <c r="B63" i="1"/>
  <c r="B60" i="1"/>
  <c r="D58" i="1"/>
  <c r="D56" i="1"/>
  <c r="B75" i="1"/>
  <c r="B73" i="1"/>
  <c r="B70" i="1"/>
  <c r="D68" i="1"/>
  <c r="D66" i="1"/>
  <c r="D64" i="1"/>
  <c r="D62" i="1"/>
  <c r="B61" i="1"/>
  <c r="D59" i="1"/>
  <c r="B58" i="1"/>
  <c r="B56" i="1"/>
  <c r="B57" i="1"/>
  <c r="B55" i="1"/>
  <c r="D75" i="1"/>
  <c r="D73" i="1"/>
  <c r="D71" i="1"/>
  <c r="C71" i="1" s="1"/>
  <c r="B69" i="1"/>
  <c r="B67" i="1"/>
  <c r="D74" i="1"/>
  <c r="D72" i="1"/>
  <c r="B71" i="1"/>
  <c r="D69" i="1"/>
  <c r="C69" i="1" s="1"/>
  <c r="B68" i="1"/>
  <c r="B66" i="1"/>
  <c r="B64" i="1"/>
  <c r="D60" i="1"/>
  <c r="D57" i="1"/>
  <c r="B11" i="1"/>
  <c r="B8" i="1" s="1"/>
  <c r="B28" i="1"/>
  <c r="B41" i="1"/>
  <c r="B45" i="1"/>
  <c r="B32" i="1"/>
  <c r="B36" i="1"/>
  <c r="D43" i="1"/>
  <c r="D30" i="1"/>
  <c r="D40" i="1"/>
  <c r="D44" i="1"/>
  <c r="D48" i="1"/>
  <c r="D31" i="1"/>
  <c r="D35" i="1"/>
  <c r="B29" i="1"/>
  <c r="B33" i="1"/>
  <c r="B37" i="1"/>
  <c r="B42" i="1"/>
  <c r="B46" i="1"/>
  <c r="D41" i="1"/>
  <c r="D45" i="1"/>
  <c r="D28" i="1"/>
  <c r="D32" i="1"/>
  <c r="D36" i="1"/>
  <c r="B30" i="1"/>
  <c r="B34" i="1"/>
  <c r="B39" i="1"/>
  <c r="B43" i="1"/>
  <c r="B47" i="1"/>
  <c r="D39" i="1"/>
  <c r="D47" i="1"/>
  <c r="D34" i="1"/>
  <c r="D42" i="1"/>
  <c r="D46" i="1"/>
  <c r="D29" i="1"/>
  <c r="D33" i="1"/>
  <c r="B31" i="1"/>
  <c r="B35" i="1"/>
  <c r="B40" i="1"/>
  <c r="B44" i="1"/>
  <c r="C61" i="1" l="1"/>
  <c r="C70" i="1"/>
  <c r="C59" i="1"/>
  <c r="B20" i="1"/>
  <c r="B6" i="1"/>
  <c r="B21" i="1"/>
  <c r="B15" i="1"/>
  <c r="B3" i="1"/>
  <c r="B14" i="1"/>
  <c r="B17" i="1"/>
  <c r="B16" i="1"/>
  <c r="B5" i="1"/>
  <c r="B13" i="1"/>
  <c r="B10" i="1"/>
  <c r="B9" i="1"/>
  <c r="B2" i="1"/>
  <c r="B1" i="1"/>
  <c r="B4" i="1"/>
  <c r="B7" i="1"/>
  <c r="B12" i="1"/>
  <c r="B19" i="1"/>
  <c r="B18" i="1"/>
  <c r="A44" i="1"/>
  <c r="A42" i="1"/>
  <c r="A34" i="1"/>
  <c r="A32" i="1"/>
  <c r="D8" i="1"/>
  <c r="D4" i="1"/>
  <c r="D19" i="1"/>
  <c r="D15" i="1"/>
  <c r="D5" i="1"/>
  <c r="D7" i="1"/>
  <c r="D3" i="1"/>
  <c r="D18" i="1"/>
  <c r="D14" i="1"/>
  <c r="D9" i="1"/>
  <c r="D12" i="1"/>
  <c r="D10" i="1"/>
  <c r="D6" i="1"/>
  <c r="D2" i="1"/>
  <c r="D21" i="1"/>
  <c r="D17" i="1"/>
  <c r="D13" i="1"/>
  <c r="D1" i="1"/>
  <c r="D20" i="1"/>
  <c r="D16" i="1"/>
  <c r="C60" i="1" l="1"/>
  <c r="A5" i="1"/>
  <c r="A7" i="1"/>
  <c r="A17" i="1"/>
  <c r="A15" i="1"/>
  <c r="A43" i="1"/>
  <c r="A33" i="1"/>
  <c r="C32" i="1"/>
  <c r="C34" i="1"/>
  <c r="C42" i="1"/>
  <c r="C44" i="1"/>
  <c r="C17" i="1"/>
  <c r="C7" i="1"/>
  <c r="C5" i="1"/>
  <c r="C15" i="1"/>
  <c r="A50" i="1" l="1"/>
  <c r="A16" i="1"/>
  <c r="A6" i="1"/>
  <c r="C43" i="1"/>
  <c r="B50" i="1" s="1"/>
  <c r="C33" i="1"/>
  <c r="C16" i="1"/>
  <c r="C6" i="1"/>
  <c r="A23" i="1" l="1"/>
  <c r="C23" i="1"/>
  <c r="C50" i="1"/>
  <c r="D51" i="1" s="1"/>
  <c r="B23" i="1"/>
  <c r="D24" i="1" l="1"/>
  <c r="D50" i="1"/>
  <c r="D23" i="1"/>
  <c r="E23" i="1" l="1"/>
  <c r="C24" i="1"/>
  <c r="B24" i="1"/>
  <c r="C51" i="1"/>
  <c r="B51" i="1"/>
  <c r="E50" i="1"/>
  <c r="G53" i="1" l="1"/>
  <c r="G52" i="1"/>
  <c r="G25" i="1"/>
  <c r="G26" i="1"/>
  <c r="G23" i="1"/>
  <c r="G24" i="1"/>
  <c r="G50" i="1"/>
  <c r="G51" i="1"/>
  <c r="E24" i="1"/>
  <c r="E51" i="1"/>
  <c r="C77" i="1" l="1"/>
  <c r="A61" i="1" l="1"/>
  <c r="A59" i="1"/>
  <c r="A71" i="1"/>
  <c r="A60" i="1" l="1"/>
  <c r="A69" i="1"/>
  <c r="A70" i="1" s="1"/>
  <c r="B77" i="1" s="1"/>
  <c r="A77" i="1" l="1"/>
  <c r="D77" i="1" l="1"/>
  <c r="D78" i="1"/>
  <c r="E77" i="1" s="1"/>
  <c r="G80" i="1" l="1"/>
  <c r="G79" i="1"/>
  <c r="G78" i="1"/>
  <c r="G77" i="1"/>
  <c r="C78" i="1"/>
  <c r="B78" i="1"/>
  <c r="E7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André de L Cruz</author>
  </authors>
  <commentList>
    <comment ref="E23" authorId="0" shapeId="0" xr:uid="{8F0B416D-553D-4334-B6CA-8F22E545B97E}">
      <text>
        <r>
          <rPr>
            <b/>
            <sz val="9"/>
            <color indexed="81"/>
            <rFont val="Tahoma"/>
            <family val="2"/>
          </rPr>
          <t>Carlos André de L Cruz:RAZÃO</t>
        </r>
      </text>
    </comment>
    <comment ref="G23" authorId="0" shapeId="0" xr:uid="{A16A083D-F760-4A1C-8243-F8B92236212A}">
      <text>
        <r>
          <rPr>
            <b/>
            <sz val="9"/>
            <color indexed="81"/>
            <rFont val="Tahoma"/>
            <family val="2"/>
          </rPr>
          <t>Carlos André de L Cruz:BANDA_MAX</t>
        </r>
      </text>
    </comment>
    <comment ref="G24" authorId="0" shapeId="0" xr:uid="{E6918245-8343-4E71-8309-CF3BE845E2CC}">
      <text>
        <r>
          <rPr>
            <b/>
            <sz val="9"/>
            <color indexed="81"/>
            <rFont val="Tahoma"/>
            <family val="2"/>
          </rPr>
          <t>Carlos André de L Cruz:BANDA_MIN</t>
        </r>
      </text>
    </comment>
    <comment ref="G50" authorId="0" shapeId="0" xr:uid="{A34EF635-88B7-41C5-A1A1-AA3CB9F3F394}">
      <text>
        <r>
          <rPr>
            <b/>
            <sz val="9"/>
            <color indexed="81"/>
            <rFont val="Tahoma"/>
            <family val="2"/>
          </rPr>
          <t>Carlos André de L Cruz:BANDA_MAX</t>
        </r>
      </text>
    </comment>
    <comment ref="G51" authorId="0" shapeId="0" xr:uid="{4C68083B-6B75-499B-8C17-A21CC1144660}">
      <text>
        <r>
          <rPr>
            <b/>
            <sz val="9"/>
            <color indexed="81"/>
            <rFont val="Tahoma"/>
            <family val="2"/>
          </rPr>
          <t>Carlos André de L Cruz:BANDA_MIN</t>
        </r>
      </text>
    </comment>
    <comment ref="G77" authorId="0" shapeId="0" xr:uid="{569B46D1-8D89-4557-9C60-CB96AC4E8D00}">
      <text>
        <r>
          <rPr>
            <b/>
            <sz val="9"/>
            <color indexed="81"/>
            <rFont val="Tahoma"/>
            <family val="2"/>
          </rPr>
          <t>Carlos André de L Cruz:BANDA_MAX</t>
        </r>
      </text>
    </comment>
    <comment ref="G78" authorId="0" shapeId="0" xr:uid="{81EFDBAC-D748-4C13-B212-BAF728680BC6}">
      <text>
        <r>
          <rPr>
            <b/>
            <sz val="9"/>
            <color indexed="81"/>
            <rFont val="Tahoma"/>
            <family val="2"/>
          </rPr>
          <t>Carlos André de L Cruz:BANDA_MIN</t>
        </r>
      </text>
    </comment>
  </commentList>
</comments>
</file>

<file path=xl/sharedStrings.xml><?xml version="1.0" encoding="utf-8"?>
<sst xmlns="http://schemas.openxmlformats.org/spreadsheetml/2006/main" count="36" uniqueCount="10">
  <si>
    <t>Hora</t>
  </si>
  <si>
    <t>Qtde</t>
  </si>
  <si>
    <t>Compra</t>
  </si>
  <si>
    <t>Venda</t>
  </si>
  <si>
    <t>MEDIA</t>
  </si>
  <si>
    <t>RAZÃO</t>
  </si>
  <si>
    <t>BUY</t>
  </si>
  <si>
    <t>SELL</t>
  </si>
  <si>
    <t>ATUAL</t>
  </si>
  <si>
    <t>BANDAS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</si>
</sst>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"/>
    <numFmt numFmtId="166" formatCode="0.0%"/>
    <numFmt numFmtId="167" formatCode="0.000000"/>
    <numFmt numFmtId="168" formatCode="0.0000000000"/>
    <numFmt numFmtId="169" formatCode="0.0000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0"/>
      <name val="Arial"/>
      <family val="2"/>
    </font>
    <font>
      <sz val="16"/>
      <color theme="1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b/>
      <sz val="18"/>
      <color theme="0"/>
      <name val="Arial"/>
      <family val="2"/>
    </font>
    <font>
      <b/>
      <sz val="18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4" fillId="2" borderId="2" xfId="0" applyNumberFormat="1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1" xfId="0" applyFont="1" applyFill="1" applyBorder="1"/>
    <xf numFmtId="0" fontId="0" fillId="5" borderId="0" xfId="0" applyFill="1"/>
    <xf numFmtId="0" fontId="8" fillId="5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1" fontId="7" fillId="5" borderId="0" xfId="0" applyNumberFormat="1" applyFont="1" applyFill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"/>
    </xf>
    <xf numFmtId="1" fontId="3" fillId="7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2" fontId="11" fillId="3" borderId="2" xfId="0" applyNumberFormat="1" applyFont="1" applyFill="1" applyBorder="1" applyAlignment="1">
      <alignment horizontal="center" vertical="center"/>
    </xf>
    <xf numFmtId="2" fontId="11" fillId="7" borderId="2" xfId="0" applyNumberFormat="1" applyFont="1" applyFill="1" applyBorder="1" applyAlignment="1">
      <alignment horizontal="center" vertical="center"/>
    </xf>
    <xf numFmtId="2" fontId="12" fillId="3" borderId="2" xfId="0" applyNumberFormat="1" applyFont="1" applyFill="1" applyBorder="1" applyAlignment="1">
      <alignment horizontal="center" vertical="center"/>
    </xf>
    <xf numFmtId="2" fontId="12" fillId="7" borderId="2" xfId="0" applyNumberFormat="1" applyFont="1" applyFill="1" applyBorder="1" applyAlignment="1">
      <alignment horizontal="center" vertical="center"/>
    </xf>
    <xf numFmtId="1" fontId="14" fillId="5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2" fontId="8" fillId="5" borderId="4" xfId="0" applyNumberFormat="1" applyFont="1" applyFill="1" applyBorder="1" applyAlignment="1">
      <alignment horizontal="center"/>
    </xf>
    <xf numFmtId="2" fontId="8" fillId="5" borderId="5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 vertical="center"/>
    </xf>
    <xf numFmtId="1" fontId="14" fillId="5" borderId="5" xfId="0" applyNumberFormat="1" applyFont="1" applyFill="1" applyBorder="1" applyAlignment="1">
      <alignment horizontal="center" vertical="center"/>
    </xf>
    <xf numFmtId="165" fontId="9" fillId="5" borderId="4" xfId="0" applyNumberFormat="1" applyFont="1" applyFill="1" applyBorder="1" applyAlignment="1">
      <alignment horizontal="center" vertical="center"/>
    </xf>
    <xf numFmtId="165" fontId="9" fillId="5" borderId="5" xfId="0" applyNumberFormat="1" applyFont="1" applyFill="1" applyBorder="1" applyAlignment="1">
      <alignment horizontal="center" vertical="center"/>
    </xf>
    <xf numFmtId="169" fontId="13" fillId="5" borderId="4" xfId="0" applyNumberFormat="1" applyFont="1" applyFill="1" applyBorder="1" applyAlignment="1">
      <alignment horizontal="center" vertical="center"/>
    </xf>
    <xf numFmtId="169" fontId="13" fillId="5" borderId="5" xfId="0" applyNumberFormat="1" applyFont="1" applyFill="1" applyBorder="1" applyAlignment="1">
      <alignment horizontal="center" vertical="center"/>
    </xf>
    <xf numFmtId="167" fontId="5" fillId="5" borderId="4" xfId="0" applyNumberFormat="1" applyFont="1" applyFill="1" applyBorder="1" applyAlignment="1">
      <alignment horizontal="center" vertical="center"/>
    </xf>
    <xf numFmtId="167" fontId="5" fillId="5" borderId="5" xfId="0" applyNumberFormat="1" applyFont="1" applyFill="1" applyBorder="1" applyAlignment="1">
      <alignment horizontal="center" vertical="center"/>
    </xf>
    <xf numFmtId="168" fontId="13" fillId="5" borderId="4" xfId="0" applyNumberFormat="1" applyFont="1" applyFill="1" applyBorder="1" applyAlignment="1">
      <alignment horizontal="center" vertical="center"/>
    </xf>
    <xf numFmtId="168" fontId="13" fillId="5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 t="e">
        <v>#N/A</v>
        <stp/>
        <stp>BOOK1</stp>
        <stp>VOC</stp>
        <stp>0</stp>
        <tr r="B53" s="1"/>
      </tp>
      <tp t="e">
        <v>#N/A</v>
        <stp/>
        <stp>BOOK0</stp>
        <stp>VOC</stp>
        <stp>0</stp>
        <tr r="B26" s="1"/>
      </tp>
      <tp t="e">
        <v>#N/A</v>
        <stp/>
        <stp>BOOK2</stp>
        <stp>VOC</stp>
        <stp>0</stp>
        <tr r="B80" s="1"/>
      </tp>
      <tp t="e">
        <v>#N/A</v>
        <stp/>
        <stp>BOOK2</stp>
        <stp>OVD</stp>
        <stp>0</stp>
        <tr r="D80" s="1"/>
      </tp>
      <tp t="e">
        <v>#N/A</v>
        <stp/>
        <stp>BOOK0</stp>
        <stp>OVD</stp>
        <stp>0</stp>
        <tr r="D26" s="1"/>
      </tp>
      <tp t="e">
        <v>#N/A</v>
        <stp/>
        <stp>BOOK1</stp>
        <stp>OVD</stp>
        <stp>0</stp>
        <tr r="D53" s="1"/>
      </tp>
      <tp t="e">
        <v>#N/A</v>
        <stp/>
        <stp>BOOK2</stp>
        <stp>OCP</stp>
        <stp>0</stp>
        <tr r="C80" s="1"/>
      </tp>
      <tp t="e">
        <v>#N/A</v>
        <stp/>
        <stp>BOOK0</stp>
        <stp>OCP</stp>
        <stp>0</stp>
        <tr r="C26" s="1"/>
      </tp>
      <tp t="e">
        <v>#N/A</v>
        <stp/>
        <stp>BOOK1</stp>
        <stp>OCP</stp>
        <stp>0</stp>
        <tr r="C53" s="1"/>
      </tp>
      <tp t="e">
        <v>#N/A</v>
        <stp/>
        <stp>BOOK0</stp>
        <stp>VOV</stp>
        <stp>0</stp>
        <tr r="E26" s="1"/>
      </tp>
      <tp t="e">
        <v>#N/A</v>
        <stp/>
        <stp>BOOK1</stp>
        <stp>VOV</stp>
        <stp>0</stp>
        <tr r="E53" s="1"/>
      </tp>
      <tp t="e">
        <v>#N/A</v>
        <stp/>
        <stp>BOOK2</stp>
        <stp>VOV</stp>
        <stp>0</stp>
        <tr r="E80" s="1"/>
      </tp>
      <tp t="e">
        <v>#N/A</v>
        <stp/>
        <stp>BOOK0</stp>
        <stp>INFO</stp>
        <stp>ATV</stp>
        <tr r="A24" s="1"/>
      </tp>
      <tp t="e">
        <v>#N/A</v>
        <stp/>
        <stp>BOOK1</stp>
        <stp>INFO</stp>
        <stp>ATV</stp>
        <tr r="A51" s="1"/>
      </tp>
      <tp t="e">
        <v>#N/A</v>
        <stp/>
        <stp>BOOK2</stp>
        <stp>INFO</stp>
        <stp>ATV</stp>
        <tr r="A78" s="1"/>
      </tp>
      <tp t="e">
        <v>#N/A</v>
        <stp/>
        <stp>BOOK0</stp>
        <stp>HORC</stp>
        <stp>0</stp>
        <tr r="A26" s="1"/>
      </tp>
      <tp t="e">
        <v>#N/A</v>
        <stp/>
        <stp>BOOK1</stp>
        <stp>HORC</stp>
        <stp>0</stp>
        <tr r="A53" s="1"/>
      </tp>
      <tp t="e">
        <v>#N/A</v>
        <stp/>
        <stp>BOOK2</stp>
        <stp>HORC</stp>
        <stp>0</stp>
        <tr r="A80" s="1"/>
      </tp>
      <tp t="e">
        <v>#N/A</v>
        <stp/>
        <stp>BOOK0</stp>
        <stp>HORV</stp>
        <stp>0</stp>
        <tr r="F26" s="1"/>
      </tp>
      <tp t="e">
        <v>#N/A</v>
        <stp/>
        <stp>BOOK1</stp>
        <stp>HORV</stp>
        <stp>0</stp>
        <tr r="F53" s="1"/>
      </tp>
      <tp t="e">
        <v>#N/A</v>
        <stp/>
        <stp>BOOK2</stp>
        <stp>HORV</stp>
        <stp>0</stp>
        <tr r="F8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5F87-373A-4823-B9B2-BA499D94BB6C}">
  <sheetPr codeName="Folha1"/>
  <dimension ref="A1:I80"/>
  <sheetViews>
    <sheetView tabSelected="1" view="pageBreakPreview" topLeftCell="A22" zoomScale="85" zoomScaleNormal="70" zoomScaleSheetLayoutView="85" workbookViewId="0">
      <selection activeCell="C24" sqref="C24"/>
    </sheetView>
  </sheetViews>
  <sheetFormatPr defaultRowHeight="15" x14ac:dyDescent="0.25"/>
  <cols>
    <col min="1" max="1" width="12.7109375" customWidth="1"/>
    <col min="2" max="2" width="12.85546875" customWidth="1"/>
    <col min="3" max="3" width="12.7109375" customWidth="1"/>
    <col min="4" max="4" width="12.28515625" customWidth="1"/>
    <col min="5" max="5" width="8.42578125" customWidth="1"/>
    <col min="6" max="6" width="12.5703125" customWidth="1"/>
    <col min="7" max="8" width="7.140625" customWidth="1"/>
  </cols>
  <sheetData>
    <row r="1" spans="1:8" ht="20.25" hidden="1" x14ac:dyDescent="0.3">
      <c r="A1" s="7"/>
      <c r="B1" s="16" t="e">
        <f>(B$11*0.01)+B$11</f>
        <v>#N/A</v>
      </c>
      <c r="C1" s="7"/>
      <c r="D1" s="15" t="e">
        <f>(D$11*0.01)+D$11</f>
        <v>#N/A</v>
      </c>
      <c r="E1" s="2">
        <v>0.01</v>
      </c>
      <c r="F1" s="8"/>
      <c r="G1" s="9"/>
      <c r="H1" s="9"/>
    </row>
    <row r="2" spans="1:8" ht="20.25" hidden="1" x14ac:dyDescent="0.3">
      <c r="A2" s="7"/>
      <c r="B2" s="16" t="e">
        <f>(B$11*0.009)+B$11</f>
        <v>#N/A</v>
      </c>
      <c r="C2" s="7"/>
      <c r="D2" s="15" t="e">
        <f>(D$11*0.009)+D$11</f>
        <v>#N/A</v>
      </c>
      <c r="E2" s="2">
        <v>8.9999999999999993E-3</v>
      </c>
      <c r="F2" s="8"/>
      <c r="G2" s="9"/>
      <c r="H2" s="9"/>
    </row>
    <row r="3" spans="1:8" ht="20.25" hidden="1" x14ac:dyDescent="0.3">
      <c r="A3" s="7"/>
      <c r="B3" s="16" t="e">
        <f>(B$11*0.008)+B$11</f>
        <v>#N/A</v>
      </c>
      <c r="C3" s="7"/>
      <c r="D3" s="15" t="e">
        <f>(D$11*0.008)+D$11</f>
        <v>#N/A</v>
      </c>
      <c r="E3" s="2">
        <v>8.0000000000000002E-3</v>
      </c>
      <c r="F3" s="8"/>
      <c r="G3" s="9"/>
      <c r="H3" s="9"/>
    </row>
    <row r="4" spans="1:8" ht="20.25" hidden="1" x14ac:dyDescent="0.3">
      <c r="A4" s="7"/>
      <c r="B4" s="16" t="e">
        <f>(B$11*0.007)+B$11</f>
        <v>#N/A</v>
      </c>
      <c r="C4" s="7"/>
      <c r="D4" s="15" t="e">
        <f>(D$11*0.007)+D$11</f>
        <v>#N/A</v>
      </c>
      <c r="E4" s="2">
        <v>7.0000000000000001E-3</v>
      </c>
      <c r="F4" s="8"/>
      <c r="G4" s="9"/>
      <c r="H4" s="9"/>
    </row>
    <row r="5" spans="1:8" ht="20.25" hidden="1" x14ac:dyDescent="0.3">
      <c r="A5" s="14" t="e">
        <f>((B5+B6)/2)</f>
        <v>#N/A</v>
      </c>
      <c r="B5" s="16" t="e">
        <f>(B$11*0.006)+B$11</f>
        <v>#N/A</v>
      </c>
      <c r="C5" s="14" t="e">
        <f>((D5+D6)/2)</f>
        <v>#N/A</v>
      </c>
      <c r="D5" s="15" t="e">
        <f>(D$11*0.006)+D$11</f>
        <v>#N/A</v>
      </c>
      <c r="E5" s="2">
        <v>6.0000000000000001E-3</v>
      </c>
      <c r="F5" s="8"/>
      <c r="G5" s="9"/>
      <c r="H5" s="9"/>
    </row>
    <row r="6" spans="1:8" ht="20.25" hidden="1" x14ac:dyDescent="0.3">
      <c r="A6" s="16" t="e">
        <f>(A5+A7)/2</f>
        <v>#N/A</v>
      </c>
      <c r="B6" s="16" t="e">
        <f>(B$11*0.005)+B$11</f>
        <v>#N/A</v>
      </c>
      <c r="C6" s="15" t="e">
        <f>(C5+C7)/2</f>
        <v>#N/A</v>
      </c>
      <c r="D6" s="15" t="e">
        <f>(D$11*0.005)+D$11</f>
        <v>#N/A</v>
      </c>
      <c r="E6" s="2">
        <v>5.0000000000000001E-3</v>
      </c>
      <c r="F6" s="8"/>
      <c r="G6" s="9"/>
      <c r="H6" s="9"/>
    </row>
    <row r="7" spans="1:8" ht="20.25" hidden="1" x14ac:dyDescent="0.3">
      <c r="A7" s="14" t="e">
        <f>((B6+B7)/2)</f>
        <v>#N/A</v>
      </c>
      <c r="B7" s="16" t="e">
        <f>(B$11*0.004)+B$11</f>
        <v>#N/A</v>
      </c>
      <c r="C7" s="14" t="e">
        <f>((D6+D7)/2)</f>
        <v>#N/A</v>
      </c>
      <c r="D7" s="15" t="e">
        <f>(D$11*0.004)+D$11</f>
        <v>#N/A</v>
      </c>
      <c r="E7" s="2">
        <v>3.9999999999999897E-3</v>
      </c>
      <c r="F7" s="8"/>
      <c r="G7" s="9"/>
      <c r="H7" s="9"/>
    </row>
    <row r="8" spans="1:8" ht="20.25" hidden="1" x14ac:dyDescent="0.3">
      <c r="A8" s="7"/>
      <c r="B8" s="16" t="e">
        <f>(B$11*0.003)+B$11</f>
        <v>#N/A</v>
      </c>
      <c r="C8" s="7"/>
      <c r="D8" s="15" t="e">
        <f>(D$11*0.003)+D$11</f>
        <v>#N/A</v>
      </c>
      <c r="E8" s="2">
        <v>2.9999999999999901E-3</v>
      </c>
      <c r="F8" s="8"/>
      <c r="G8" s="9"/>
      <c r="H8" s="9"/>
    </row>
    <row r="9" spans="1:8" ht="20.25" hidden="1" x14ac:dyDescent="0.3">
      <c r="A9" s="7"/>
      <c r="B9" s="16" t="e">
        <f>(B$11*0.002)+B$11</f>
        <v>#N/A</v>
      </c>
      <c r="C9" s="7"/>
      <c r="D9" s="15" t="e">
        <f>(D$11*0.002)+D$11</f>
        <v>#N/A</v>
      </c>
      <c r="E9" s="2">
        <v>1.9999999999999901E-3</v>
      </c>
      <c r="F9" s="8"/>
      <c r="G9" s="9"/>
      <c r="H9" s="9"/>
    </row>
    <row r="10" spans="1:8" ht="20.25" hidden="1" x14ac:dyDescent="0.3">
      <c r="A10" s="7"/>
      <c r="B10" s="19" t="e">
        <f>(B$11*0.001)+B$11</f>
        <v>#N/A</v>
      </c>
      <c r="C10" s="10"/>
      <c r="D10" s="17" t="e">
        <f>(D$11*0.001)+D$11</f>
        <v>#N/A</v>
      </c>
      <c r="E10" s="3">
        <v>9.9999999999999005E-4</v>
      </c>
      <c r="F10" s="8"/>
      <c r="G10" s="9"/>
      <c r="H10" s="9"/>
    </row>
    <row r="11" spans="1:8" ht="20.25" hidden="1" x14ac:dyDescent="0.3">
      <c r="A11" s="5"/>
      <c r="B11" s="18" t="e">
        <f>C26</f>
        <v>#N/A</v>
      </c>
      <c r="C11" s="5"/>
      <c r="D11" s="18" t="e">
        <f>D26</f>
        <v>#N/A</v>
      </c>
      <c r="E11" s="4">
        <v>0</v>
      </c>
      <c r="F11" s="8"/>
      <c r="G11" s="9"/>
      <c r="H11" s="9"/>
    </row>
    <row r="12" spans="1:8" ht="20.25" hidden="1" x14ac:dyDescent="0.3">
      <c r="A12" s="7"/>
      <c r="B12" s="16" t="e">
        <f>(B$11*-0.001)+B$11</f>
        <v>#N/A</v>
      </c>
      <c r="C12" s="10"/>
      <c r="D12" s="15" t="e">
        <f>(D$11*-0.001)+D$11</f>
        <v>#N/A</v>
      </c>
      <c r="E12" s="6">
        <v>1E-3</v>
      </c>
      <c r="F12" s="8"/>
      <c r="G12" s="9"/>
      <c r="H12" s="9"/>
    </row>
    <row r="13" spans="1:8" ht="20.25" hidden="1" x14ac:dyDescent="0.3">
      <c r="A13" s="7"/>
      <c r="B13" s="16" t="e">
        <f>(B$11*-0.002)+B$11</f>
        <v>#N/A</v>
      </c>
      <c r="C13" s="7"/>
      <c r="D13" s="15" t="e">
        <f>(D$11*-0.002)+D$11</f>
        <v>#N/A</v>
      </c>
      <c r="E13" s="2">
        <v>2E-3</v>
      </c>
      <c r="F13" s="8"/>
      <c r="G13" s="9"/>
      <c r="H13" s="9"/>
    </row>
    <row r="14" spans="1:8" ht="20.25" hidden="1" x14ac:dyDescent="0.3">
      <c r="A14" s="7"/>
      <c r="B14" s="16" t="e">
        <f>(B$11*-0.003)+B$11</f>
        <v>#N/A</v>
      </c>
      <c r="C14" s="7"/>
      <c r="D14" s="15" t="e">
        <f>(D$11*-0.003)+D$11</f>
        <v>#N/A</v>
      </c>
      <c r="E14" s="2">
        <v>3.0000000000000001E-3</v>
      </c>
      <c r="F14" s="8"/>
      <c r="G14" s="9"/>
      <c r="H14" s="9"/>
    </row>
    <row r="15" spans="1:8" ht="20.25" hidden="1" x14ac:dyDescent="0.3">
      <c r="A15" s="14" t="e">
        <f>((B15+B16)/2)</f>
        <v>#N/A</v>
      </c>
      <c r="B15" s="16" t="e">
        <f>(B$11*-0.004)+B$11</f>
        <v>#N/A</v>
      </c>
      <c r="C15" s="14" t="e">
        <f>((D15+D16)/2)</f>
        <v>#N/A</v>
      </c>
      <c r="D15" s="15" t="e">
        <f>(D$11*-0.004)+D$11</f>
        <v>#N/A</v>
      </c>
      <c r="E15" s="2">
        <v>4.0000000000000001E-3</v>
      </c>
      <c r="F15" s="8"/>
      <c r="G15" s="9"/>
      <c r="H15" s="9"/>
    </row>
    <row r="16" spans="1:8" ht="20.25" hidden="1" x14ac:dyDescent="0.3">
      <c r="A16" s="16" t="e">
        <f>(A15+A17)/2</f>
        <v>#N/A</v>
      </c>
      <c r="B16" s="16" t="e">
        <f>(B$11*-0.005)+B$11</f>
        <v>#N/A</v>
      </c>
      <c r="C16" s="15" t="e">
        <f>(C15+C17)/2</f>
        <v>#N/A</v>
      </c>
      <c r="D16" s="15" t="e">
        <f>(D$11*-0.005)+D$11</f>
        <v>#N/A</v>
      </c>
      <c r="E16" s="2">
        <v>5.0000000000000001E-3</v>
      </c>
      <c r="F16" s="8"/>
      <c r="G16" s="9"/>
      <c r="H16" s="9"/>
    </row>
    <row r="17" spans="1:9" ht="20.25" hidden="1" x14ac:dyDescent="0.3">
      <c r="A17" s="14" t="e">
        <f>((B16+B17)/2)</f>
        <v>#N/A</v>
      </c>
      <c r="B17" s="16" t="e">
        <f>(B$11*-0.006)+B$11</f>
        <v>#N/A</v>
      </c>
      <c r="C17" s="14" t="e">
        <f>((D16+D17)/2)</f>
        <v>#N/A</v>
      </c>
      <c r="D17" s="15" t="e">
        <f>(D$11*-0.006)+D$11</f>
        <v>#N/A</v>
      </c>
      <c r="E17" s="2">
        <v>6.0000000000000001E-3</v>
      </c>
      <c r="F17" s="8"/>
      <c r="G17" s="9"/>
      <c r="H17" s="9"/>
    </row>
    <row r="18" spans="1:9" ht="20.25" hidden="1" x14ac:dyDescent="0.3">
      <c r="A18" s="7"/>
      <c r="B18" s="16" t="e">
        <f>(B$11*-0.007)+B$11</f>
        <v>#N/A</v>
      </c>
      <c r="C18" s="7"/>
      <c r="D18" s="15" t="e">
        <f>(D$11*-0.007)+D$11</f>
        <v>#N/A</v>
      </c>
      <c r="E18" s="2">
        <v>7.0000000000000001E-3</v>
      </c>
      <c r="F18" s="8"/>
      <c r="G18" s="9"/>
      <c r="H18" s="9"/>
    </row>
    <row r="19" spans="1:9" ht="20.25" hidden="1" x14ac:dyDescent="0.3">
      <c r="A19" s="7"/>
      <c r="B19" s="16" t="e">
        <f>(B$11*-0.008)+B$11</f>
        <v>#N/A</v>
      </c>
      <c r="C19" s="7"/>
      <c r="D19" s="15" t="e">
        <f>(D$11*-0.008)+D$11</f>
        <v>#N/A</v>
      </c>
      <c r="E19" s="2">
        <v>8.0000000000000002E-3</v>
      </c>
      <c r="F19" s="8"/>
      <c r="G19" s="9"/>
      <c r="H19" s="9"/>
    </row>
    <row r="20" spans="1:9" ht="20.25" hidden="1" x14ac:dyDescent="0.3">
      <c r="A20" s="7"/>
      <c r="B20" s="16" t="e">
        <f>(B$11*-0.009)+B$11</f>
        <v>#N/A</v>
      </c>
      <c r="C20" s="7"/>
      <c r="D20" s="15" t="e">
        <f>(D$11*-0.009)+D$11</f>
        <v>#N/A</v>
      </c>
      <c r="E20" s="2">
        <v>8.9999999999999993E-3</v>
      </c>
      <c r="F20" s="8"/>
      <c r="G20" s="9"/>
      <c r="H20" s="9"/>
    </row>
    <row r="21" spans="1:9" ht="20.25" hidden="1" x14ac:dyDescent="0.3">
      <c r="A21" s="7"/>
      <c r="B21" s="19" t="e">
        <f>(B$11*-0.01)+B$11</f>
        <v>#N/A</v>
      </c>
      <c r="C21" s="7"/>
      <c r="D21" s="17" t="e">
        <f>(D$11*-0.01)+D$11</f>
        <v>#N/A</v>
      </c>
      <c r="E21" s="2">
        <v>0.01</v>
      </c>
      <c r="F21" s="8"/>
      <c r="G21" s="9"/>
      <c r="H21" s="9"/>
    </row>
    <row r="22" spans="1:9" ht="23.25" x14ac:dyDescent="0.35">
      <c r="A22" s="12" t="s">
        <v>6</v>
      </c>
      <c r="B22" s="1" t="s">
        <v>8</v>
      </c>
      <c r="C22" s="12" t="s">
        <v>7</v>
      </c>
      <c r="D22" s="1" t="s">
        <v>4</v>
      </c>
      <c r="E22" s="33" t="s">
        <v>5</v>
      </c>
      <c r="F22" s="34"/>
      <c r="G22" s="33" t="s">
        <v>9</v>
      </c>
      <c r="H22" s="34"/>
    </row>
    <row r="23" spans="1:9" ht="18" x14ac:dyDescent="0.25">
      <c r="A23" s="22" t="e">
        <f>(A6+A16)/2</f>
        <v>#N/A</v>
      </c>
      <c r="B23" s="23" t="e">
        <f>(A16+C16)/2</f>
        <v>#N/A</v>
      </c>
      <c r="C23" s="22" t="e">
        <f>(C6+C16)/2</f>
        <v>#N/A</v>
      </c>
      <c r="D23" s="23" t="e">
        <f>(A23+C23)/2</f>
        <v>#N/A</v>
      </c>
      <c r="E23" s="39" t="e">
        <f>D24/D23</f>
        <v>#N/A</v>
      </c>
      <c r="F23" s="40"/>
      <c r="G23" s="31" t="e">
        <f>(B23*E23*E26)+B23</f>
        <v>#N/A</v>
      </c>
      <c r="H23" s="32"/>
    </row>
    <row r="24" spans="1:9" ht="23.25" x14ac:dyDescent="0.25">
      <c r="A24" s="11" t="e">
        <f>RTD("rtdtrading.rtdserver",, "BOOK0", "INFO", "ATV")</f>
        <v>#N/A</v>
      </c>
      <c r="B24" s="20" t="e">
        <f>(D23+B23)/2</f>
        <v>#N/A</v>
      </c>
      <c r="C24" s="21" t="e">
        <f>D23-B23</f>
        <v>#N/A</v>
      </c>
      <c r="D24" s="21" t="e">
        <f>C23-A23</f>
        <v>#N/A</v>
      </c>
      <c r="E24" s="35" t="e">
        <f>C24/B24</f>
        <v>#N/A</v>
      </c>
      <c r="F24" s="36"/>
      <c r="G24" s="31" t="e">
        <f>B23-(B23*E23*B26)</f>
        <v>#N/A</v>
      </c>
      <c r="H24" s="32"/>
    </row>
    <row r="25" spans="1:9" ht="20.25" x14ac:dyDescent="0.3">
      <c r="A25" s="13" t="s">
        <v>0</v>
      </c>
      <c r="B25" s="13" t="s">
        <v>1</v>
      </c>
      <c r="C25" s="13" t="s">
        <v>2</v>
      </c>
      <c r="D25" s="13" t="s">
        <v>3</v>
      </c>
      <c r="E25" s="13" t="s">
        <v>1</v>
      </c>
      <c r="F25" s="13" t="s">
        <v>0</v>
      </c>
      <c r="G25" s="27" t="e">
        <f>E23*B23*E26</f>
        <v>#N/A</v>
      </c>
      <c r="H25" s="28"/>
      <c r="I25" s="26"/>
    </row>
    <row r="26" spans="1:9" ht="20.25" x14ac:dyDescent="0.3">
      <c r="A26" s="13" t="e">
        <f>RTD("rtdtrading.rtdserver",, "BOOK0", "HORC", 0)</f>
        <v>#N/A</v>
      </c>
      <c r="B26" s="13" t="e">
        <f>RTD("rtdtrading.rtdserver",, "BOOK0", "VOC", 0)</f>
        <v>#N/A</v>
      </c>
      <c r="C26" s="13" t="e">
        <f>RTD("rtdtrading.rtdserver",, "BOOK0", "OCP", 0)</f>
        <v>#N/A</v>
      </c>
      <c r="D26" s="13" t="e">
        <f>RTD("rtdtrading.rtdserver",, "BOOK0", "OVD", 0)</f>
        <v>#N/A</v>
      </c>
      <c r="E26" s="13" t="e">
        <f>RTD("rtdtrading.rtdserver",, "BOOK0", "VOV", 0)</f>
        <v>#N/A</v>
      </c>
      <c r="F26" s="13" t="e">
        <f>RTD("rtdtrading.rtdserver",, "BOOK0", "HORV", 0)</f>
        <v>#N/A</v>
      </c>
      <c r="G26" s="29" t="e">
        <f>E23*B23*B26</f>
        <v>#N/A</v>
      </c>
      <c r="H26" s="30"/>
    </row>
    <row r="27" spans="1:9" ht="20.25" x14ac:dyDescent="0.3">
      <c r="A27" s="9"/>
      <c r="B27" s="9"/>
      <c r="C27" s="9"/>
      <c r="D27" s="9"/>
      <c r="E27" s="9"/>
      <c r="F27" s="9"/>
      <c r="G27" s="8"/>
      <c r="H27" s="8"/>
    </row>
    <row r="28" spans="1:9" ht="20.25" hidden="1" x14ac:dyDescent="0.3">
      <c r="A28" s="7"/>
      <c r="B28" s="16" t="e">
        <f>(B$38*0.01)+B$38</f>
        <v>#N/A</v>
      </c>
      <c r="C28" s="7"/>
      <c r="D28" s="15" t="e">
        <f>(D$38*0.01)+D$38</f>
        <v>#N/A</v>
      </c>
      <c r="E28" s="2">
        <v>0.01</v>
      </c>
      <c r="F28" s="8"/>
      <c r="G28" s="8"/>
      <c r="H28" s="8"/>
    </row>
    <row r="29" spans="1:9" ht="20.25" hidden="1" x14ac:dyDescent="0.3">
      <c r="A29" s="7"/>
      <c r="B29" s="16" t="e">
        <f>(B$38*0.009)+B$38</f>
        <v>#N/A</v>
      </c>
      <c r="C29" s="7"/>
      <c r="D29" s="15" t="e">
        <f>(D$38*0.009)+D$38</f>
        <v>#N/A</v>
      </c>
      <c r="E29" s="2">
        <v>8.9999999999999993E-3</v>
      </c>
      <c r="F29" s="8"/>
      <c r="G29" s="8"/>
      <c r="H29" s="8"/>
    </row>
    <row r="30" spans="1:9" ht="20.25" hidden="1" x14ac:dyDescent="0.3">
      <c r="A30" s="7"/>
      <c r="B30" s="16" t="e">
        <f>(B$38*0.008)+B$38</f>
        <v>#N/A</v>
      </c>
      <c r="C30" s="7"/>
      <c r="D30" s="15" t="e">
        <f>(D$38*0.008)+D$38</f>
        <v>#N/A</v>
      </c>
      <c r="E30" s="2">
        <v>8.0000000000000002E-3</v>
      </c>
      <c r="F30" s="8"/>
      <c r="G30" s="8"/>
      <c r="H30" s="8"/>
    </row>
    <row r="31" spans="1:9" ht="20.25" hidden="1" x14ac:dyDescent="0.3">
      <c r="A31" s="7"/>
      <c r="B31" s="16" t="e">
        <f>(B$38*0.007)+B$38</f>
        <v>#N/A</v>
      </c>
      <c r="C31" s="7"/>
      <c r="D31" s="15" t="e">
        <f>(D$38*0.007)+D$38</f>
        <v>#N/A</v>
      </c>
      <c r="E31" s="2">
        <v>7.0000000000000001E-3</v>
      </c>
      <c r="F31" s="8"/>
      <c r="G31" s="8"/>
      <c r="H31" s="8"/>
    </row>
    <row r="32" spans="1:9" ht="20.25" hidden="1" x14ac:dyDescent="0.3">
      <c r="A32" s="14" t="e">
        <f>((B32+B33)/2)</f>
        <v>#N/A</v>
      </c>
      <c r="B32" s="16" t="e">
        <f>(B$38*0.006)+B$38</f>
        <v>#N/A</v>
      </c>
      <c r="C32" s="14" t="e">
        <f>((D32+D33)/2)</f>
        <v>#N/A</v>
      </c>
      <c r="D32" s="15" t="e">
        <f>(D$38*0.006)+D$38</f>
        <v>#N/A</v>
      </c>
      <c r="E32" s="2">
        <v>6.0000000000000001E-3</v>
      </c>
      <c r="F32" s="8"/>
      <c r="G32" s="8"/>
      <c r="H32" s="8"/>
    </row>
    <row r="33" spans="1:8" ht="20.25" hidden="1" x14ac:dyDescent="0.3">
      <c r="A33" s="16" t="e">
        <f>(A32+A34)/2</f>
        <v>#N/A</v>
      </c>
      <c r="B33" s="16" t="e">
        <f>(B$38*0.005)+B$38</f>
        <v>#N/A</v>
      </c>
      <c r="C33" s="15" t="e">
        <f>(C32+C34)/2</f>
        <v>#N/A</v>
      </c>
      <c r="D33" s="15" t="e">
        <f>(D$38*0.005)+D$38</f>
        <v>#N/A</v>
      </c>
      <c r="E33" s="2">
        <v>5.0000000000000001E-3</v>
      </c>
      <c r="F33" s="8"/>
      <c r="G33" s="8"/>
      <c r="H33" s="8"/>
    </row>
    <row r="34" spans="1:8" ht="20.25" hidden="1" x14ac:dyDescent="0.3">
      <c r="A34" s="14" t="e">
        <f>((B33+B34)/2)</f>
        <v>#N/A</v>
      </c>
      <c r="B34" s="16" t="e">
        <f>(B$38*0.004)+B$38</f>
        <v>#N/A</v>
      </c>
      <c r="C34" s="14" t="e">
        <f>((D33+D34)/2)</f>
        <v>#N/A</v>
      </c>
      <c r="D34" s="15" t="e">
        <f>(D$38*0.004)+D$38</f>
        <v>#N/A</v>
      </c>
      <c r="E34" s="2">
        <v>3.9999999999999897E-3</v>
      </c>
      <c r="F34" s="8"/>
      <c r="G34" s="8"/>
      <c r="H34" s="8"/>
    </row>
    <row r="35" spans="1:8" ht="20.25" hidden="1" x14ac:dyDescent="0.3">
      <c r="A35" s="7"/>
      <c r="B35" s="16" t="e">
        <f>(B$38*0.003)+B$38</f>
        <v>#N/A</v>
      </c>
      <c r="C35" s="7"/>
      <c r="D35" s="15" t="e">
        <f>(D$38*0.003)+D$38</f>
        <v>#N/A</v>
      </c>
      <c r="E35" s="2">
        <v>2.9999999999999901E-3</v>
      </c>
      <c r="F35" s="8"/>
      <c r="G35" s="8"/>
      <c r="H35" s="8"/>
    </row>
    <row r="36" spans="1:8" ht="20.25" hidden="1" x14ac:dyDescent="0.3">
      <c r="A36" s="7"/>
      <c r="B36" s="16" t="e">
        <f>(B$38*0.002)+B$38</f>
        <v>#N/A</v>
      </c>
      <c r="C36" s="7"/>
      <c r="D36" s="15" t="e">
        <f>(D$38*0.002)+D$38</f>
        <v>#N/A</v>
      </c>
      <c r="E36" s="2">
        <v>1.9999999999999901E-3</v>
      </c>
      <c r="F36" s="8"/>
      <c r="G36" s="8"/>
      <c r="H36" s="8"/>
    </row>
    <row r="37" spans="1:8" ht="20.25" hidden="1" x14ac:dyDescent="0.3">
      <c r="A37" s="7"/>
      <c r="B37" s="16" t="e">
        <f>(B$38*0.001)+B$38</f>
        <v>#N/A</v>
      </c>
      <c r="C37" s="10"/>
      <c r="D37" s="15" t="e">
        <f>(D$38*0.001)+D$38</f>
        <v>#N/A</v>
      </c>
      <c r="E37" s="3">
        <v>9.9999999999999005E-4</v>
      </c>
      <c r="F37" s="8"/>
      <c r="G37" s="8"/>
      <c r="H37" s="8"/>
    </row>
    <row r="38" spans="1:8" ht="20.25" hidden="1" x14ac:dyDescent="0.3">
      <c r="A38" s="5"/>
      <c r="B38" s="18" t="e">
        <f>C53</f>
        <v>#N/A</v>
      </c>
      <c r="C38" s="5"/>
      <c r="D38" s="18" t="e">
        <f>D53</f>
        <v>#N/A</v>
      </c>
      <c r="E38" s="4">
        <v>0</v>
      </c>
      <c r="F38" s="8"/>
      <c r="G38" s="8"/>
      <c r="H38" s="8"/>
    </row>
    <row r="39" spans="1:8" ht="20.25" hidden="1" x14ac:dyDescent="0.3">
      <c r="A39" s="7"/>
      <c r="B39" s="16" t="e">
        <f>(B$38*-0.001)+B$38</f>
        <v>#N/A</v>
      </c>
      <c r="C39" s="10"/>
      <c r="D39" s="15" t="e">
        <f>(D$38*-0.001)+D$38</f>
        <v>#N/A</v>
      </c>
      <c r="E39" s="6">
        <v>1E-3</v>
      </c>
      <c r="F39" s="8"/>
      <c r="G39" s="8"/>
      <c r="H39" s="8"/>
    </row>
    <row r="40" spans="1:8" ht="20.25" hidden="1" x14ac:dyDescent="0.3">
      <c r="A40" s="7"/>
      <c r="B40" s="16" t="e">
        <f>(B$38*-0.002)+B$38</f>
        <v>#N/A</v>
      </c>
      <c r="C40" s="7"/>
      <c r="D40" s="15" t="e">
        <f>(D$38*-0.002)+D$38</f>
        <v>#N/A</v>
      </c>
      <c r="E40" s="2">
        <v>2E-3</v>
      </c>
      <c r="F40" s="8"/>
      <c r="G40" s="8"/>
      <c r="H40" s="8"/>
    </row>
    <row r="41" spans="1:8" ht="20.25" hidden="1" x14ac:dyDescent="0.3">
      <c r="A41" s="7"/>
      <c r="B41" s="16" t="e">
        <f>(B$38*-0.003)+B$38</f>
        <v>#N/A</v>
      </c>
      <c r="C41" s="7"/>
      <c r="D41" s="15" t="e">
        <f>(D$38*-0.003)+D$38</f>
        <v>#N/A</v>
      </c>
      <c r="E41" s="2">
        <v>3.0000000000000001E-3</v>
      </c>
      <c r="F41" s="8"/>
      <c r="G41" s="8"/>
      <c r="H41" s="8"/>
    </row>
    <row r="42" spans="1:8" ht="20.25" hidden="1" x14ac:dyDescent="0.3">
      <c r="A42" s="14" t="e">
        <f>((B42+B43)/2)</f>
        <v>#N/A</v>
      </c>
      <c r="B42" s="16" t="e">
        <f>(B$38*-0.004)+B$38</f>
        <v>#N/A</v>
      </c>
      <c r="C42" s="14" t="e">
        <f>((D42+D43)/2)</f>
        <v>#N/A</v>
      </c>
      <c r="D42" s="15" t="e">
        <f>(D$38*-0.004)+D$38</f>
        <v>#N/A</v>
      </c>
      <c r="E42" s="2">
        <v>4.0000000000000001E-3</v>
      </c>
      <c r="F42" s="8"/>
      <c r="G42" s="8"/>
      <c r="H42" s="8"/>
    </row>
    <row r="43" spans="1:8" ht="20.25" hidden="1" x14ac:dyDescent="0.3">
      <c r="A43" s="16" t="e">
        <f>(A42+A44)/2</f>
        <v>#N/A</v>
      </c>
      <c r="B43" s="16" t="e">
        <f>(B$38*-0.005)+B$38</f>
        <v>#N/A</v>
      </c>
      <c r="C43" s="15" t="e">
        <f>(C42+C44)/2</f>
        <v>#N/A</v>
      </c>
      <c r="D43" s="15" t="e">
        <f>(D$38*-0.005)+D$38</f>
        <v>#N/A</v>
      </c>
      <c r="E43" s="2">
        <v>5.0000000000000001E-3</v>
      </c>
      <c r="F43" s="8"/>
      <c r="G43" s="8"/>
      <c r="H43" s="8"/>
    </row>
    <row r="44" spans="1:8" ht="20.25" hidden="1" x14ac:dyDescent="0.3">
      <c r="A44" s="14" t="e">
        <f>((B43+B44)/2)</f>
        <v>#N/A</v>
      </c>
      <c r="B44" s="16" t="e">
        <f>(B$38*-0.006)+B$38</f>
        <v>#N/A</v>
      </c>
      <c r="C44" s="14" t="e">
        <f>((D43+D44)/2)</f>
        <v>#N/A</v>
      </c>
      <c r="D44" s="15" t="e">
        <f>(D$38*-0.006)+D$38</f>
        <v>#N/A</v>
      </c>
      <c r="E44" s="2">
        <v>6.0000000000000001E-3</v>
      </c>
      <c r="F44" s="8"/>
      <c r="G44" s="8"/>
      <c r="H44" s="8"/>
    </row>
    <row r="45" spans="1:8" ht="20.25" hidden="1" x14ac:dyDescent="0.3">
      <c r="A45" s="7"/>
      <c r="B45" s="16" t="e">
        <f>(B$38*-0.007)+B$38</f>
        <v>#N/A</v>
      </c>
      <c r="C45" s="7"/>
      <c r="D45" s="15" t="e">
        <f>(D$38*-0.007)+D$38</f>
        <v>#N/A</v>
      </c>
      <c r="E45" s="2">
        <v>7.0000000000000001E-3</v>
      </c>
      <c r="F45" s="8"/>
      <c r="G45" s="8"/>
      <c r="H45" s="8"/>
    </row>
    <row r="46" spans="1:8" ht="20.25" hidden="1" x14ac:dyDescent="0.3">
      <c r="A46" s="7"/>
      <c r="B46" s="16" t="e">
        <f>(B$38*-0.008)+B$38</f>
        <v>#N/A</v>
      </c>
      <c r="C46" s="7"/>
      <c r="D46" s="15" t="e">
        <f>(D$38*-0.008)+D$38</f>
        <v>#N/A</v>
      </c>
      <c r="E46" s="2">
        <v>8.0000000000000002E-3</v>
      </c>
      <c r="F46" s="8"/>
      <c r="G46" s="8"/>
      <c r="H46" s="8"/>
    </row>
    <row r="47" spans="1:8" ht="20.25" hidden="1" x14ac:dyDescent="0.3">
      <c r="A47" s="7"/>
      <c r="B47" s="16" t="e">
        <f>(B$38*-0.009)+B$38</f>
        <v>#N/A</v>
      </c>
      <c r="C47" s="7"/>
      <c r="D47" s="15" t="e">
        <f>(D$38*-0.009)+D$38</f>
        <v>#N/A</v>
      </c>
      <c r="E47" s="2">
        <v>8.9999999999999993E-3</v>
      </c>
      <c r="F47" s="8"/>
      <c r="G47" s="8"/>
      <c r="H47" s="8"/>
    </row>
    <row r="48" spans="1:8" ht="20.25" hidden="1" x14ac:dyDescent="0.3">
      <c r="A48" s="7"/>
      <c r="B48" s="16" t="e">
        <f>(B$38*-0.01)+B$38</f>
        <v>#N/A</v>
      </c>
      <c r="C48" s="7"/>
      <c r="D48" s="15" t="e">
        <f>(D$38*-0.01)+D$38</f>
        <v>#N/A</v>
      </c>
      <c r="E48" s="2">
        <v>0.01</v>
      </c>
      <c r="F48" s="8"/>
      <c r="G48" s="8"/>
      <c r="H48" s="8"/>
    </row>
    <row r="49" spans="1:8" ht="23.25" x14ac:dyDescent="0.35">
      <c r="A49" s="12" t="s">
        <v>6</v>
      </c>
      <c r="B49" s="1" t="s">
        <v>8</v>
      </c>
      <c r="C49" s="12" t="s">
        <v>7</v>
      </c>
      <c r="D49" s="1" t="s">
        <v>4</v>
      </c>
      <c r="E49" s="33" t="s">
        <v>5</v>
      </c>
      <c r="F49" s="34"/>
      <c r="G49" s="33" t="s">
        <v>9</v>
      </c>
      <c r="H49" s="34"/>
    </row>
    <row r="50" spans="1:8" ht="18" x14ac:dyDescent="0.25">
      <c r="A50" s="24" t="e">
        <f>(A33+A43)/2</f>
        <v>#N/A</v>
      </c>
      <c r="B50" s="25" t="e">
        <f>(A43+C43)/2</f>
        <v>#N/A</v>
      </c>
      <c r="C50" s="24" t="e">
        <f>(C33+C43)/2</f>
        <v>#N/A</v>
      </c>
      <c r="D50" s="25" t="e">
        <f>(A50+C50)/2</f>
        <v>#N/A</v>
      </c>
      <c r="E50" s="39" t="e">
        <f>D51/D50</f>
        <v>#N/A</v>
      </c>
      <c r="F50" s="40"/>
      <c r="G50" s="31" t="e">
        <f>(B50*E50)+B50</f>
        <v>#N/A</v>
      </c>
      <c r="H50" s="32"/>
    </row>
    <row r="51" spans="1:8" ht="23.25" x14ac:dyDescent="0.25">
      <c r="A51" s="11" t="e">
        <f>RTD("rtdtrading.rtdserver",, "BOOK1", "INFO", "ATV")</f>
        <v>#N/A</v>
      </c>
      <c r="B51" s="20" t="e">
        <f>(D50+B50)/2</f>
        <v>#N/A</v>
      </c>
      <c r="C51" s="21" t="e">
        <f>D50-B50</f>
        <v>#N/A</v>
      </c>
      <c r="D51" s="21" t="e">
        <f>C50-A50</f>
        <v>#N/A</v>
      </c>
      <c r="E51" s="35" t="e">
        <f>C51/B51</f>
        <v>#N/A</v>
      </c>
      <c r="F51" s="36"/>
      <c r="G51" s="31" t="e">
        <f>B50-(B50*E50)</f>
        <v>#N/A</v>
      </c>
      <c r="H51" s="32"/>
    </row>
    <row r="52" spans="1:8" ht="20.25" x14ac:dyDescent="0.3">
      <c r="A52" s="13" t="s">
        <v>0</v>
      </c>
      <c r="B52" s="13" t="s">
        <v>1</v>
      </c>
      <c r="C52" s="13" t="s">
        <v>2</v>
      </c>
      <c r="D52" s="13" t="s">
        <v>3</v>
      </c>
      <c r="E52" s="13" t="s">
        <v>1</v>
      </c>
      <c r="F52" s="13" t="s">
        <v>0</v>
      </c>
      <c r="G52" s="27" t="e">
        <f>E50*B50*E53</f>
        <v>#N/A</v>
      </c>
      <c r="H52" s="28"/>
    </row>
    <row r="53" spans="1:8" ht="20.25" x14ac:dyDescent="0.3">
      <c r="A53" s="13" t="e">
        <f>RTD("rtdtrading.rtdserver",, "BOOK1", "HORC", 0)</f>
        <v>#N/A</v>
      </c>
      <c r="B53" s="13" t="e">
        <f>RTD("rtdtrading.rtdserver",, "BOOK1", "VOC", 0)</f>
        <v>#N/A</v>
      </c>
      <c r="C53" s="13" t="e">
        <f>RTD("rtdtrading.rtdserver",, "BOOK1", "OCP", 0)</f>
        <v>#N/A</v>
      </c>
      <c r="D53" s="13" t="e">
        <f>RTD("rtdtrading.rtdserver",, "BOOK1", "OVD", 0)</f>
        <v>#N/A</v>
      </c>
      <c r="E53" s="13" t="e">
        <f>RTD("rtdtrading.rtdserver",, "BOOK1", "VOV", 0)</f>
        <v>#N/A</v>
      </c>
      <c r="F53" s="13" t="e">
        <f>RTD("rtdtrading.rtdserver",, "BOOK1", "HORV", 0)</f>
        <v>#N/A</v>
      </c>
      <c r="G53" s="29" t="e">
        <f>E50*B50*B53</f>
        <v>#N/A</v>
      </c>
      <c r="H53" s="30"/>
    </row>
    <row r="54" spans="1:8" ht="20.25" x14ac:dyDescent="0.3">
      <c r="A54" s="9"/>
      <c r="B54" s="9"/>
      <c r="C54" s="9"/>
      <c r="D54" s="9"/>
      <c r="E54" s="9"/>
      <c r="F54" s="9"/>
      <c r="G54" s="8"/>
      <c r="H54" s="8"/>
    </row>
    <row r="55" spans="1:8" ht="20.25" hidden="1" x14ac:dyDescent="0.3">
      <c r="A55" s="7"/>
      <c r="B55" s="16" t="e">
        <f>(B$65*0.01)+B$65</f>
        <v>#N/A</v>
      </c>
      <c r="C55" s="7"/>
      <c r="D55" s="15" t="e">
        <f>(D$65*0.01)+D$65</f>
        <v>#N/A</v>
      </c>
      <c r="E55" s="2">
        <v>0.01</v>
      </c>
      <c r="F55" s="8"/>
      <c r="G55" s="8"/>
      <c r="H55" s="8"/>
    </row>
    <row r="56" spans="1:8" ht="20.25" hidden="1" x14ac:dyDescent="0.3">
      <c r="A56" s="7"/>
      <c r="B56" s="16" t="e">
        <f>(B$65*0.009)+B$65</f>
        <v>#N/A</v>
      </c>
      <c r="C56" s="7"/>
      <c r="D56" s="15" t="e">
        <f>(D$65*0.009)+D$65</f>
        <v>#N/A</v>
      </c>
      <c r="E56" s="2">
        <v>8.9999999999999993E-3</v>
      </c>
      <c r="F56" s="8"/>
      <c r="G56" s="8"/>
      <c r="H56" s="8"/>
    </row>
    <row r="57" spans="1:8" ht="20.25" hidden="1" x14ac:dyDescent="0.3">
      <c r="A57" s="7"/>
      <c r="B57" s="16" t="e">
        <f>(B$65*0.008)+B$65</f>
        <v>#N/A</v>
      </c>
      <c r="C57" s="7"/>
      <c r="D57" s="15" t="e">
        <f>(D$65*0.008)+D$65</f>
        <v>#N/A</v>
      </c>
      <c r="E57" s="2">
        <v>8.0000000000000002E-3</v>
      </c>
      <c r="F57" s="8"/>
      <c r="G57" s="8"/>
      <c r="H57" s="8"/>
    </row>
    <row r="58" spans="1:8" ht="20.25" hidden="1" x14ac:dyDescent="0.3">
      <c r="A58" s="7"/>
      <c r="B58" s="16" t="e">
        <f>(B$65*0.007)+B$65</f>
        <v>#N/A</v>
      </c>
      <c r="C58" s="7"/>
      <c r="D58" s="15" t="e">
        <f>(D$65*0.007)+D$65</f>
        <v>#N/A</v>
      </c>
      <c r="E58" s="2">
        <v>7.0000000000000001E-3</v>
      </c>
      <c r="F58" s="8"/>
      <c r="G58" s="8"/>
      <c r="H58" s="8"/>
    </row>
    <row r="59" spans="1:8" ht="20.25" hidden="1" x14ac:dyDescent="0.3">
      <c r="A59" s="14" t="e">
        <f>((B59+B60)/2)</f>
        <v>#N/A</v>
      </c>
      <c r="B59" s="16" t="e">
        <f>(B$65*0.006)+B$65</f>
        <v>#N/A</v>
      </c>
      <c r="C59" s="14" t="e">
        <f>((D59+D60)/2)</f>
        <v>#N/A</v>
      </c>
      <c r="D59" s="15" t="e">
        <f>(D$65*0.006)+D$65</f>
        <v>#N/A</v>
      </c>
      <c r="E59" s="2">
        <v>6.0000000000000001E-3</v>
      </c>
      <c r="F59" s="8"/>
      <c r="G59" s="8"/>
      <c r="H59" s="8"/>
    </row>
    <row r="60" spans="1:8" ht="20.25" hidden="1" x14ac:dyDescent="0.3">
      <c r="A60" s="16" t="e">
        <f>(A59+A61)/2</f>
        <v>#N/A</v>
      </c>
      <c r="B60" s="16" t="e">
        <f>(B$65*0.005)+B$65</f>
        <v>#N/A</v>
      </c>
      <c r="C60" s="15" t="e">
        <f>(C59+C61)/2</f>
        <v>#N/A</v>
      </c>
      <c r="D60" s="15" t="e">
        <f>(D$65*0.005)+D$65</f>
        <v>#N/A</v>
      </c>
      <c r="E60" s="2">
        <v>5.0000000000000001E-3</v>
      </c>
      <c r="F60" s="8"/>
      <c r="G60" s="8"/>
      <c r="H60" s="8"/>
    </row>
    <row r="61" spans="1:8" ht="20.25" hidden="1" x14ac:dyDescent="0.3">
      <c r="A61" s="14" t="e">
        <f>((B60+B61)/2)</f>
        <v>#N/A</v>
      </c>
      <c r="B61" s="16" t="e">
        <f>(B$65*0.004)+B$65</f>
        <v>#N/A</v>
      </c>
      <c r="C61" s="14" t="e">
        <f>((D60+D61)/2)</f>
        <v>#N/A</v>
      </c>
      <c r="D61" s="15" t="e">
        <f>(D$65*0.004)+D$65</f>
        <v>#N/A</v>
      </c>
      <c r="E61" s="2">
        <v>3.9999999999999897E-3</v>
      </c>
      <c r="F61" s="8"/>
      <c r="G61" s="8"/>
      <c r="H61" s="8"/>
    </row>
    <row r="62" spans="1:8" ht="20.25" hidden="1" x14ac:dyDescent="0.3">
      <c r="A62" s="7"/>
      <c r="B62" s="16" t="e">
        <f>(B$65*0.003)+B$65</f>
        <v>#N/A</v>
      </c>
      <c r="C62" s="7"/>
      <c r="D62" s="15" t="e">
        <f>(D$65*0.003)+D$65</f>
        <v>#N/A</v>
      </c>
      <c r="E62" s="2">
        <v>2.9999999999999901E-3</v>
      </c>
      <c r="F62" s="8"/>
      <c r="G62" s="8"/>
      <c r="H62" s="8"/>
    </row>
    <row r="63" spans="1:8" ht="20.25" hidden="1" x14ac:dyDescent="0.3">
      <c r="A63" s="7"/>
      <c r="B63" s="16" t="e">
        <f>(B$65*0.002)+B$65</f>
        <v>#N/A</v>
      </c>
      <c r="C63" s="7"/>
      <c r="D63" s="15" t="e">
        <f>(D$65*0.002)+D$65</f>
        <v>#N/A</v>
      </c>
      <c r="E63" s="2">
        <v>1.9999999999999901E-3</v>
      </c>
      <c r="F63" s="8"/>
      <c r="G63" s="8"/>
      <c r="H63" s="8"/>
    </row>
    <row r="64" spans="1:8" ht="20.25" hidden="1" x14ac:dyDescent="0.3">
      <c r="A64" s="7"/>
      <c r="B64" s="16" t="e">
        <f>(B$65*0.001)+B$65</f>
        <v>#N/A</v>
      </c>
      <c r="C64" s="10"/>
      <c r="D64" s="15" t="e">
        <f>(D$65*0.001)+D$65</f>
        <v>#N/A</v>
      </c>
      <c r="E64" s="3">
        <v>9.9999999999999005E-4</v>
      </c>
      <c r="F64" s="8"/>
      <c r="G64" s="8"/>
      <c r="H64" s="8"/>
    </row>
    <row r="65" spans="1:8" ht="20.25" hidden="1" x14ac:dyDescent="0.3">
      <c r="A65" s="5"/>
      <c r="B65" s="18" t="e">
        <f>C80</f>
        <v>#N/A</v>
      </c>
      <c r="C65" s="5"/>
      <c r="D65" s="18" t="e">
        <f>D80</f>
        <v>#N/A</v>
      </c>
      <c r="E65" s="4">
        <v>0</v>
      </c>
      <c r="F65" s="8"/>
      <c r="G65" s="8"/>
      <c r="H65" s="8"/>
    </row>
    <row r="66" spans="1:8" ht="20.25" hidden="1" x14ac:dyDescent="0.3">
      <c r="A66" s="7"/>
      <c r="B66" s="16" t="e">
        <f>(B$65*-0.001)+B$65</f>
        <v>#N/A</v>
      </c>
      <c r="C66" s="10"/>
      <c r="D66" s="15" t="e">
        <f>(D$65*-0.001)+D$65</f>
        <v>#N/A</v>
      </c>
      <c r="E66" s="6">
        <v>1E-3</v>
      </c>
      <c r="F66" s="8"/>
      <c r="G66" s="8"/>
      <c r="H66" s="8"/>
    </row>
    <row r="67" spans="1:8" ht="20.25" hidden="1" x14ac:dyDescent="0.3">
      <c r="A67" s="7"/>
      <c r="B67" s="16" t="e">
        <f>(B$65*-0.002)+B$65</f>
        <v>#N/A</v>
      </c>
      <c r="C67" s="7"/>
      <c r="D67" s="15" t="e">
        <f>(D$65*-0.002)+D$65</f>
        <v>#N/A</v>
      </c>
      <c r="E67" s="2">
        <v>2E-3</v>
      </c>
      <c r="F67" s="8"/>
      <c r="G67" s="8"/>
      <c r="H67" s="8"/>
    </row>
    <row r="68" spans="1:8" ht="20.25" hidden="1" x14ac:dyDescent="0.3">
      <c r="A68" s="7"/>
      <c r="B68" s="16" t="e">
        <f>(B$65*-0.003)+B$65</f>
        <v>#N/A</v>
      </c>
      <c r="C68" s="7"/>
      <c r="D68" s="15" t="e">
        <f>(D$65*-0.003)+D$65</f>
        <v>#N/A</v>
      </c>
      <c r="E68" s="2">
        <v>3.0000000000000001E-3</v>
      </c>
      <c r="F68" s="8"/>
      <c r="G68" s="8"/>
      <c r="H68" s="8"/>
    </row>
    <row r="69" spans="1:8" ht="20.25" hidden="1" x14ac:dyDescent="0.3">
      <c r="A69" s="14" t="e">
        <f>((B69+B70)/2)</f>
        <v>#N/A</v>
      </c>
      <c r="B69" s="16" t="e">
        <f>(B$65*-0.004)+B$65</f>
        <v>#N/A</v>
      </c>
      <c r="C69" s="14" t="e">
        <f>((D69+D70)/2)</f>
        <v>#N/A</v>
      </c>
      <c r="D69" s="15" t="e">
        <f>(D$65*-0.004)+D$65</f>
        <v>#N/A</v>
      </c>
      <c r="E69" s="2">
        <v>4.0000000000000001E-3</v>
      </c>
      <c r="F69" s="8"/>
      <c r="G69" s="8"/>
      <c r="H69" s="8"/>
    </row>
    <row r="70" spans="1:8" ht="20.25" hidden="1" x14ac:dyDescent="0.3">
      <c r="A70" s="16" t="e">
        <f>(A69+A71)/2</f>
        <v>#N/A</v>
      </c>
      <c r="B70" s="16" t="e">
        <f>(B$65*-0.005)+B$65</f>
        <v>#N/A</v>
      </c>
      <c r="C70" s="15" t="e">
        <f>(C69+C71)/2</f>
        <v>#N/A</v>
      </c>
      <c r="D70" s="15" t="e">
        <f>(D$65*-0.005)+D$65</f>
        <v>#N/A</v>
      </c>
      <c r="E70" s="2">
        <v>5.0000000000000001E-3</v>
      </c>
      <c r="F70" s="8"/>
      <c r="G70" s="8"/>
      <c r="H70" s="8"/>
    </row>
    <row r="71" spans="1:8" ht="20.25" hidden="1" x14ac:dyDescent="0.3">
      <c r="A71" s="14" t="e">
        <f>((B70+B71)/2)</f>
        <v>#N/A</v>
      </c>
      <c r="B71" s="16" t="e">
        <f>(B$65*-0.006)+B$65</f>
        <v>#N/A</v>
      </c>
      <c r="C71" s="14" t="e">
        <f>((D70+D71)/2)</f>
        <v>#N/A</v>
      </c>
      <c r="D71" s="15" t="e">
        <f>(D$65*-0.006)+D$65</f>
        <v>#N/A</v>
      </c>
      <c r="E71" s="2">
        <v>6.0000000000000001E-3</v>
      </c>
      <c r="F71" s="8"/>
      <c r="G71" s="8"/>
      <c r="H71" s="8"/>
    </row>
    <row r="72" spans="1:8" ht="20.25" hidden="1" x14ac:dyDescent="0.3">
      <c r="A72" s="7"/>
      <c r="B72" s="16" t="e">
        <f>(B$65*-0.007)+B$65</f>
        <v>#N/A</v>
      </c>
      <c r="C72" s="7"/>
      <c r="D72" s="15" t="e">
        <f>(D$65*-0.007)+D$65</f>
        <v>#N/A</v>
      </c>
      <c r="E72" s="2">
        <v>7.0000000000000001E-3</v>
      </c>
      <c r="F72" s="8"/>
      <c r="G72" s="8"/>
      <c r="H72" s="8"/>
    </row>
    <row r="73" spans="1:8" ht="20.25" hidden="1" x14ac:dyDescent="0.3">
      <c r="A73" s="7"/>
      <c r="B73" s="16" t="e">
        <f>(B$65*-0.008)+B$65</f>
        <v>#N/A</v>
      </c>
      <c r="C73" s="7"/>
      <c r="D73" s="15" t="e">
        <f>(D$65*-0.008)+D$65</f>
        <v>#N/A</v>
      </c>
      <c r="E73" s="2">
        <v>8.0000000000000002E-3</v>
      </c>
      <c r="F73" s="8"/>
      <c r="G73" s="8"/>
      <c r="H73" s="8"/>
    </row>
    <row r="74" spans="1:8" ht="20.25" hidden="1" x14ac:dyDescent="0.3">
      <c r="A74" s="7"/>
      <c r="B74" s="16" t="e">
        <f>(B$65*-0.009)+B$65</f>
        <v>#N/A</v>
      </c>
      <c r="C74" s="7"/>
      <c r="D74" s="15" t="e">
        <f>(D$65*-0.009)+D$65</f>
        <v>#N/A</v>
      </c>
      <c r="E74" s="2">
        <v>8.9999999999999993E-3</v>
      </c>
      <c r="F74" s="8"/>
      <c r="G74" s="8"/>
      <c r="H74" s="8"/>
    </row>
    <row r="75" spans="1:8" ht="20.25" hidden="1" x14ac:dyDescent="0.3">
      <c r="A75" s="7"/>
      <c r="B75" s="16" t="e">
        <f>(B$65*-0.01)+B$65</f>
        <v>#N/A</v>
      </c>
      <c r="C75" s="7"/>
      <c r="D75" s="15" t="e">
        <f>(D$65*-0.01)+D$65</f>
        <v>#N/A</v>
      </c>
      <c r="E75" s="2">
        <v>0.01</v>
      </c>
      <c r="F75" s="8"/>
      <c r="G75" s="8"/>
      <c r="H75" s="8"/>
    </row>
    <row r="76" spans="1:8" ht="23.25" x14ac:dyDescent="0.35">
      <c r="A76" s="12" t="s">
        <v>6</v>
      </c>
      <c r="B76" s="1" t="s">
        <v>8</v>
      </c>
      <c r="C76" s="12" t="s">
        <v>7</v>
      </c>
      <c r="D76" s="1" t="s">
        <v>4</v>
      </c>
      <c r="E76" s="33" t="s">
        <v>5</v>
      </c>
      <c r="F76" s="34"/>
      <c r="G76" s="33" t="s">
        <v>9</v>
      </c>
      <c r="H76" s="34"/>
    </row>
    <row r="77" spans="1:8" ht="23.25" x14ac:dyDescent="0.25">
      <c r="A77" s="24" t="e">
        <f>(A60+A70)/2</f>
        <v>#N/A</v>
      </c>
      <c r="B77" s="25" t="e">
        <f>(A70+C70)/2</f>
        <v>#N/A</v>
      </c>
      <c r="C77" s="24" t="e">
        <f>(C60+C70)/2</f>
        <v>#N/A</v>
      </c>
      <c r="D77" s="25" t="e">
        <f>(A77+C77)/2</f>
        <v>#N/A</v>
      </c>
      <c r="E77" s="37" t="e">
        <f>D78/D77</f>
        <v>#N/A</v>
      </c>
      <c r="F77" s="38"/>
      <c r="G77" s="31" t="e">
        <f>(B77*E77)+B77</f>
        <v>#N/A</v>
      </c>
      <c r="H77" s="32"/>
    </row>
    <row r="78" spans="1:8" ht="23.25" x14ac:dyDescent="0.25">
      <c r="A78" s="11" t="e">
        <f>RTD("rtdtrading.rtdserver",, "BOOK2", "INFO", "ATV")</f>
        <v>#N/A</v>
      </c>
      <c r="B78" s="20" t="e">
        <f>(D77+B77)/2</f>
        <v>#N/A</v>
      </c>
      <c r="C78" s="21" t="e">
        <f>D77-B77</f>
        <v>#N/A</v>
      </c>
      <c r="D78" s="21" t="e">
        <f>C77-A77</f>
        <v>#N/A</v>
      </c>
      <c r="E78" s="35" t="e">
        <f>C78/B78</f>
        <v>#N/A</v>
      </c>
      <c r="F78" s="36"/>
      <c r="G78" s="31" t="e">
        <f>B77-(B77*E77)</f>
        <v>#N/A</v>
      </c>
      <c r="H78" s="32"/>
    </row>
    <row r="79" spans="1:8" ht="20.25" x14ac:dyDescent="0.3">
      <c r="A79" s="13" t="s">
        <v>0</v>
      </c>
      <c r="B79" s="13" t="s">
        <v>1</v>
      </c>
      <c r="C79" s="13" t="s">
        <v>2</v>
      </c>
      <c r="D79" s="13" t="s">
        <v>3</v>
      </c>
      <c r="E79" s="13" t="s">
        <v>1</v>
      </c>
      <c r="F79" s="13" t="s">
        <v>0</v>
      </c>
      <c r="G79" s="27" t="e">
        <f>E77*B77*E80</f>
        <v>#N/A</v>
      </c>
      <c r="H79" s="28"/>
    </row>
    <row r="80" spans="1:8" ht="20.25" x14ac:dyDescent="0.3">
      <c r="A80" s="13" t="e">
        <f>RTD("rtdtrading.rtdserver",, "BOOK2", "HORC", 0)</f>
        <v>#N/A</v>
      </c>
      <c r="B80" s="13" t="e">
        <f>RTD("rtdtrading.rtdserver",, "BOOK2", "VOC", 0)</f>
        <v>#N/A</v>
      </c>
      <c r="C80" s="13" t="e">
        <f>RTD("rtdtrading.rtdserver",, "BOOK2", "OCP", 0)</f>
        <v>#N/A</v>
      </c>
      <c r="D80" s="13" t="e">
        <f>RTD("rtdtrading.rtdserver",, "BOOK2", "OVD", 0)</f>
        <v>#N/A</v>
      </c>
      <c r="E80" s="13" t="e">
        <f>RTD("rtdtrading.rtdserver",, "BOOK2", "VOV", 0)</f>
        <v>#N/A</v>
      </c>
      <c r="F80" s="13" t="e">
        <f>RTD("rtdtrading.rtdserver",, "BOOK2", "HORV", 0)</f>
        <v>#N/A</v>
      </c>
      <c r="G80" s="29" t="e">
        <f>E77*B77*B80</f>
        <v>#N/A</v>
      </c>
      <c r="H80" s="30"/>
    </row>
  </sheetData>
  <mergeCells count="24">
    <mergeCell ref="E51:F51"/>
    <mergeCell ref="E76:F76"/>
    <mergeCell ref="E77:F77"/>
    <mergeCell ref="E78:F78"/>
    <mergeCell ref="E22:F22"/>
    <mergeCell ref="E23:F23"/>
    <mergeCell ref="E24:F24"/>
    <mergeCell ref="E49:F49"/>
    <mergeCell ref="E50:F50"/>
    <mergeCell ref="G22:H22"/>
    <mergeCell ref="G23:H23"/>
    <mergeCell ref="G24:H24"/>
    <mergeCell ref="G49:H49"/>
    <mergeCell ref="G50:H50"/>
    <mergeCell ref="G25:H25"/>
    <mergeCell ref="G26:H26"/>
    <mergeCell ref="G79:H79"/>
    <mergeCell ref="G80:H80"/>
    <mergeCell ref="G51:H51"/>
    <mergeCell ref="G76:H76"/>
    <mergeCell ref="G77:H77"/>
    <mergeCell ref="G78:H78"/>
    <mergeCell ref="G52:H52"/>
    <mergeCell ref="G53:H5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André de L Cruz</dc:creator>
  <cp:lastModifiedBy>Carlos André de L Cruz</cp:lastModifiedBy>
  <dcterms:created xsi:type="dcterms:W3CDTF">2021-09-30T11:35:13Z</dcterms:created>
  <dcterms:modified xsi:type="dcterms:W3CDTF">2021-10-22T21:03:53Z</dcterms:modified>
</cp:coreProperties>
</file>