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D:\projetos_autoit\WinProMoney1.0\ProTrading\"/>
    </mc:Choice>
  </mc:AlternateContent>
  <xr:revisionPtr revIDLastSave="0" documentId="13_ncr:1_{800E1DC8-0402-4F79-BB4E-CE2E35144A11}" xr6:coauthVersionLast="46" xr6:coauthVersionMax="46" xr10:uidLastSave="{00000000-0000-0000-0000-000000000000}"/>
  <bookViews>
    <workbookView xWindow="11055" yWindow="11880" windowWidth="8640" windowHeight="3285" xr2:uid="{F4649307-9F5F-4BA8-832C-47712D85B72E}"/>
  </bookViews>
  <sheets>
    <sheet name="Folha1" sheetId="1" r:id="rId1"/>
  </sheets>
  <definedNames>
    <definedName name="Print_Area" localSheetId="0">Folha1!$A$22:$M$45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6" i="1" l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I103" i="1" s="1"/>
  <c r="M103" i="1" s="1"/>
  <c r="L103" i="1"/>
  <c r="N103" i="1" s="1"/>
  <c r="G104" i="1"/>
  <c r="K104" i="1" s="1"/>
  <c r="H104" i="1"/>
  <c r="G105" i="1"/>
  <c r="H105" i="1"/>
  <c r="I105" i="1" s="1"/>
  <c r="M105" i="1" s="1"/>
  <c r="G106" i="1"/>
  <c r="K106" i="1" s="1"/>
  <c r="H106" i="1"/>
  <c r="G107" i="1"/>
  <c r="H107" i="1"/>
  <c r="I107" i="1" s="1"/>
  <c r="M107" i="1" s="1"/>
  <c r="G108" i="1"/>
  <c r="K108" i="1" s="1"/>
  <c r="H108" i="1"/>
  <c r="G109" i="1"/>
  <c r="H109" i="1"/>
  <c r="I109" i="1" s="1"/>
  <c r="M109" i="1" s="1"/>
  <c r="G110" i="1"/>
  <c r="K110" i="1" s="1"/>
  <c r="H110" i="1"/>
  <c r="G111" i="1"/>
  <c r="H111" i="1"/>
  <c r="I111" i="1" s="1"/>
  <c r="M111" i="1" s="1"/>
  <c r="G112" i="1"/>
  <c r="K112" i="1" s="1"/>
  <c r="H112" i="1"/>
  <c r="G113" i="1"/>
  <c r="H113" i="1"/>
  <c r="I113" i="1" s="1"/>
  <c r="M113" i="1" s="1"/>
  <c r="G114" i="1"/>
  <c r="K114" i="1" s="1"/>
  <c r="H114" i="1"/>
  <c r="G115" i="1"/>
  <c r="H115" i="1"/>
  <c r="I115" i="1" s="1"/>
  <c r="M115" i="1" s="1"/>
  <c r="G116" i="1"/>
  <c r="K116" i="1" s="1"/>
  <c r="H116" i="1"/>
  <c r="G117" i="1"/>
  <c r="H117" i="1"/>
  <c r="I117" i="1" s="1"/>
  <c r="M117" i="1" s="1"/>
  <c r="G118" i="1"/>
  <c r="K118" i="1" s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I139" i="1" s="1"/>
  <c r="M139" i="1" s="1"/>
  <c r="K139" i="1"/>
  <c r="G140" i="1"/>
  <c r="H140" i="1"/>
  <c r="I140" i="1" s="1"/>
  <c r="M140" i="1" s="1"/>
  <c r="G141" i="1"/>
  <c r="H141" i="1"/>
  <c r="I141" i="1" s="1"/>
  <c r="M141" i="1" s="1"/>
  <c r="G142" i="1"/>
  <c r="K142" i="1" s="1"/>
  <c r="H142" i="1"/>
  <c r="G143" i="1"/>
  <c r="H143" i="1"/>
  <c r="I143" i="1" s="1"/>
  <c r="M143" i="1" s="1"/>
  <c r="K143" i="1"/>
  <c r="G144" i="1"/>
  <c r="H144" i="1"/>
  <c r="I144" i="1" s="1"/>
  <c r="M144" i="1" s="1"/>
  <c r="G145" i="1"/>
  <c r="H145" i="1"/>
  <c r="I145" i="1" s="1"/>
  <c r="M145" i="1" s="1"/>
  <c r="G146" i="1"/>
  <c r="K146" i="1" s="1"/>
  <c r="H146" i="1"/>
  <c r="G147" i="1"/>
  <c r="H147" i="1"/>
  <c r="I147" i="1" s="1"/>
  <c r="M147" i="1" s="1"/>
  <c r="K147" i="1"/>
  <c r="G148" i="1"/>
  <c r="H148" i="1"/>
  <c r="I148" i="1" s="1"/>
  <c r="M148" i="1" s="1"/>
  <c r="G149" i="1"/>
  <c r="H149" i="1"/>
  <c r="I149" i="1" s="1"/>
  <c r="M149" i="1" s="1"/>
  <c r="G150" i="1"/>
  <c r="H150" i="1"/>
  <c r="I150" i="1" s="1"/>
  <c r="M150" i="1" s="1"/>
  <c r="K150" i="1"/>
  <c r="G151" i="1"/>
  <c r="H151" i="1"/>
  <c r="I151" i="1" s="1"/>
  <c r="M151" i="1" s="1"/>
  <c r="G152" i="1"/>
  <c r="H152" i="1"/>
  <c r="I152" i="1" s="1"/>
  <c r="M152" i="1" s="1"/>
  <c r="K152" i="1"/>
  <c r="G153" i="1"/>
  <c r="H153" i="1"/>
  <c r="I153" i="1" s="1"/>
  <c r="M153" i="1" s="1"/>
  <c r="G154" i="1"/>
  <c r="H154" i="1"/>
  <c r="I154" i="1" s="1"/>
  <c r="M154" i="1" s="1"/>
  <c r="K154" i="1"/>
  <c r="G155" i="1"/>
  <c r="H155" i="1"/>
  <c r="I155" i="1" s="1"/>
  <c r="M155" i="1" s="1"/>
  <c r="G156" i="1"/>
  <c r="H156" i="1"/>
  <c r="I156" i="1" s="1"/>
  <c r="M156" i="1" s="1"/>
  <c r="K156" i="1"/>
  <c r="G157" i="1"/>
  <c r="H157" i="1"/>
  <c r="I157" i="1" s="1"/>
  <c r="M157" i="1" s="1"/>
  <c r="A24" i="1"/>
  <c r="B24" i="1"/>
  <c r="A26" i="1"/>
  <c r="B26" i="1"/>
  <c r="C26" i="1"/>
  <c r="B11" i="1" s="1"/>
  <c r="D26" i="1"/>
  <c r="D16" i="1" s="1"/>
  <c r="E26" i="1"/>
  <c r="F26" i="1"/>
  <c r="A27" i="1"/>
  <c r="B27" i="1"/>
  <c r="C27" i="1"/>
  <c r="D27" i="1"/>
  <c r="H27" i="1" s="1"/>
  <c r="E27" i="1"/>
  <c r="F27" i="1"/>
  <c r="A28" i="1"/>
  <c r="B28" i="1"/>
  <c r="C28" i="1"/>
  <c r="G28" i="1" s="1"/>
  <c r="D28" i="1"/>
  <c r="H28" i="1" s="1"/>
  <c r="E28" i="1"/>
  <c r="F28" i="1"/>
  <c r="A29" i="1"/>
  <c r="B29" i="1"/>
  <c r="C29" i="1"/>
  <c r="G29" i="1" s="1"/>
  <c r="D29" i="1"/>
  <c r="H29" i="1" s="1"/>
  <c r="E29" i="1"/>
  <c r="F29" i="1"/>
  <c r="A30" i="1"/>
  <c r="B30" i="1"/>
  <c r="C30" i="1"/>
  <c r="D30" i="1"/>
  <c r="H30" i="1" s="1"/>
  <c r="E30" i="1"/>
  <c r="F30" i="1"/>
  <c r="A31" i="1"/>
  <c r="B31" i="1"/>
  <c r="C31" i="1"/>
  <c r="D31" i="1"/>
  <c r="H31" i="1" s="1"/>
  <c r="E31" i="1"/>
  <c r="F31" i="1"/>
  <c r="A32" i="1"/>
  <c r="B32" i="1"/>
  <c r="C32" i="1"/>
  <c r="G32" i="1" s="1"/>
  <c r="D32" i="1"/>
  <c r="H32" i="1" s="1"/>
  <c r="E32" i="1"/>
  <c r="F32" i="1"/>
  <c r="A33" i="1"/>
  <c r="B33" i="1"/>
  <c r="C33" i="1"/>
  <c r="G33" i="1" s="1"/>
  <c r="D33" i="1"/>
  <c r="H33" i="1" s="1"/>
  <c r="E33" i="1"/>
  <c r="F33" i="1"/>
  <c r="A34" i="1"/>
  <c r="B34" i="1"/>
  <c r="C34" i="1"/>
  <c r="D34" i="1"/>
  <c r="H34" i="1" s="1"/>
  <c r="E34" i="1"/>
  <c r="F34" i="1"/>
  <c r="A35" i="1"/>
  <c r="B35" i="1"/>
  <c r="C35" i="1"/>
  <c r="D35" i="1"/>
  <c r="H35" i="1" s="1"/>
  <c r="E35" i="1"/>
  <c r="F35" i="1"/>
  <c r="A36" i="1"/>
  <c r="B36" i="1"/>
  <c r="C36" i="1"/>
  <c r="G36" i="1" s="1"/>
  <c r="D36" i="1"/>
  <c r="H36" i="1" s="1"/>
  <c r="E36" i="1"/>
  <c r="F36" i="1"/>
  <c r="A37" i="1"/>
  <c r="B37" i="1"/>
  <c r="C37" i="1"/>
  <c r="G37" i="1" s="1"/>
  <c r="D37" i="1"/>
  <c r="H37" i="1" s="1"/>
  <c r="E37" i="1"/>
  <c r="F37" i="1"/>
  <c r="A38" i="1"/>
  <c r="B38" i="1"/>
  <c r="C38" i="1"/>
  <c r="D38" i="1"/>
  <c r="H38" i="1" s="1"/>
  <c r="E38" i="1"/>
  <c r="F38" i="1"/>
  <c r="A39" i="1"/>
  <c r="B39" i="1"/>
  <c r="C39" i="1"/>
  <c r="D39" i="1"/>
  <c r="H39" i="1" s="1"/>
  <c r="E39" i="1"/>
  <c r="F39" i="1"/>
  <c r="A40" i="1"/>
  <c r="B40" i="1"/>
  <c r="C40" i="1"/>
  <c r="G40" i="1" s="1"/>
  <c r="D40" i="1"/>
  <c r="H40" i="1" s="1"/>
  <c r="E40" i="1"/>
  <c r="F40" i="1"/>
  <c r="A41" i="1"/>
  <c r="B41" i="1"/>
  <c r="C41" i="1"/>
  <c r="G41" i="1" s="1"/>
  <c r="D41" i="1"/>
  <c r="H41" i="1" s="1"/>
  <c r="E41" i="1"/>
  <c r="F41" i="1"/>
  <c r="A42" i="1"/>
  <c r="B42" i="1"/>
  <c r="C42" i="1"/>
  <c r="D42" i="1"/>
  <c r="H42" i="1" s="1"/>
  <c r="E42" i="1"/>
  <c r="F42" i="1"/>
  <c r="A43" i="1"/>
  <c r="B43" i="1"/>
  <c r="C43" i="1"/>
  <c r="D43" i="1"/>
  <c r="H43" i="1" s="1"/>
  <c r="E43" i="1"/>
  <c r="F43" i="1"/>
  <c r="A44" i="1"/>
  <c r="B44" i="1"/>
  <c r="C44" i="1"/>
  <c r="G44" i="1" s="1"/>
  <c r="D44" i="1"/>
  <c r="H44" i="1" s="1"/>
  <c r="E44" i="1"/>
  <c r="F44" i="1"/>
  <c r="A45" i="1"/>
  <c r="B45" i="1"/>
  <c r="C45" i="1"/>
  <c r="G45" i="1" s="1"/>
  <c r="D45" i="1"/>
  <c r="H45" i="1" s="1"/>
  <c r="E45" i="1"/>
  <c r="F45" i="1"/>
  <c r="A46" i="1"/>
  <c r="B46" i="1"/>
  <c r="C46" i="1"/>
  <c r="G46" i="1" s="1"/>
  <c r="D46" i="1"/>
  <c r="H46" i="1" s="1"/>
  <c r="E46" i="1"/>
  <c r="F46" i="1"/>
  <c r="A47" i="1"/>
  <c r="B47" i="1"/>
  <c r="C47" i="1"/>
  <c r="D47" i="1"/>
  <c r="H47" i="1" s="1"/>
  <c r="E47" i="1"/>
  <c r="F47" i="1"/>
  <c r="A48" i="1"/>
  <c r="B48" i="1"/>
  <c r="C48" i="1"/>
  <c r="G48" i="1" s="1"/>
  <c r="D48" i="1"/>
  <c r="H48" i="1" s="1"/>
  <c r="E48" i="1"/>
  <c r="F48" i="1"/>
  <c r="A49" i="1"/>
  <c r="B49" i="1"/>
  <c r="C49" i="1"/>
  <c r="D49" i="1"/>
  <c r="H49" i="1" s="1"/>
  <c r="E49" i="1"/>
  <c r="F49" i="1"/>
  <c r="A50" i="1"/>
  <c r="B50" i="1"/>
  <c r="C50" i="1"/>
  <c r="D50" i="1"/>
  <c r="H50" i="1" s="1"/>
  <c r="E50" i="1"/>
  <c r="F50" i="1"/>
  <c r="A51" i="1"/>
  <c r="B51" i="1"/>
  <c r="C51" i="1"/>
  <c r="G51" i="1" s="1"/>
  <c r="D51" i="1"/>
  <c r="H51" i="1" s="1"/>
  <c r="E51" i="1"/>
  <c r="F51" i="1"/>
  <c r="A52" i="1"/>
  <c r="B52" i="1"/>
  <c r="C52" i="1"/>
  <c r="G52" i="1" s="1"/>
  <c r="D52" i="1"/>
  <c r="H52" i="1" s="1"/>
  <c r="E52" i="1"/>
  <c r="F52" i="1"/>
  <c r="A53" i="1"/>
  <c r="B53" i="1"/>
  <c r="C53" i="1"/>
  <c r="D53" i="1"/>
  <c r="H53" i="1" s="1"/>
  <c r="E53" i="1"/>
  <c r="F53" i="1"/>
  <c r="A54" i="1"/>
  <c r="B54" i="1"/>
  <c r="C54" i="1"/>
  <c r="D54" i="1"/>
  <c r="H54" i="1" s="1"/>
  <c r="E54" i="1"/>
  <c r="F54" i="1"/>
  <c r="A55" i="1"/>
  <c r="B55" i="1"/>
  <c r="C55" i="1"/>
  <c r="D55" i="1"/>
  <c r="H55" i="1" s="1"/>
  <c r="E55" i="1"/>
  <c r="F55" i="1"/>
  <c r="A56" i="1"/>
  <c r="B56" i="1"/>
  <c r="C56" i="1"/>
  <c r="G56" i="1" s="1"/>
  <c r="D56" i="1"/>
  <c r="H56" i="1" s="1"/>
  <c r="E56" i="1"/>
  <c r="F56" i="1"/>
  <c r="A57" i="1"/>
  <c r="B57" i="1"/>
  <c r="C57" i="1"/>
  <c r="D57" i="1"/>
  <c r="H57" i="1" s="1"/>
  <c r="E57" i="1"/>
  <c r="F57" i="1"/>
  <c r="A58" i="1"/>
  <c r="B58" i="1"/>
  <c r="C58" i="1"/>
  <c r="D58" i="1"/>
  <c r="H58" i="1" s="1"/>
  <c r="E58" i="1"/>
  <c r="F58" i="1"/>
  <c r="A59" i="1"/>
  <c r="B59" i="1"/>
  <c r="C59" i="1"/>
  <c r="G59" i="1" s="1"/>
  <c r="D59" i="1"/>
  <c r="H59" i="1" s="1"/>
  <c r="E59" i="1"/>
  <c r="F59" i="1"/>
  <c r="A60" i="1"/>
  <c r="B60" i="1"/>
  <c r="C60" i="1"/>
  <c r="G60" i="1" s="1"/>
  <c r="D60" i="1"/>
  <c r="H60" i="1" s="1"/>
  <c r="E60" i="1"/>
  <c r="F60" i="1"/>
  <c r="A61" i="1"/>
  <c r="B61" i="1"/>
  <c r="C61" i="1"/>
  <c r="D61" i="1"/>
  <c r="H61" i="1" s="1"/>
  <c r="E61" i="1"/>
  <c r="F61" i="1"/>
  <c r="A62" i="1"/>
  <c r="B62" i="1"/>
  <c r="C62" i="1"/>
  <c r="D62" i="1"/>
  <c r="H62" i="1" s="1"/>
  <c r="E62" i="1"/>
  <c r="F62" i="1"/>
  <c r="A63" i="1"/>
  <c r="B63" i="1"/>
  <c r="C63" i="1"/>
  <c r="D63" i="1"/>
  <c r="H63" i="1" s="1"/>
  <c r="E63" i="1"/>
  <c r="F63" i="1"/>
  <c r="A64" i="1"/>
  <c r="B64" i="1"/>
  <c r="C64" i="1"/>
  <c r="G64" i="1" s="1"/>
  <c r="D64" i="1"/>
  <c r="H64" i="1" s="1"/>
  <c r="E64" i="1"/>
  <c r="F64" i="1"/>
  <c r="A65" i="1"/>
  <c r="B65" i="1"/>
  <c r="C65" i="1"/>
  <c r="G65" i="1" s="1"/>
  <c r="D65" i="1"/>
  <c r="H65" i="1" s="1"/>
  <c r="E65" i="1"/>
  <c r="F65" i="1"/>
  <c r="A66" i="1"/>
  <c r="B66" i="1"/>
  <c r="C66" i="1"/>
  <c r="G66" i="1" s="1"/>
  <c r="D66" i="1"/>
  <c r="H66" i="1" s="1"/>
  <c r="E66" i="1"/>
  <c r="F66" i="1"/>
  <c r="A67" i="1"/>
  <c r="B67" i="1"/>
  <c r="C67" i="1"/>
  <c r="D67" i="1"/>
  <c r="H67" i="1" s="1"/>
  <c r="E67" i="1"/>
  <c r="F67" i="1"/>
  <c r="A68" i="1"/>
  <c r="B68" i="1"/>
  <c r="C68" i="1"/>
  <c r="D68" i="1"/>
  <c r="H68" i="1" s="1"/>
  <c r="E68" i="1"/>
  <c r="F68" i="1"/>
  <c r="A69" i="1"/>
  <c r="B69" i="1"/>
  <c r="C69" i="1"/>
  <c r="D69" i="1"/>
  <c r="H69" i="1" s="1"/>
  <c r="E69" i="1"/>
  <c r="F69" i="1"/>
  <c r="A70" i="1"/>
  <c r="B70" i="1"/>
  <c r="C70" i="1"/>
  <c r="D70" i="1"/>
  <c r="H70" i="1" s="1"/>
  <c r="E70" i="1"/>
  <c r="F70" i="1"/>
  <c r="A71" i="1"/>
  <c r="B71" i="1"/>
  <c r="C71" i="1"/>
  <c r="D71" i="1"/>
  <c r="H71" i="1" s="1"/>
  <c r="E71" i="1"/>
  <c r="F71" i="1"/>
  <c r="A72" i="1"/>
  <c r="B72" i="1"/>
  <c r="C72" i="1"/>
  <c r="G72" i="1" s="1"/>
  <c r="D72" i="1"/>
  <c r="H72" i="1" s="1"/>
  <c r="E72" i="1"/>
  <c r="F72" i="1"/>
  <c r="A73" i="1"/>
  <c r="B73" i="1"/>
  <c r="C73" i="1"/>
  <c r="D73" i="1"/>
  <c r="H73" i="1" s="1"/>
  <c r="E73" i="1"/>
  <c r="F73" i="1"/>
  <c r="A74" i="1"/>
  <c r="B74" i="1"/>
  <c r="C74" i="1"/>
  <c r="D74" i="1"/>
  <c r="H74" i="1" s="1"/>
  <c r="E74" i="1"/>
  <c r="F74" i="1"/>
  <c r="A75" i="1"/>
  <c r="B75" i="1"/>
  <c r="C75" i="1"/>
  <c r="D75" i="1"/>
  <c r="H75" i="1" s="1"/>
  <c r="E75" i="1"/>
  <c r="F75" i="1"/>
  <c r="L24" i="1" l="1"/>
  <c r="C23" i="1"/>
  <c r="C22" i="1"/>
  <c r="L155" i="1"/>
  <c r="N155" i="1" s="1"/>
  <c r="L149" i="1"/>
  <c r="N149" i="1" s="1"/>
  <c r="L145" i="1"/>
  <c r="N145" i="1" s="1"/>
  <c r="K157" i="1"/>
  <c r="K155" i="1"/>
  <c r="K153" i="1"/>
  <c r="K151" i="1"/>
  <c r="K149" i="1"/>
  <c r="L148" i="1"/>
  <c r="N148" i="1" s="1"/>
  <c r="K145" i="1"/>
  <c r="L144" i="1"/>
  <c r="N144" i="1" s="1"/>
  <c r="K141" i="1"/>
  <c r="L140" i="1"/>
  <c r="N140" i="1" s="1"/>
  <c r="K138" i="1"/>
  <c r="I138" i="1"/>
  <c r="K137" i="1"/>
  <c r="I137" i="1"/>
  <c r="K136" i="1"/>
  <c r="I136" i="1"/>
  <c r="K135" i="1"/>
  <c r="I135" i="1"/>
  <c r="K134" i="1"/>
  <c r="I134" i="1"/>
  <c r="K133" i="1"/>
  <c r="I133" i="1"/>
  <c r="K132" i="1"/>
  <c r="I132" i="1"/>
  <c r="K131" i="1"/>
  <c r="I131" i="1"/>
  <c r="K130" i="1"/>
  <c r="I130" i="1"/>
  <c r="K129" i="1"/>
  <c r="I129" i="1"/>
  <c r="K128" i="1"/>
  <c r="I128" i="1"/>
  <c r="K127" i="1"/>
  <c r="I127" i="1"/>
  <c r="K126" i="1"/>
  <c r="I126" i="1"/>
  <c r="K125" i="1"/>
  <c r="I125" i="1"/>
  <c r="K124" i="1"/>
  <c r="I124" i="1"/>
  <c r="K123" i="1"/>
  <c r="I123" i="1"/>
  <c r="K122" i="1"/>
  <c r="I122" i="1"/>
  <c r="K121" i="1"/>
  <c r="I121" i="1"/>
  <c r="K120" i="1"/>
  <c r="I120" i="1"/>
  <c r="K119" i="1"/>
  <c r="I119" i="1"/>
  <c r="L157" i="1"/>
  <c r="N157" i="1" s="1"/>
  <c r="L153" i="1"/>
  <c r="N153" i="1" s="1"/>
  <c r="L151" i="1"/>
  <c r="N151" i="1" s="1"/>
  <c r="L141" i="1"/>
  <c r="N141" i="1" s="1"/>
  <c r="K96" i="1"/>
  <c r="I96" i="1"/>
  <c r="K88" i="1"/>
  <c r="I88" i="1"/>
  <c r="K80" i="1"/>
  <c r="I80" i="1"/>
  <c r="L156" i="1"/>
  <c r="N156" i="1" s="1"/>
  <c r="L154" i="1"/>
  <c r="N154" i="1" s="1"/>
  <c r="L152" i="1"/>
  <c r="N152" i="1" s="1"/>
  <c r="L150" i="1"/>
  <c r="N150" i="1" s="1"/>
  <c r="K148" i="1"/>
  <c r="L147" i="1"/>
  <c r="N147" i="1" s="1"/>
  <c r="I146" i="1"/>
  <c r="K144" i="1"/>
  <c r="L143" i="1"/>
  <c r="N143" i="1" s="1"/>
  <c r="I142" i="1"/>
  <c r="K140" i="1"/>
  <c r="L139" i="1"/>
  <c r="N139" i="1" s="1"/>
  <c r="K100" i="1"/>
  <c r="I100" i="1"/>
  <c r="K92" i="1"/>
  <c r="I92" i="1"/>
  <c r="K84" i="1"/>
  <c r="I84" i="1"/>
  <c r="K76" i="1"/>
  <c r="I76" i="1"/>
  <c r="L117" i="1"/>
  <c r="N117" i="1" s="1"/>
  <c r="L115" i="1"/>
  <c r="N115" i="1" s="1"/>
  <c r="L113" i="1"/>
  <c r="N113" i="1" s="1"/>
  <c r="L111" i="1"/>
  <c r="N111" i="1" s="1"/>
  <c r="L109" i="1"/>
  <c r="N109" i="1" s="1"/>
  <c r="L107" i="1"/>
  <c r="N107" i="1" s="1"/>
  <c r="L105" i="1"/>
  <c r="N105" i="1" s="1"/>
  <c r="K102" i="1"/>
  <c r="I102" i="1"/>
  <c r="K98" i="1"/>
  <c r="I98" i="1"/>
  <c r="K94" i="1"/>
  <c r="I94" i="1"/>
  <c r="K90" i="1"/>
  <c r="I90" i="1"/>
  <c r="K86" i="1"/>
  <c r="I86" i="1"/>
  <c r="K82" i="1"/>
  <c r="I82" i="1"/>
  <c r="K78" i="1"/>
  <c r="I78" i="1"/>
  <c r="I118" i="1"/>
  <c r="K117" i="1"/>
  <c r="I116" i="1"/>
  <c r="K115" i="1"/>
  <c r="I114" i="1"/>
  <c r="K113" i="1"/>
  <c r="I112" i="1"/>
  <c r="K111" i="1"/>
  <c r="I110" i="1"/>
  <c r="K109" i="1"/>
  <c r="I108" i="1"/>
  <c r="K107" i="1"/>
  <c r="I106" i="1"/>
  <c r="K105" i="1"/>
  <c r="I104" i="1"/>
  <c r="K103" i="1"/>
  <c r="K101" i="1"/>
  <c r="I101" i="1"/>
  <c r="K97" i="1"/>
  <c r="I97" i="1"/>
  <c r="K93" i="1"/>
  <c r="I93" i="1"/>
  <c r="K89" i="1"/>
  <c r="I89" i="1"/>
  <c r="K85" i="1"/>
  <c r="I85" i="1"/>
  <c r="K81" i="1"/>
  <c r="I81" i="1"/>
  <c r="K77" i="1"/>
  <c r="I77" i="1"/>
  <c r="K99" i="1"/>
  <c r="I99" i="1"/>
  <c r="K95" i="1"/>
  <c r="I95" i="1"/>
  <c r="K91" i="1"/>
  <c r="I91" i="1"/>
  <c r="K87" i="1"/>
  <c r="I87" i="1"/>
  <c r="K83" i="1"/>
  <c r="I83" i="1"/>
  <c r="K79" i="1"/>
  <c r="I79" i="1"/>
  <c r="M24" i="1"/>
  <c r="G26" i="1"/>
  <c r="K36" i="1"/>
  <c r="K32" i="1"/>
  <c r="K28" i="1"/>
  <c r="K37" i="1"/>
  <c r="K33" i="1"/>
  <c r="K29" i="1"/>
  <c r="H26" i="1"/>
  <c r="I29" i="1"/>
  <c r="G75" i="1"/>
  <c r="K75" i="1" s="1"/>
  <c r="G71" i="1"/>
  <c r="K71" i="1" s="1"/>
  <c r="G55" i="1"/>
  <c r="K55" i="1" s="1"/>
  <c r="G47" i="1"/>
  <c r="K47" i="1" s="1"/>
  <c r="K65" i="1"/>
  <c r="I65" i="1"/>
  <c r="K59" i="1"/>
  <c r="I59" i="1"/>
  <c r="K51" i="1"/>
  <c r="I51" i="1"/>
  <c r="K72" i="1"/>
  <c r="I72" i="1"/>
  <c r="K66" i="1"/>
  <c r="I66" i="1"/>
  <c r="K64" i="1"/>
  <c r="I64" i="1"/>
  <c r="K60" i="1"/>
  <c r="I60" i="1"/>
  <c r="K56" i="1"/>
  <c r="I56" i="1"/>
  <c r="K52" i="1"/>
  <c r="I52" i="1"/>
  <c r="K48" i="1"/>
  <c r="I48" i="1"/>
  <c r="K46" i="1"/>
  <c r="G74" i="1"/>
  <c r="K74" i="1" s="1"/>
  <c r="G70" i="1"/>
  <c r="K70" i="1" s="1"/>
  <c r="G63" i="1"/>
  <c r="I63" i="1" s="1"/>
  <c r="G58" i="1"/>
  <c r="K58" i="1" s="1"/>
  <c r="G54" i="1"/>
  <c r="K54" i="1" s="1"/>
  <c r="G50" i="1"/>
  <c r="I50" i="1" s="1"/>
  <c r="G73" i="1"/>
  <c r="K73" i="1" s="1"/>
  <c r="G69" i="1"/>
  <c r="K69" i="1" s="1"/>
  <c r="G68" i="1"/>
  <c r="K68" i="1" s="1"/>
  <c r="G67" i="1"/>
  <c r="K67" i="1" s="1"/>
  <c r="G62" i="1"/>
  <c r="K62" i="1" s="1"/>
  <c r="G61" i="1"/>
  <c r="K61" i="1" s="1"/>
  <c r="G57" i="1"/>
  <c r="K57" i="1" s="1"/>
  <c r="G53" i="1"/>
  <c r="K53" i="1" s="1"/>
  <c r="G49" i="1"/>
  <c r="K49" i="1" s="1"/>
  <c r="I46" i="1"/>
  <c r="D11" i="1"/>
  <c r="D9" i="1" s="1"/>
  <c r="B1" i="1"/>
  <c r="B3" i="1"/>
  <c r="B8" i="1"/>
  <c r="B10" i="1"/>
  <c r="B12" i="1"/>
  <c r="B14" i="1"/>
  <c r="B19" i="1"/>
  <c r="B21" i="1"/>
  <c r="B5" i="1"/>
  <c r="B6" i="1"/>
  <c r="B7" i="1"/>
  <c r="B2" i="1"/>
  <c r="B4" i="1"/>
  <c r="B9" i="1"/>
  <c r="B13" i="1"/>
  <c r="B18" i="1"/>
  <c r="B20" i="1"/>
  <c r="B15" i="1"/>
  <c r="B16" i="1"/>
  <c r="B17" i="1"/>
  <c r="K45" i="1"/>
  <c r="K41" i="1"/>
  <c r="K44" i="1"/>
  <c r="K40" i="1"/>
  <c r="G42" i="1"/>
  <c r="K42" i="1" s="1"/>
  <c r="G38" i="1"/>
  <c r="K38" i="1" s="1"/>
  <c r="G34" i="1"/>
  <c r="K34" i="1" s="1"/>
  <c r="G30" i="1"/>
  <c r="K30" i="1" s="1"/>
  <c r="G43" i="1"/>
  <c r="G39" i="1"/>
  <c r="K39" i="1" s="1"/>
  <c r="G35" i="1"/>
  <c r="K35" i="1" s="1"/>
  <c r="G31" i="1"/>
  <c r="K31" i="1" s="1"/>
  <c r="G27" i="1"/>
  <c r="K27" i="1" s="1"/>
  <c r="I40" i="1"/>
  <c r="I36" i="1"/>
  <c r="I32" i="1"/>
  <c r="I28" i="1"/>
  <c r="I41" i="1"/>
  <c r="I37" i="1"/>
  <c r="I33" i="1"/>
  <c r="I45" i="1"/>
  <c r="K24" i="1" l="1"/>
  <c r="K26" i="1"/>
  <c r="M110" i="1"/>
  <c r="L110" i="1"/>
  <c r="N110" i="1" s="1"/>
  <c r="M118" i="1"/>
  <c r="L118" i="1"/>
  <c r="N118" i="1" s="1"/>
  <c r="M84" i="1"/>
  <c r="L84" i="1"/>
  <c r="N84" i="1" s="1"/>
  <c r="M142" i="1"/>
  <c r="L142" i="1"/>
  <c r="N142" i="1" s="1"/>
  <c r="M88" i="1"/>
  <c r="L88" i="1"/>
  <c r="N88" i="1" s="1"/>
  <c r="M119" i="1"/>
  <c r="L119" i="1"/>
  <c r="N119" i="1" s="1"/>
  <c r="M121" i="1"/>
  <c r="L121" i="1"/>
  <c r="N121" i="1" s="1"/>
  <c r="M125" i="1"/>
  <c r="L125" i="1"/>
  <c r="N125" i="1" s="1"/>
  <c r="M129" i="1"/>
  <c r="L129" i="1"/>
  <c r="N129" i="1" s="1"/>
  <c r="M133" i="1"/>
  <c r="L133" i="1"/>
  <c r="N133" i="1" s="1"/>
  <c r="M135" i="1"/>
  <c r="L135" i="1"/>
  <c r="N135" i="1" s="1"/>
  <c r="M137" i="1"/>
  <c r="L137" i="1"/>
  <c r="N137" i="1" s="1"/>
  <c r="M91" i="1"/>
  <c r="L91" i="1"/>
  <c r="N91" i="1" s="1"/>
  <c r="M81" i="1"/>
  <c r="L81" i="1"/>
  <c r="N81" i="1" s="1"/>
  <c r="M97" i="1"/>
  <c r="L97" i="1"/>
  <c r="N97" i="1" s="1"/>
  <c r="M86" i="1"/>
  <c r="L86" i="1"/>
  <c r="N86" i="1" s="1"/>
  <c r="M102" i="1"/>
  <c r="L102" i="1"/>
  <c r="N102" i="1" s="1"/>
  <c r="M104" i="1"/>
  <c r="L104" i="1"/>
  <c r="N104" i="1" s="1"/>
  <c r="M108" i="1"/>
  <c r="L108" i="1"/>
  <c r="N108" i="1" s="1"/>
  <c r="M112" i="1"/>
  <c r="L112" i="1"/>
  <c r="N112" i="1" s="1"/>
  <c r="M116" i="1"/>
  <c r="L116" i="1"/>
  <c r="N116" i="1" s="1"/>
  <c r="M76" i="1"/>
  <c r="L76" i="1"/>
  <c r="N76" i="1" s="1"/>
  <c r="M92" i="1"/>
  <c r="L92" i="1"/>
  <c r="N92" i="1" s="1"/>
  <c r="M80" i="1"/>
  <c r="L80" i="1"/>
  <c r="N80" i="1" s="1"/>
  <c r="M96" i="1"/>
  <c r="L96" i="1"/>
  <c r="N96" i="1" s="1"/>
  <c r="M120" i="1"/>
  <c r="L120" i="1"/>
  <c r="N120" i="1" s="1"/>
  <c r="M122" i="1"/>
  <c r="L122" i="1"/>
  <c r="N122" i="1" s="1"/>
  <c r="M124" i="1"/>
  <c r="L124" i="1"/>
  <c r="N124" i="1" s="1"/>
  <c r="M126" i="1"/>
  <c r="L126" i="1"/>
  <c r="N126" i="1" s="1"/>
  <c r="M128" i="1"/>
  <c r="L128" i="1"/>
  <c r="N128" i="1" s="1"/>
  <c r="M130" i="1"/>
  <c r="L130" i="1"/>
  <c r="N130" i="1" s="1"/>
  <c r="M132" i="1"/>
  <c r="L132" i="1"/>
  <c r="N132" i="1" s="1"/>
  <c r="M134" i="1"/>
  <c r="L134" i="1"/>
  <c r="N134" i="1" s="1"/>
  <c r="M136" i="1"/>
  <c r="L136" i="1"/>
  <c r="N136" i="1" s="1"/>
  <c r="M138" i="1"/>
  <c r="L138" i="1"/>
  <c r="N138" i="1" s="1"/>
  <c r="M106" i="1"/>
  <c r="L106" i="1"/>
  <c r="N106" i="1" s="1"/>
  <c r="M114" i="1"/>
  <c r="L114" i="1"/>
  <c r="N114" i="1" s="1"/>
  <c r="M100" i="1"/>
  <c r="L100" i="1"/>
  <c r="N100" i="1" s="1"/>
  <c r="M123" i="1"/>
  <c r="L123" i="1"/>
  <c r="N123" i="1" s="1"/>
  <c r="M127" i="1"/>
  <c r="L127" i="1"/>
  <c r="N127" i="1" s="1"/>
  <c r="M131" i="1"/>
  <c r="L131" i="1"/>
  <c r="N131" i="1" s="1"/>
  <c r="M83" i="1"/>
  <c r="L83" i="1"/>
  <c r="N83" i="1" s="1"/>
  <c r="M99" i="1"/>
  <c r="L99" i="1"/>
  <c r="N99" i="1" s="1"/>
  <c r="M89" i="1"/>
  <c r="L89" i="1"/>
  <c r="N89" i="1" s="1"/>
  <c r="M78" i="1"/>
  <c r="L78" i="1"/>
  <c r="N78" i="1" s="1"/>
  <c r="M94" i="1"/>
  <c r="L94" i="1"/>
  <c r="N94" i="1" s="1"/>
  <c r="M79" i="1"/>
  <c r="L79" i="1"/>
  <c r="N79" i="1" s="1"/>
  <c r="M87" i="1"/>
  <c r="L87" i="1"/>
  <c r="N87" i="1" s="1"/>
  <c r="M95" i="1"/>
  <c r="L95" i="1"/>
  <c r="N95" i="1" s="1"/>
  <c r="M77" i="1"/>
  <c r="L77" i="1"/>
  <c r="N77" i="1" s="1"/>
  <c r="M85" i="1"/>
  <c r="L85" i="1"/>
  <c r="N85" i="1" s="1"/>
  <c r="M93" i="1"/>
  <c r="L93" i="1"/>
  <c r="N93" i="1" s="1"/>
  <c r="M101" i="1"/>
  <c r="L101" i="1"/>
  <c r="N101" i="1" s="1"/>
  <c r="M82" i="1"/>
  <c r="L82" i="1"/>
  <c r="N82" i="1" s="1"/>
  <c r="M90" i="1"/>
  <c r="L90" i="1"/>
  <c r="N90" i="1" s="1"/>
  <c r="M98" i="1"/>
  <c r="L98" i="1"/>
  <c r="N98" i="1" s="1"/>
  <c r="M146" i="1"/>
  <c r="L146" i="1"/>
  <c r="N146" i="1" s="1"/>
  <c r="C24" i="1"/>
  <c r="M41" i="1"/>
  <c r="L41" i="1"/>
  <c r="M45" i="1"/>
  <c r="L45" i="1"/>
  <c r="M52" i="1"/>
  <c r="L52" i="1"/>
  <c r="M66" i="1"/>
  <c r="L66" i="1"/>
  <c r="M51" i="1"/>
  <c r="L51" i="1"/>
  <c r="M65" i="1"/>
  <c r="L65" i="1"/>
  <c r="M33" i="1"/>
  <c r="L33" i="1"/>
  <c r="M32" i="1"/>
  <c r="L32" i="1"/>
  <c r="M63" i="1"/>
  <c r="L63" i="1"/>
  <c r="M37" i="1"/>
  <c r="L37" i="1"/>
  <c r="M36" i="1"/>
  <c r="L36" i="1"/>
  <c r="M50" i="1"/>
  <c r="L50" i="1"/>
  <c r="M48" i="1"/>
  <c r="L48" i="1"/>
  <c r="M56" i="1"/>
  <c r="L56" i="1"/>
  <c r="M64" i="1"/>
  <c r="L64" i="1"/>
  <c r="M72" i="1"/>
  <c r="L72" i="1"/>
  <c r="M59" i="1"/>
  <c r="L59" i="1"/>
  <c r="M29" i="1"/>
  <c r="L29" i="1"/>
  <c r="M40" i="1"/>
  <c r="L40" i="1"/>
  <c r="M28" i="1"/>
  <c r="L28" i="1"/>
  <c r="M46" i="1"/>
  <c r="L46" i="1"/>
  <c r="M60" i="1"/>
  <c r="L60" i="1"/>
  <c r="I54" i="1"/>
  <c r="I70" i="1"/>
  <c r="K50" i="1"/>
  <c r="I71" i="1"/>
  <c r="I75" i="1"/>
  <c r="I55" i="1"/>
  <c r="I58" i="1"/>
  <c r="I74" i="1"/>
  <c r="I69" i="1"/>
  <c r="I62" i="1"/>
  <c r="I47" i="1"/>
  <c r="I67" i="1"/>
  <c r="K63" i="1"/>
  <c r="I68" i="1"/>
  <c r="I49" i="1"/>
  <c r="I53" i="1"/>
  <c r="I57" i="1"/>
  <c r="I61" i="1"/>
  <c r="I73" i="1"/>
  <c r="D5" i="1"/>
  <c r="D12" i="1"/>
  <c r="D19" i="1"/>
  <c r="D14" i="1"/>
  <c r="D21" i="1"/>
  <c r="D6" i="1"/>
  <c r="D8" i="1"/>
  <c r="D15" i="1"/>
  <c r="C15" i="1" s="1"/>
  <c r="D2" i="1"/>
  <c r="D7" i="1"/>
  <c r="D3" i="1"/>
  <c r="D10" i="1"/>
  <c r="D17" i="1"/>
  <c r="C17" i="1" s="1"/>
  <c r="D4" i="1"/>
  <c r="D1" i="1"/>
  <c r="D13" i="1"/>
  <c r="D18" i="1"/>
  <c r="D20" i="1"/>
  <c r="A17" i="1"/>
  <c r="A15" i="1"/>
  <c r="A7" i="1"/>
  <c r="A5" i="1"/>
  <c r="I27" i="1"/>
  <c r="I43" i="1"/>
  <c r="K43" i="1"/>
  <c r="G22" i="1"/>
  <c r="I44" i="1"/>
  <c r="I31" i="1"/>
  <c r="I35" i="1"/>
  <c r="I34" i="1"/>
  <c r="I26" i="1"/>
  <c r="I38" i="1"/>
  <c r="I39" i="1"/>
  <c r="I42" i="1"/>
  <c r="I30" i="1"/>
  <c r="M30" i="1" s="1"/>
  <c r="J46" i="1" l="1"/>
  <c r="J40" i="1"/>
  <c r="J59" i="1"/>
  <c r="J64" i="1"/>
  <c r="J48" i="1"/>
  <c r="J36" i="1"/>
  <c r="J33" i="1"/>
  <c r="J51" i="1"/>
  <c r="J52" i="1"/>
  <c r="J41" i="1"/>
  <c r="J63" i="1"/>
  <c r="J60" i="1"/>
  <c r="J28" i="1"/>
  <c r="J29" i="1"/>
  <c r="J72" i="1"/>
  <c r="J56" i="1"/>
  <c r="J50" i="1"/>
  <c r="J37" i="1"/>
  <c r="J32" i="1"/>
  <c r="J65" i="1"/>
  <c r="J66" i="1"/>
  <c r="J45" i="1"/>
  <c r="M38" i="1"/>
  <c r="L38" i="1"/>
  <c r="M42" i="1"/>
  <c r="L42" i="1"/>
  <c r="M44" i="1"/>
  <c r="L44" i="1"/>
  <c r="M73" i="1"/>
  <c r="L73" i="1"/>
  <c r="M49" i="1"/>
  <c r="L49" i="1"/>
  <c r="M47" i="1"/>
  <c r="L47" i="1"/>
  <c r="M58" i="1"/>
  <c r="L58" i="1"/>
  <c r="M39" i="1"/>
  <c r="L39" i="1"/>
  <c r="M34" i="1"/>
  <c r="L34" i="1"/>
  <c r="M27" i="1"/>
  <c r="L27" i="1"/>
  <c r="M61" i="1"/>
  <c r="L61" i="1"/>
  <c r="M68" i="1"/>
  <c r="L68" i="1"/>
  <c r="M62" i="1"/>
  <c r="L62" i="1"/>
  <c r="M55" i="1"/>
  <c r="L55" i="1"/>
  <c r="M70" i="1"/>
  <c r="L70" i="1"/>
  <c r="M35" i="1"/>
  <c r="L35" i="1"/>
  <c r="M57" i="1"/>
  <c r="L57" i="1"/>
  <c r="M69" i="1"/>
  <c r="L69" i="1"/>
  <c r="M75" i="1"/>
  <c r="L75" i="1"/>
  <c r="M54" i="1"/>
  <c r="L54" i="1"/>
  <c r="L30" i="1"/>
  <c r="M31" i="1"/>
  <c r="L31" i="1"/>
  <c r="M43" i="1"/>
  <c r="L43" i="1"/>
  <c r="M53" i="1"/>
  <c r="L53" i="1"/>
  <c r="M67" i="1"/>
  <c r="L67" i="1"/>
  <c r="M74" i="1"/>
  <c r="L74" i="1"/>
  <c r="M71" i="1"/>
  <c r="L71" i="1"/>
  <c r="M26" i="1"/>
  <c r="L26" i="1"/>
  <c r="N48" i="1"/>
  <c r="N65" i="1"/>
  <c r="N72" i="1"/>
  <c r="N63" i="1"/>
  <c r="N60" i="1"/>
  <c r="N50" i="1"/>
  <c r="N59" i="1"/>
  <c r="N56" i="1"/>
  <c r="N64" i="1"/>
  <c r="N52" i="1"/>
  <c r="N51" i="1"/>
  <c r="N66" i="1"/>
  <c r="N46" i="1"/>
  <c r="C7" i="1"/>
  <c r="C5" i="1"/>
  <c r="C16" i="1"/>
  <c r="A6" i="1"/>
  <c r="A16" i="1"/>
  <c r="N32" i="1"/>
  <c r="N40" i="1"/>
  <c r="N41" i="1"/>
  <c r="N45" i="1"/>
  <c r="N29" i="1"/>
  <c r="N28" i="1"/>
  <c r="N33" i="1"/>
  <c r="N37" i="1"/>
  <c r="N36" i="1"/>
  <c r="J75" i="1" l="1"/>
  <c r="J57" i="1"/>
  <c r="J70" i="1"/>
  <c r="J62" i="1"/>
  <c r="J61" i="1"/>
  <c r="J34" i="1"/>
  <c r="J58" i="1"/>
  <c r="J49" i="1"/>
  <c r="J44" i="1"/>
  <c r="J38" i="1"/>
  <c r="J54" i="1"/>
  <c r="J69" i="1"/>
  <c r="J35" i="1"/>
  <c r="J55" i="1"/>
  <c r="J68" i="1"/>
  <c r="J27" i="1"/>
  <c r="J39" i="1"/>
  <c r="J47" i="1"/>
  <c r="J73" i="1"/>
  <c r="J42" i="1"/>
  <c r="J26" i="1"/>
  <c r="J74" i="1"/>
  <c r="J53" i="1"/>
  <c r="J31" i="1"/>
  <c r="J71" i="1"/>
  <c r="J67" i="1"/>
  <c r="J43" i="1"/>
  <c r="N30" i="1"/>
  <c r="J30" i="1"/>
  <c r="N62" i="1"/>
  <c r="N75" i="1"/>
  <c r="N67" i="1"/>
  <c r="N58" i="1"/>
  <c r="N70" i="1"/>
  <c r="N54" i="1"/>
  <c r="N74" i="1"/>
  <c r="N71" i="1"/>
  <c r="N47" i="1"/>
  <c r="N69" i="1"/>
  <c r="N55" i="1"/>
  <c r="N68" i="1"/>
  <c r="N49" i="1"/>
  <c r="N73" i="1"/>
  <c r="N61" i="1"/>
  <c r="N53" i="1"/>
  <c r="N57" i="1"/>
  <c r="C6" i="1"/>
  <c r="N38" i="1"/>
  <c r="N43" i="1"/>
  <c r="N34" i="1"/>
  <c r="N44" i="1"/>
  <c r="N39" i="1"/>
  <c r="N42" i="1"/>
  <c r="N27" i="1"/>
  <c r="N31" i="1"/>
  <c r="N35" i="1"/>
  <c r="N26" i="1"/>
  <c r="J22" i="1" l="1"/>
  <c r="H22" i="1" s="1"/>
  <c r="H23" i="1" s="1"/>
  <c r="I22" i="1"/>
  <c r="E22" i="1" l="1"/>
  <c r="E23" i="1" s="1"/>
  <c r="G23" i="1" s="1"/>
</calcChain>
</file>

<file path=xl/sharedStrings.xml><?xml version="1.0" encoding="utf-8"?>
<sst xmlns="http://schemas.openxmlformats.org/spreadsheetml/2006/main" count="16" uniqueCount="12">
  <si>
    <t>Hora</t>
  </si>
  <si>
    <t>Qtde</t>
  </si>
  <si>
    <t>Compra</t>
  </si>
  <si>
    <t>Venda</t>
  </si>
  <si>
    <t>MEDIA</t>
  </si>
  <si>
    <t>RAZÃO</t>
  </si>
  <si>
    <t>DIF</t>
  </si>
  <si>
    <t>PREÇO0,5%</t>
  </si>
  <si>
    <t>MED*R</t>
  </si>
  <si>
    <t>vazio compra</t>
  </si>
  <si>
    <t>vazio venda</t>
  </si>
  <si>
    <t>WDOATUAL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</si>
</sst>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%"/>
    <numFmt numFmtId="166" formatCode="0.000"/>
    <numFmt numFmtId="167" formatCode="0.0000000"/>
    <numFmt numFmtId="168" formatCode="0.000000"/>
    <numFmt numFmtId="169" formatCode="0.0"/>
  </numFmts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rgb="FFFF0000"/>
      <name val="Arial"/>
      <family val="2"/>
    </font>
    <font>
      <sz val="16"/>
      <color theme="1"/>
      <name val="Arial"/>
      <family val="2"/>
    </font>
    <font>
      <b/>
      <sz val="16"/>
      <color theme="0"/>
      <name val="Arial"/>
      <family val="2"/>
    </font>
    <font>
      <sz val="16"/>
      <color theme="0"/>
      <name val="Arial"/>
      <family val="2"/>
    </font>
    <font>
      <b/>
      <sz val="18"/>
      <color theme="0"/>
      <name val="Arial"/>
      <family val="2"/>
    </font>
    <font>
      <sz val="12"/>
      <color theme="0"/>
      <name val="Arial"/>
      <family val="2"/>
    </font>
    <font>
      <sz val="14"/>
      <color theme="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0"/>
      <name val="Arial"/>
      <family val="2"/>
    </font>
    <font>
      <sz val="10"/>
      <color theme="1"/>
      <name val="Arial"/>
      <family val="2"/>
    </font>
    <font>
      <sz val="14"/>
      <name val="Arial"/>
      <family val="2"/>
    </font>
    <font>
      <sz val="11"/>
      <color theme="0"/>
      <name val="Arial"/>
      <family val="2"/>
    </font>
    <font>
      <b/>
      <sz val="26"/>
      <color theme="0"/>
      <name val="Arial"/>
      <family val="2"/>
    </font>
    <font>
      <b/>
      <sz val="16"/>
      <color theme="1"/>
      <name val="Arial"/>
      <family val="2"/>
    </font>
    <font>
      <b/>
      <sz val="8"/>
      <color theme="0"/>
      <name val="Arial"/>
      <family val="2"/>
    </font>
    <font>
      <b/>
      <sz val="14"/>
      <name val="Arial"/>
      <family val="2"/>
    </font>
    <font>
      <b/>
      <sz val="11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5" fontId="3" fillId="0" borderId="1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1" xfId="0" applyFont="1" applyFill="1" applyBorder="1"/>
    <xf numFmtId="0" fontId="0" fillId="5" borderId="0" xfId="0" applyFill="1"/>
    <xf numFmtId="0" fontId="5" fillId="5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164" fontId="6" fillId="5" borderId="4" xfId="0" applyNumberFormat="1" applyFont="1" applyFill="1" applyBorder="1" applyAlignment="1">
      <alignment horizontal="center" vertical="center"/>
    </xf>
    <xf numFmtId="0" fontId="3" fillId="5" borderId="0" xfId="0" applyFont="1" applyFill="1" applyBorder="1"/>
    <xf numFmtId="167" fontId="11" fillId="9" borderId="4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/>
    </xf>
    <xf numFmtId="2" fontId="8" fillId="9" borderId="4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2" fontId="8" fillId="8" borderId="4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166" fontId="12" fillId="2" borderId="1" xfId="0" applyNumberFormat="1" applyFont="1" applyFill="1" applyBorder="1" applyAlignment="1">
      <alignment horizontal="center" vertical="center"/>
    </xf>
    <xf numFmtId="1" fontId="9" fillId="9" borderId="4" xfId="0" applyNumberFormat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1" fontId="15" fillId="5" borderId="8" xfId="0" applyNumberFormat="1" applyFont="1" applyFill="1" applyBorder="1" applyAlignment="1">
      <alignment vertical="center"/>
    </xf>
    <xf numFmtId="0" fontId="4" fillId="12" borderId="4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1" fontId="18" fillId="8" borderId="4" xfId="0" applyNumberFormat="1" applyFont="1" applyFill="1" applyBorder="1" applyAlignment="1">
      <alignment horizontal="center" vertical="center"/>
    </xf>
    <xf numFmtId="168" fontId="7" fillId="8" borderId="4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1" fontId="4" fillId="11" borderId="4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2" fontId="6" fillId="10" borderId="6" xfId="0" applyNumberFormat="1" applyFont="1" applyFill="1" applyBorder="1" applyAlignment="1">
      <alignment horizontal="center" vertical="center"/>
    </xf>
    <xf numFmtId="2" fontId="4" fillId="5" borderId="4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2" fontId="20" fillId="9" borderId="4" xfId="0" applyNumberFormat="1" applyFont="1" applyFill="1" applyBorder="1" applyAlignment="1">
      <alignment horizontal="center" vertical="center"/>
    </xf>
    <xf numFmtId="2" fontId="17" fillId="14" borderId="4" xfId="0" applyNumberFormat="1" applyFont="1" applyFill="1" applyBorder="1" applyAlignment="1">
      <alignment horizontal="center" vertical="center"/>
    </xf>
    <xf numFmtId="169" fontId="17" fillId="14" borderId="4" xfId="0" applyNumberFormat="1" applyFont="1" applyFill="1" applyBorder="1" applyAlignment="1">
      <alignment horizontal="center" vertical="center"/>
    </xf>
    <xf numFmtId="169" fontId="22" fillId="14" borderId="4" xfId="0" applyNumberFormat="1" applyFont="1" applyFill="1" applyBorder="1" applyAlignment="1">
      <alignment horizontal="center" vertical="center"/>
    </xf>
    <xf numFmtId="2" fontId="4" fillId="13" borderId="5" xfId="0" applyNumberFormat="1" applyFont="1" applyFill="1" applyBorder="1" applyAlignment="1">
      <alignment vertical="center"/>
    </xf>
    <xf numFmtId="169" fontId="23" fillId="13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2" fontId="21" fillId="13" borderId="4" xfId="0" applyNumberFormat="1" applyFont="1" applyFill="1" applyBorder="1" applyAlignment="1">
      <alignment horizontal="center" vertical="center"/>
    </xf>
    <xf numFmtId="2" fontId="21" fillId="13" borderId="12" xfId="0" applyNumberFormat="1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21" fillId="5" borderId="12" xfId="0" applyFont="1" applyFill="1" applyBorder="1" applyAlignment="1">
      <alignment horizontal="center" vertical="center"/>
    </xf>
    <xf numFmtId="1" fontId="19" fillId="12" borderId="6" xfId="0" applyNumberFormat="1" applyFont="1" applyFill="1" applyBorder="1" applyAlignment="1">
      <alignment horizontal="center" vertical="center"/>
    </xf>
    <xf numFmtId="1" fontId="19" fillId="12" borderId="7" xfId="0" applyNumberFormat="1" applyFont="1" applyFill="1" applyBorder="1" applyAlignment="1">
      <alignment horizontal="center" vertical="center"/>
    </xf>
    <xf numFmtId="1" fontId="19" fillId="12" borderId="9" xfId="0" applyNumberFormat="1" applyFont="1" applyFill="1" applyBorder="1" applyAlignment="1">
      <alignment horizontal="center" vertical="center"/>
    </xf>
    <xf numFmtId="1" fontId="19" fillId="12" borderId="11" xfId="0" applyNumberFormat="1" applyFont="1" applyFill="1" applyBorder="1" applyAlignment="1">
      <alignment horizontal="center" vertical="center"/>
    </xf>
    <xf numFmtId="1" fontId="6" fillId="5" borderId="2" xfId="0" applyNumberFormat="1" applyFont="1" applyFill="1" applyBorder="1" applyAlignment="1">
      <alignment horizontal="center" vertical="center"/>
    </xf>
    <xf numFmtId="1" fontId="6" fillId="5" borderId="3" xfId="0" applyNumberFormat="1" applyFont="1" applyFill="1" applyBorder="1" applyAlignment="1">
      <alignment horizontal="center" vertical="center"/>
    </xf>
    <xf numFmtId="1" fontId="19" fillId="11" borderId="2" xfId="0" applyNumberFormat="1" applyFont="1" applyFill="1" applyBorder="1" applyAlignment="1">
      <alignment horizontal="center" vertical="center"/>
    </xf>
    <xf numFmtId="1" fontId="19" fillId="11" borderId="3" xfId="0" applyNumberFormat="1" applyFont="1" applyFill="1" applyBorder="1" applyAlignment="1">
      <alignment horizontal="center" vertical="center"/>
    </xf>
    <xf numFmtId="1" fontId="6" fillId="5" borderId="6" xfId="0" applyNumberFormat="1" applyFont="1" applyFill="1" applyBorder="1" applyAlignment="1">
      <alignment horizontal="center" vertical="center"/>
    </xf>
    <xf numFmtId="1" fontId="6" fillId="5" borderId="8" xfId="0" applyNumberFormat="1" applyFont="1" applyFill="1" applyBorder="1" applyAlignment="1">
      <alignment horizontal="center" vertical="center"/>
    </xf>
    <xf numFmtId="1" fontId="6" fillId="5" borderId="9" xfId="0" applyNumberFormat="1" applyFont="1" applyFill="1" applyBorder="1" applyAlignment="1">
      <alignment horizontal="center" vertical="center"/>
    </xf>
    <xf numFmtId="1" fontId="6" fillId="5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trading.rtdserver">
      <tp t="e">
        <v>#N/A</v>
        <stp/>
        <stp>BOOK0</stp>
        <stp>VOC</stp>
        <stp>1</stp>
        <tr r="B27" s="1"/>
      </tp>
      <tp t="e">
        <v>#N/A</v>
        <stp/>
        <stp>BOOK0</stp>
        <stp>VOC</stp>
        <stp>0</stp>
        <tr r="B26" s="1"/>
      </tp>
      <tp t="e">
        <v>#N/A</v>
        <stp/>
        <stp>BOOK0</stp>
        <stp>VOC</stp>
        <stp>3</stp>
        <tr r="B29" s="1"/>
      </tp>
      <tp t="e">
        <v>#N/A</v>
        <stp/>
        <stp>BOOK0</stp>
        <stp>VOC</stp>
        <stp>2</stp>
        <tr r="B28" s="1"/>
      </tp>
      <tp t="e">
        <v>#N/A</v>
        <stp/>
        <stp>BOOK0</stp>
        <stp>VOC</stp>
        <stp>5</stp>
        <tr r="B31" s="1"/>
      </tp>
      <tp t="e">
        <v>#N/A</v>
        <stp/>
        <stp>BOOK0</stp>
        <stp>VOC</stp>
        <stp>4</stp>
        <tr r="B30" s="1"/>
      </tp>
      <tp t="e">
        <v>#N/A</v>
        <stp/>
        <stp>BOOK0</stp>
        <stp>VOC</stp>
        <stp>7</stp>
        <tr r="B33" s="1"/>
      </tp>
      <tp t="e">
        <v>#N/A</v>
        <stp/>
        <stp>BOOK0</stp>
        <stp>VOC</stp>
        <stp>6</stp>
        <tr r="B32" s="1"/>
      </tp>
      <tp t="e">
        <v>#N/A</v>
        <stp/>
        <stp>BOOK0</stp>
        <stp>VOC</stp>
        <stp>9</stp>
        <tr r="B35" s="1"/>
      </tp>
      <tp t="e">
        <v>#N/A</v>
        <stp/>
        <stp>BOOK0</stp>
        <stp>VOC</stp>
        <stp>8</stp>
        <tr r="B34" s="1"/>
      </tp>
      <tp t="e">
        <v>#N/A</v>
        <stp/>
        <stp>BOOK0</stp>
        <stp>OVD</stp>
        <stp>8</stp>
        <tr r="D34" s="1"/>
      </tp>
      <tp t="e">
        <v>#N/A</v>
        <stp/>
        <stp>BOOK0</stp>
        <stp>OVD</stp>
        <stp>9</stp>
        <tr r="D35" s="1"/>
      </tp>
      <tp t="e">
        <v>#N/A</v>
        <stp/>
        <stp>BOOK0</stp>
        <stp>OVD</stp>
        <stp>0</stp>
        <tr r="D26" s="1"/>
      </tp>
      <tp t="e">
        <v>#N/A</v>
        <stp/>
        <stp>BOOK0</stp>
        <stp>OVD</stp>
        <stp>1</stp>
        <tr r="D27" s="1"/>
      </tp>
      <tp t="e">
        <v>#N/A</v>
        <stp/>
        <stp>BOOK0</stp>
        <stp>OVD</stp>
        <stp>2</stp>
        <tr r="D28" s="1"/>
      </tp>
      <tp t="e">
        <v>#N/A</v>
        <stp/>
        <stp>BOOK0</stp>
        <stp>OVD</stp>
        <stp>3</stp>
        <tr r="D29" s="1"/>
      </tp>
      <tp t="e">
        <v>#N/A</v>
        <stp/>
        <stp>BOOK0</stp>
        <stp>OVD</stp>
        <stp>4</stp>
        <tr r="D30" s="1"/>
      </tp>
      <tp t="e">
        <v>#N/A</v>
        <stp/>
        <stp>BOOK0</stp>
        <stp>OVD</stp>
        <stp>5</stp>
        <tr r="D31" s="1"/>
      </tp>
      <tp t="e">
        <v>#N/A</v>
        <stp/>
        <stp>BOOK0</stp>
        <stp>OVD</stp>
        <stp>6</stp>
        <tr r="D32" s="1"/>
      </tp>
      <tp t="e">
        <v>#N/A</v>
        <stp/>
        <stp>BOOK0</stp>
        <stp>OVD</stp>
        <stp>7</stp>
        <tr r="D33" s="1"/>
      </tp>
      <tp t="e">
        <v>#N/A</v>
        <stp/>
        <stp>BOOK0</stp>
        <stp>OCP</stp>
        <stp>8</stp>
        <tr r="C34" s="1"/>
      </tp>
      <tp t="e">
        <v>#N/A</v>
        <stp/>
        <stp>BOOK0</stp>
        <stp>OCP</stp>
        <stp>9</stp>
        <tr r="C35" s="1"/>
      </tp>
      <tp t="e">
        <v>#N/A</v>
        <stp/>
        <stp>BOOK0</stp>
        <stp>OCP</stp>
        <stp>0</stp>
        <tr r="C26" s="1"/>
      </tp>
      <tp t="e">
        <v>#N/A</v>
        <stp/>
        <stp>BOOK0</stp>
        <stp>OCP</stp>
        <stp>1</stp>
        <tr r="C27" s="1"/>
      </tp>
      <tp t="e">
        <v>#N/A</v>
        <stp/>
        <stp>BOOK0</stp>
        <stp>OCP</stp>
        <stp>2</stp>
        <tr r="C28" s="1"/>
      </tp>
      <tp t="e">
        <v>#N/A</v>
        <stp/>
        <stp>BOOK0</stp>
        <stp>OCP</stp>
        <stp>3</stp>
        <tr r="C29" s="1"/>
      </tp>
      <tp t="e">
        <v>#N/A</v>
        <stp/>
        <stp>BOOK0</stp>
        <stp>OCP</stp>
        <stp>4</stp>
        <tr r="C30" s="1"/>
      </tp>
      <tp t="e">
        <v>#N/A</v>
        <stp/>
        <stp>BOOK0</stp>
        <stp>OCP</stp>
        <stp>5</stp>
        <tr r="C31" s="1"/>
      </tp>
      <tp t="e">
        <v>#N/A</v>
        <stp/>
        <stp>BOOK0</stp>
        <stp>OCP</stp>
        <stp>6</stp>
        <tr r="C32" s="1"/>
      </tp>
      <tp t="e">
        <v>#N/A</v>
        <stp/>
        <stp>BOOK0</stp>
        <stp>OCP</stp>
        <stp>7</stp>
        <tr r="C33" s="1"/>
      </tp>
      <tp t="e">
        <v>#N/A</v>
        <stp/>
        <stp>BOOK0</stp>
        <stp>VOV</stp>
        <stp>1</stp>
        <tr r="E27" s="1"/>
      </tp>
      <tp t="e">
        <v>#N/A</v>
        <stp/>
        <stp>BOOK0</stp>
        <stp>VOV</stp>
        <stp>0</stp>
        <tr r="E26" s="1"/>
      </tp>
      <tp t="e">
        <v>#N/A</v>
        <stp/>
        <stp>BOOK0</stp>
        <stp>VOV</stp>
        <stp>3</stp>
        <tr r="E29" s="1"/>
      </tp>
      <tp t="e">
        <v>#N/A</v>
        <stp/>
        <stp>BOOK0</stp>
        <stp>VOV</stp>
        <stp>2</stp>
        <tr r="E28" s="1"/>
      </tp>
      <tp t="e">
        <v>#N/A</v>
        <stp/>
        <stp>BOOK0</stp>
        <stp>VOV</stp>
        <stp>5</stp>
        <tr r="E31" s="1"/>
      </tp>
      <tp t="e">
        <v>#N/A</v>
        <stp/>
        <stp>BOOK0</stp>
        <stp>VOV</stp>
        <stp>4</stp>
        <tr r="E30" s="1"/>
      </tp>
      <tp t="e">
        <v>#N/A</v>
        <stp/>
        <stp>BOOK0</stp>
        <stp>VOV</stp>
        <stp>7</stp>
        <tr r="E33" s="1"/>
      </tp>
      <tp t="e">
        <v>#N/A</v>
        <stp/>
        <stp>BOOK0</stp>
        <stp>VOV</stp>
        <stp>6</stp>
        <tr r="E32" s="1"/>
      </tp>
      <tp t="e">
        <v>#N/A</v>
        <stp/>
        <stp>BOOK0</stp>
        <stp>VOV</stp>
        <stp>9</stp>
        <tr r="E35" s="1"/>
      </tp>
      <tp t="e">
        <v>#N/A</v>
        <stp/>
        <stp>BOOK0</stp>
        <stp>VOV</stp>
        <stp>8</stp>
        <tr r="E34" s="1"/>
      </tp>
      <tp t="e">
        <v>#N/A</v>
        <stp/>
        <stp>BOOK0</stp>
        <stp>INFO</stp>
        <stp>ATV</stp>
        <tr r="A24" s="1"/>
      </tp>
      <tp t="e">
        <v>#N/A</v>
        <stp/>
        <stp>BOOK0</stp>
        <stp>VOC</stp>
        <stp>11</stp>
        <tr r="B37" s="1"/>
      </tp>
      <tp t="e">
        <v>#N/A</v>
        <stp/>
        <stp>BOOK0</stp>
        <stp>VOV</stp>
        <stp>11</stp>
        <tr r="E37" s="1"/>
      </tp>
      <tp t="e">
        <v>#N/A</v>
        <stp/>
        <stp>BOOK0</stp>
        <stp>VOC</stp>
        <stp>10</stp>
        <tr r="B36" s="1"/>
      </tp>
      <tp t="e">
        <v>#N/A</v>
        <stp/>
        <stp>BOOK0</stp>
        <stp>VOV</stp>
        <stp>10</stp>
        <tr r="E36" s="1"/>
      </tp>
      <tp t="e">
        <v>#N/A</v>
        <stp/>
        <stp>BOOK0</stp>
        <stp>VOC</stp>
        <stp>13</stp>
        <tr r="B39" s="1"/>
      </tp>
      <tp t="e">
        <v>#N/A</v>
        <stp/>
        <stp>BOOK0</stp>
        <stp>VOV</stp>
        <stp>13</stp>
        <tr r="E39" s="1"/>
      </tp>
      <tp t="e">
        <v>#N/A</v>
        <stp/>
        <stp>BOOK0</stp>
        <stp>VOC</stp>
        <stp>12</stp>
        <tr r="B38" s="1"/>
      </tp>
      <tp t="e">
        <v>#N/A</v>
        <stp/>
        <stp>BOOK0</stp>
        <stp>VOV</stp>
        <stp>12</stp>
        <tr r="E38" s="1"/>
      </tp>
      <tp t="e">
        <v>#N/A</v>
        <stp/>
        <stp>BOOK0</stp>
        <stp>VOC</stp>
        <stp>15</stp>
        <tr r="B41" s="1"/>
      </tp>
      <tp t="e">
        <v>#N/A</v>
        <stp/>
        <stp>BOOK0</stp>
        <stp>VOV</stp>
        <stp>15</stp>
        <tr r="E41" s="1"/>
      </tp>
      <tp t="e">
        <v>#N/A</v>
        <stp/>
        <stp>BOOK0</stp>
        <stp>VOC</stp>
        <stp>14</stp>
        <tr r="B40" s="1"/>
      </tp>
      <tp t="e">
        <v>#N/A</v>
        <stp/>
        <stp>BOOK0</stp>
        <stp>VOV</stp>
        <stp>14</stp>
        <tr r="E40" s="1"/>
      </tp>
      <tp t="e">
        <v>#N/A</v>
        <stp/>
        <stp>BOOK0</stp>
        <stp>VOC</stp>
        <stp>17</stp>
        <tr r="B43" s="1"/>
      </tp>
      <tp t="e">
        <v>#N/A</v>
        <stp/>
        <stp>BOOK0</stp>
        <stp>VOV</stp>
        <stp>17</stp>
        <tr r="E43" s="1"/>
      </tp>
      <tp t="e">
        <v>#N/A</v>
        <stp/>
        <stp>BOOK0</stp>
        <stp>VOC</stp>
        <stp>16</stp>
        <tr r="B42" s="1"/>
      </tp>
      <tp t="e">
        <v>#N/A</v>
        <stp/>
        <stp>BOOK0</stp>
        <stp>VOV</stp>
        <stp>16</stp>
        <tr r="E42" s="1"/>
      </tp>
      <tp t="e">
        <v>#N/A</v>
        <stp/>
        <stp>BOOK0</stp>
        <stp>VOC</stp>
        <stp>19</stp>
        <tr r="B45" s="1"/>
      </tp>
      <tp t="e">
        <v>#N/A</v>
        <stp/>
        <stp>BOOK0</stp>
        <stp>VOV</stp>
        <stp>19</stp>
        <tr r="E45" s="1"/>
      </tp>
      <tp t="e">
        <v>#N/A</v>
        <stp/>
        <stp>BOOK0</stp>
        <stp>VOC</stp>
        <stp>18</stp>
        <tr r="B44" s="1"/>
      </tp>
      <tp t="e">
        <v>#N/A</v>
        <stp/>
        <stp>BOOK0</stp>
        <stp>VOV</stp>
        <stp>18</stp>
        <tr r="E44" s="1"/>
      </tp>
      <tp t="e">
        <v>#N/A</v>
        <stp/>
        <stp>BOOK0</stp>
        <stp>VOC</stp>
        <stp>31</stp>
        <tr r="B57" s="1"/>
      </tp>
      <tp t="e">
        <v>#N/A</v>
        <stp/>
        <stp>BOOK0</stp>
        <stp>VOV</stp>
        <stp>31</stp>
        <tr r="E57" s="1"/>
      </tp>
      <tp t="e">
        <v>#N/A</v>
        <stp/>
        <stp>BOOK0</stp>
        <stp>VOC</stp>
        <stp>30</stp>
        <tr r="B56" s="1"/>
      </tp>
      <tp t="e">
        <v>#N/A</v>
        <stp/>
        <stp>BOOK0</stp>
        <stp>VOV</stp>
        <stp>30</stp>
        <tr r="E56" s="1"/>
      </tp>
      <tp t="e">
        <v>#N/A</v>
        <stp/>
        <stp>BOOK0</stp>
        <stp>VOC</stp>
        <stp>33</stp>
        <tr r="B59" s="1"/>
      </tp>
      <tp t="e">
        <v>#N/A</v>
        <stp/>
        <stp>BOOK0</stp>
        <stp>VOV</stp>
        <stp>33</stp>
        <tr r="E59" s="1"/>
      </tp>
      <tp t="e">
        <v>#N/A</v>
        <stp/>
        <stp>BOOK0</stp>
        <stp>VOC</stp>
        <stp>32</stp>
        <tr r="B58" s="1"/>
      </tp>
      <tp t="e">
        <v>#N/A</v>
        <stp/>
        <stp>BOOK0</stp>
        <stp>VOV</stp>
        <stp>32</stp>
        <tr r="E58" s="1"/>
      </tp>
      <tp t="e">
        <v>#N/A</v>
        <stp/>
        <stp>BOOK0</stp>
        <stp>VOC</stp>
        <stp>35</stp>
        <tr r="B61" s="1"/>
      </tp>
      <tp t="e">
        <v>#N/A</v>
        <stp/>
        <stp>BOOK0</stp>
        <stp>VOV</stp>
        <stp>35</stp>
        <tr r="E61" s="1"/>
      </tp>
      <tp t="e">
        <v>#N/A</v>
        <stp/>
        <stp>BOOK0</stp>
        <stp>VOC</stp>
        <stp>34</stp>
        <tr r="B60" s="1"/>
      </tp>
      <tp t="e">
        <v>#N/A</v>
        <stp/>
        <stp>BOOK0</stp>
        <stp>VOV</stp>
        <stp>34</stp>
        <tr r="E60" s="1"/>
      </tp>
      <tp t="e">
        <v>#N/A</v>
        <stp/>
        <stp>BOOK0</stp>
        <stp>VOC</stp>
        <stp>37</stp>
        <tr r="B63" s="1"/>
      </tp>
      <tp t="e">
        <v>#N/A</v>
        <stp/>
        <stp>BOOK0</stp>
        <stp>VOV</stp>
        <stp>37</stp>
        <tr r="E63" s="1"/>
      </tp>
      <tp t="e">
        <v>#N/A</v>
        <stp/>
        <stp>BOOK0</stp>
        <stp>VOC</stp>
        <stp>36</stp>
        <tr r="B62" s="1"/>
      </tp>
      <tp t="e">
        <v>#N/A</v>
        <stp/>
        <stp>BOOK0</stp>
        <stp>VOV</stp>
        <stp>36</stp>
        <tr r="E62" s="1"/>
      </tp>
      <tp t="e">
        <v>#N/A</v>
        <stp/>
        <stp>BOOK0</stp>
        <stp>VOC</stp>
        <stp>39</stp>
        <tr r="B65" s="1"/>
      </tp>
      <tp t="e">
        <v>#N/A</v>
        <stp/>
        <stp>BOOK0</stp>
        <stp>VOV</stp>
        <stp>39</stp>
        <tr r="E65" s="1"/>
      </tp>
      <tp t="e">
        <v>#N/A</v>
        <stp/>
        <stp>BOOK0</stp>
        <stp>VOC</stp>
        <stp>38</stp>
        <tr r="B64" s="1"/>
      </tp>
      <tp t="e">
        <v>#N/A</v>
        <stp/>
        <stp>BOOK0</stp>
        <stp>VOV</stp>
        <stp>38</stp>
        <tr r="E64" s="1"/>
      </tp>
      <tp t="e">
        <v>#N/A</v>
        <stp/>
        <stp>BOOK0</stp>
        <stp>VOC</stp>
        <stp>21</stp>
        <tr r="B47" s="1"/>
      </tp>
      <tp t="e">
        <v>#N/A</v>
        <stp/>
        <stp>BOOK0</stp>
        <stp>VOV</stp>
        <stp>21</stp>
        <tr r="E47" s="1"/>
      </tp>
      <tp t="e">
        <v>#N/A</v>
        <stp/>
        <stp>BOOK0</stp>
        <stp>VOC</stp>
        <stp>20</stp>
        <tr r="B46" s="1"/>
      </tp>
      <tp t="e">
        <v>#N/A</v>
        <stp/>
        <stp>BOOK0</stp>
        <stp>VOV</stp>
        <stp>20</stp>
        <tr r="E46" s="1"/>
      </tp>
      <tp t="e">
        <v>#N/A</v>
        <stp/>
        <stp>BOOK0</stp>
        <stp>VOC</stp>
        <stp>23</stp>
        <tr r="B49" s="1"/>
      </tp>
      <tp t="e">
        <v>#N/A</v>
        <stp/>
        <stp>BOOK0</stp>
        <stp>VOV</stp>
        <stp>23</stp>
        <tr r="E49" s="1"/>
      </tp>
      <tp t="e">
        <v>#N/A</v>
        <stp/>
        <stp>BOOK0</stp>
        <stp>VOC</stp>
        <stp>22</stp>
        <tr r="B48" s="1"/>
      </tp>
      <tp t="e">
        <v>#N/A</v>
        <stp/>
        <stp>BOOK0</stp>
        <stp>VOV</stp>
        <stp>22</stp>
        <tr r="E48" s="1"/>
      </tp>
      <tp t="e">
        <v>#N/A</v>
        <stp/>
        <stp>BOOK0</stp>
        <stp>VOC</stp>
        <stp>25</stp>
        <tr r="B51" s="1"/>
      </tp>
      <tp t="e">
        <v>#N/A</v>
        <stp/>
        <stp>BOOK0</stp>
        <stp>VOV</stp>
        <stp>25</stp>
        <tr r="E51" s="1"/>
      </tp>
      <tp t="e">
        <v>#N/A</v>
        <stp/>
        <stp>BOOK0</stp>
        <stp>VOC</stp>
        <stp>24</stp>
        <tr r="B50" s="1"/>
      </tp>
      <tp t="e">
        <v>#N/A</v>
        <stp/>
        <stp>BOOK0</stp>
        <stp>VOV</stp>
        <stp>24</stp>
        <tr r="E50" s="1"/>
      </tp>
      <tp t="e">
        <v>#N/A</v>
        <stp/>
        <stp>BOOK0</stp>
        <stp>VOC</stp>
        <stp>27</stp>
        <tr r="B53" s="1"/>
      </tp>
      <tp t="e">
        <v>#N/A</v>
        <stp/>
        <stp>BOOK0</stp>
        <stp>VOV</stp>
        <stp>27</stp>
        <tr r="E53" s="1"/>
      </tp>
      <tp t="e">
        <v>#N/A</v>
        <stp/>
        <stp>BOOK0</stp>
        <stp>VOC</stp>
        <stp>26</stp>
        <tr r="B52" s="1"/>
      </tp>
      <tp t="e">
        <v>#N/A</v>
        <stp/>
        <stp>BOOK0</stp>
        <stp>VOV</stp>
        <stp>26</stp>
        <tr r="E52" s="1"/>
      </tp>
      <tp t="e">
        <v>#N/A</v>
        <stp/>
        <stp>BOOK0</stp>
        <stp>VOC</stp>
        <stp>29</stp>
        <tr r="B55" s="1"/>
      </tp>
      <tp t="e">
        <v>#N/A</v>
        <stp/>
        <stp>BOOK0</stp>
        <stp>VOV</stp>
        <stp>29</stp>
        <tr r="E55" s="1"/>
      </tp>
      <tp t="e">
        <v>#N/A</v>
        <stp/>
        <stp>BOOK0</stp>
        <stp>VOC</stp>
        <stp>28</stp>
        <tr r="B54" s="1"/>
      </tp>
      <tp t="e">
        <v>#N/A</v>
        <stp/>
        <stp>BOOK0</stp>
        <stp>VOV</stp>
        <stp>28</stp>
        <tr r="E54" s="1"/>
      </tp>
      <tp t="e">
        <v>#N/A</v>
        <stp/>
        <stp>BOOK0</stp>
        <stp>VOC</stp>
        <stp>41</stp>
        <tr r="B67" s="1"/>
      </tp>
      <tp t="e">
        <v>#N/A</v>
        <stp/>
        <stp>BOOK0</stp>
        <stp>VOV</stp>
        <stp>41</stp>
        <tr r="E67" s="1"/>
      </tp>
      <tp t="e">
        <v>#N/A</v>
        <stp/>
        <stp>BOOK0</stp>
        <stp>VOC</stp>
        <stp>40</stp>
        <tr r="B66" s="1"/>
      </tp>
      <tp t="e">
        <v>#N/A</v>
        <stp/>
        <stp>BOOK0</stp>
        <stp>VOV</stp>
        <stp>40</stp>
        <tr r="E66" s="1"/>
      </tp>
      <tp t="e">
        <v>#N/A</v>
        <stp/>
        <stp>BOOK0</stp>
        <stp>VOC</stp>
        <stp>43</stp>
        <tr r="B69" s="1"/>
      </tp>
      <tp t="e">
        <v>#N/A</v>
        <stp/>
        <stp>BOOK0</stp>
        <stp>VOV</stp>
        <stp>43</stp>
        <tr r="E69" s="1"/>
      </tp>
      <tp t="e">
        <v>#N/A</v>
        <stp/>
        <stp>BOOK0</stp>
        <stp>VOC</stp>
        <stp>42</stp>
        <tr r="B68" s="1"/>
      </tp>
      <tp t="e">
        <v>#N/A</v>
        <stp/>
        <stp>BOOK0</stp>
        <stp>VOV</stp>
        <stp>42</stp>
        <tr r="E68" s="1"/>
      </tp>
      <tp t="e">
        <v>#N/A</v>
        <stp/>
        <stp>BOOK0</stp>
        <stp>VOC</stp>
        <stp>45</stp>
        <tr r="B71" s="1"/>
      </tp>
      <tp t="e">
        <v>#N/A</v>
        <stp/>
        <stp>BOOK0</stp>
        <stp>VOV</stp>
        <stp>45</stp>
        <tr r="E71" s="1"/>
      </tp>
      <tp t="e">
        <v>#N/A</v>
        <stp/>
        <stp>BOOK0</stp>
        <stp>VOC</stp>
        <stp>44</stp>
        <tr r="B70" s="1"/>
      </tp>
      <tp t="e">
        <v>#N/A</v>
        <stp/>
        <stp>BOOK0</stp>
        <stp>VOV</stp>
        <stp>44</stp>
        <tr r="E70" s="1"/>
      </tp>
      <tp t="e">
        <v>#N/A</v>
        <stp/>
        <stp>BOOK0</stp>
        <stp>VOC</stp>
        <stp>47</stp>
        <tr r="B73" s="1"/>
      </tp>
      <tp t="e">
        <v>#N/A</v>
        <stp/>
        <stp>BOOK0</stp>
        <stp>VOV</stp>
        <stp>47</stp>
        <tr r="E73" s="1"/>
      </tp>
      <tp t="e">
        <v>#N/A</v>
        <stp/>
        <stp>BOOK0</stp>
        <stp>VOC</stp>
        <stp>46</stp>
        <tr r="B72" s="1"/>
      </tp>
      <tp t="e">
        <v>#N/A</v>
        <stp/>
        <stp>BOOK0</stp>
        <stp>VOV</stp>
        <stp>46</stp>
        <tr r="E72" s="1"/>
      </tp>
      <tp t="e">
        <v>#N/A</v>
        <stp/>
        <stp>BOOK0</stp>
        <stp>VOC</stp>
        <stp>49</stp>
        <tr r="B75" s="1"/>
      </tp>
      <tp t="e">
        <v>#N/A</v>
        <stp/>
        <stp>BOOK0</stp>
        <stp>VOV</stp>
        <stp>49</stp>
        <tr r="E75" s="1"/>
      </tp>
      <tp t="e">
        <v>#N/A</v>
        <stp/>
        <stp>BOOK0</stp>
        <stp>VOC</stp>
        <stp>48</stp>
        <tr r="B74" s="1"/>
      </tp>
      <tp t="e">
        <v>#N/A</v>
        <stp/>
        <stp>BOOK0</stp>
        <stp>VOV</stp>
        <stp>48</stp>
        <tr r="E74" s="1"/>
      </tp>
      <tp t="e">
        <v>#N/A</v>
        <stp/>
        <stp>BOOK0</stp>
        <stp>OVD</stp>
        <stp>18</stp>
        <tr r="D44" s="1"/>
      </tp>
      <tp t="e">
        <v>#N/A</v>
        <stp/>
        <stp>BOOK0</stp>
        <stp>OVD</stp>
        <stp>19</stp>
        <tr r="D45" s="1"/>
      </tp>
      <tp t="e">
        <v>#N/A</v>
        <stp/>
        <stp>BOOK0</stp>
        <stp>OVD</stp>
        <stp>10</stp>
        <tr r="D36" s="1"/>
      </tp>
      <tp t="e">
        <v>#N/A</v>
        <stp/>
        <stp>BOOK0</stp>
        <stp>OVD</stp>
        <stp>11</stp>
        <tr r="D37" s="1"/>
      </tp>
      <tp t="e">
        <v>#N/A</v>
        <stp/>
        <stp>BOOK0</stp>
        <stp>OVD</stp>
        <stp>12</stp>
        <tr r="D38" s="1"/>
      </tp>
      <tp t="e">
        <v>#N/A</v>
        <stp/>
        <stp>BOOK0</stp>
        <stp>OVD</stp>
        <stp>13</stp>
        <tr r="D39" s="1"/>
      </tp>
      <tp t="e">
        <v>#N/A</v>
        <stp/>
        <stp>BOOK0</stp>
        <stp>OVD</stp>
        <stp>14</stp>
        <tr r="D40" s="1"/>
      </tp>
      <tp t="e">
        <v>#N/A</v>
        <stp/>
        <stp>BOOK0</stp>
        <stp>OVD</stp>
        <stp>15</stp>
        <tr r="D41" s="1"/>
      </tp>
      <tp t="e">
        <v>#N/A</v>
        <stp/>
        <stp>BOOK0</stp>
        <stp>OVD</stp>
        <stp>16</stp>
        <tr r="D42" s="1"/>
      </tp>
      <tp t="e">
        <v>#N/A</v>
        <stp/>
        <stp>BOOK0</stp>
        <stp>OVD</stp>
        <stp>17</stp>
        <tr r="D43" s="1"/>
      </tp>
      <tp t="e">
        <v>#N/A</v>
        <stp/>
        <stp>BOOK0</stp>
        <stp>OCP</stp>
        <stp>19</stp>
        <tr r="C45" s="1"/>
      </tp>
      <tp t="e">
        <v>#N/A</v>
        <stp/>
        <stp>BOOK0</stp>
        <stp>OCP</stp>
        <stp>18</stp>
        <tr r="C44" s="1"/>
      </tp>
      <tp t="e">
        <v>#N/A</v>
        <stp/>
        <stp>BOOK0</stp>
        <stp>OCP</stp>
        <stp>15</stp>
        <tr r="C41" s="1"/>
      </tp>
      <tp t="e">
        <v>#N/A</v>
        <stp/>
        <stp>BOOK0</stp>
        <stp>OCP</stp>
        <stp>14</stp>
        <tr r="C40" s="1"/>
      </tp>
      <tp t="e">
        <v>#N/A</v>
        <stp/>
        <stp>BOOK0</stp>
        <stp>OCP</stp>
        <stp>17</stp>
        <tr r="C43" s="1"/>
      </tp>
      <tp t="e">
        <v>#N/A</v>
        <stp/>
        <stp>BOOK0</stp>
        <stp>OCP</stp>
        <stp>16</stp>
        <tr r="C42" s="1"/>
      </tp>
      <tp t="e">
        <v>#N/A</v>
        <stp/>
        <stp>BOOK0</stp>
        <stp>OCP</stp>
        <stp>11</stp>
        <tr r="C37" s="1"/>
      </tp>
      <tp t="e">
        <v>#N/A</v>
        <stp/>
        <stp>BOOK0</stp>
        <stp>OCP</stp>
        <stp>10</stp>
        <tr r="C36" s="1"/>
      </tp>
      <tp t="e">
        <v>#N/A</v>
        <stp/>
        <stp>BOOK0</stp>
        <stp>OCP</stp>
        <stp>13</stp>
        <tr r="C39" s="1"/>
      </tp>
      <tp t="e">
        <v>#N/A</v>
        <stp/>
        <stp>BOOK0</stp>
        <stp>OCP</stp>
        <stp>12</stp>
        <tr r="C38" s="1"/>
      </tp>
      <tp t="e">
        <v>#N/A</v>
        <stp/>
        <stp>BOOK0</stp>
        <stp>OVD</stp>
        <stp>28</stp>
        <tr r="D54" s="1"/>
      </tp>
      <tp t="e">
        <v>#N/A</v>
        <stp/>
        <stp>BOOK0</stp>
        <stp>OVD</stp>
        <stp>29</stp>
        <tr r="D55" s="1"/>
      </tp>
      <tp t="e">
        <v>#N/A</v>
        <stp/>
        <stp>BOOK0</stp>
        <stp>OVD</stp>
        <stp>20</stp>
        <tr r="D46" s="1"/>
      </tp>
      <tp t="e">
        <v>#N/A</v>
        <stp/>
        <stp>BOOK0</stp>
        <stp>OVD</stp>
        <stp>21</stp>
        <tr r="D47" s="1"/>
      </tp>
      <tp t="e">
        <v>#N/A</v>
        <stp/>
        <stp>BOOK0</stp>
        <stp>OVD</stp>
        <stp>22</stp>
        <tr r="D48" s="1"/>
      </tp>
      <tp t="e">
        <v>#N/A</v>
        <stp/>
        <stp>BOOK0</stp>
        <stp>OVD</stp>
        <stp>23</stp>
        <tr r="D49" s="1"/>
      </tp>
      <tp t="e">
        <v>#N/A</v>
        <stp/>
        <stp>BOOK0</stp>
        <stp>OVD</stp>
        <stp>24</stp>
        <tr r="D50" s="1"/>
      </tp>
      <tp t="e">
        <v>#N/A</v>
        <stp/>
        <stp>BOOK0</stp>
        <stp>OVD</stp>
        <stp>25</stp>
        <tr r="D51" s="1"/>
      </tp>
      <tp t="e">
        <v>#N/A</v>
        <stp/>
        <stp>BOOK0</stp>
        <stp>OVD</stp>
        <stp>26</stp>
        <tr r="D52" s="1"/>
      </tp>
      <tp t="e">
        <v>#N/A</v>
        <stp/>
        <stp>BOOK0</stp>
        <stp>OVD</stp>
        <stp>27</stp>
        <tr r="D53" s="1"/>
      </tp>
      <tp t="e">
        <v>#N/A</v>
        <stp/>
        <stp>BOOK0</stp>
        <stp>OCP</stp>
        <stp>29</stp>
        <tr r="C55" s="1"/>
      </tp>
      <tp t="e">
        <v>#N/A</v>
        <stp/>
        <stp>BOOK0</stp>
        <stp>OCP</stp>
        <stp>28</stp>
        <tr r="C54" s="1"/>
      </tp>
      <tp t="e">
        <v>#N/A</v>
        <stp/>
        <stp>BOOK0</stp>
        <stp>OCP</stp>
        <stp>25</stp>
        <tr r="C51" s="1"/>
      </tp>
      <tp t="e">
        <v>#N/A</v>
        <stp/>
        <stp>BOOK0</stp>
        <stp>OCP</stp>
        <stp>24</stp>
        <tr r="C50" s="1"/>
      </tp>
      <tp t="e">
        <v>#N/A</v>
        <stp/>
        <stp>BOOK0</stp>
        <stp>OCP</stp>
        <stp>27</stp>
        <tr r="C53" s="1"/>
      </tp>
      <tp t="e">
        <v>#N/A</v>
        <stp/>
        <stp>BOOK0</stp>
        <stp>OCP</stp>
        <stp>26</stp>
        <tr r="C52" s="1"/>
      </tp>
      <tp t="e">
        <v>#N/A</v>
        <stp/>
        <stp>BOOK0</stp>
        <stp>OCP</stp>
        <stp>21</stp>
        <tr r="C47" s="1"/>
      </tp>
      <tp t="e">
        <v>#N/A</v>
        <stp/>
        <stp>BOOK0</stp>
        <stp>OCP</stp>
        <stp>20</stp>
        <tr r="C46" s="1"/>
      </tp>
      <tp t="e">
        <v>#N/A</v>
        <stp/>
        <stp>BOOK0</stp>
        <stp>OCP</stp>
        <stp>23</stp>
        <tr r="C49" s="1"/>
      </tp>
      <tp t="e">
        <v>#N/A</v>
        <stp/>
        <stp>BOOK0</stp>
        <stp>OCP</stp>
        <stp>22</stp>
        <tr r="C48" s="1"/>
      </tp>
      <tp t="e">
        <v>#N/A</v>
        <stp/>
        <stp>BOOK0</stp>
        <stp>OVD</stp>
        <stp>38</stp>
        <tr r="D64" s="1"/>
      </tp>
      <tp t="e">
        <v>#N/A</v>
        <stp/>
        <stp>BOOK0</stp>
        <stp>OVD</stp>
        <stp>39</stp>
        <tr r="D65" s="1"/>
      </tp>
      <tp t="e">
        <v>#N/A</v>
        <stp/>
        <stp>BOOK0</stp>
        <stp>OVD</stp>
        <stp>30</stp>
        <tr r="D56" s="1"/>
      </tp>
      <tp t="e">
        <v>#N/A</v>
        <stp/>
        <stp>BOOK0</stp>
        <stp>OVD</stp>
        <stp>31</stp>
        <tr r="D57" s="1"/>
      </tp>
      <tp t="e">
        <v>#N/A</v>
        <stp/>
        <stp>BOOK0</stp>
        <stp>OVD</stp>
        <stp>32</stp>
        <tr r="D58" s="1"/>
      </tp>
      <tp t="e">
        <v>#N/A</v>
        <stp/>
        <stp>BOOK0</stp>
        <stp>OVD</stp>
        <stp>33</stp>
        <tr r="D59" s="1"/>
      </tp>
      <tp t="e">
        <v>#N/A</v>
        <stp/>
        <stp>BOOK0</stp>
        <stp>OVD</stp>
        <stp>34</stp>
        <tr r="D60" s="1"/>
      </tp>
      <tp t="e">
        <v>#N/A</v>
        <stp/>
        <stp>BOOK0</stp>
        <stp>OVD</stp>
        <stp>35</stp>
        <tr r="D61" s="1"/>
      </tp>
      <tp t="e">
        <v>#N/A</v>
        <stp/>
        <stp>BOOK0</stp>
        <stp>OVD</stp>
        <stp>36</stp>
        <tr r="D62" s="1"/>
      </tp>
      <tp t="e">
        <v>#N/A</v>
        <stp/>
        <stp>BOOK0</stp>
        <stp>OVD</stp>
        <stp>37</stp>
        <tr r="D63" s="1"/>
      </tp>
      <tp t="e">
        <v>#N/A</v>
        <stp/>
        <stp>BOOK0</stp>
        <stp>OCP</stp>
        <stp>39</stp>
        <tr r="C65" s="1"/>
      </tp>
      <tp t="e">
        <v>#N/A</v>
        <stp/>
        <stp>BOOK0</stp>
        <stp>OCP</stp>
        <stp>38</stp>
        <tr r="C64" s="1"/>
      </tp>
      <tp t="e">
        <v>#N/A</v>
        <stp/>
        <stp>BOOK0</stp>
        <stp>OCP</stp>
        <stp>35</stp>
        <tr r="C61" s="1"/>
      </tp>
      <tp t="e">
        <v>#N/A</v>
        <stp/>
        <stp>BOOK0</stp>
        <stp>OCP</stp>
        <stp>34</stp>
        <tr r="C60" s="1"/>
      </tp>
      <tp t="e">
        <v>#N/A</v>
        <stp/>
        <stp>BOOK0</stp>
        <stp>OCP</stp>
        <stp>37</stp>
        <tr r="C63" s="1"/>
      </tp>
      <tp t="e">
        <v>#N/A</v>
        <stp/>
        <stp>BOOK0</stp>
        <stp>OCP</stp>
        <stp>36</stp>
        <tr r="C62" s="1"/>
      </tp>
      <tp t="e">
        <v>#N/A</v>
        <stp/>
        <stp>BOOK0</stp>
        <stp>OCP</stp>
        <stp>31</stp>
        <tr r="C57" s="1"/>
      </tp>
      <tp t="e">
        <v>#N/A</v>
        <stp/>
        <stp>BOOK0</stp>
        <stp>OCP</stp>
        <stp>30</stp>
        <tr r="C56" s="1"/>
      </tp>
      <tp t="e">
        <v>#N/A</v>
        <stp/>
        <stp>BOOK0</stp>
        <stp>OCP</stp>
        <stp>33</stp>
        <tr r="C59" s="1"/>
      </tp>
      <tp t="e">
        <v>#N/A</v>
        <stp/>
        <stp>BOOK0</stp>
        <stp>OCP</stp>
        <stp>32</stp>
        <tr r="C58" s="1"/>
      </tp>
      <tp t="e">
        <v>#N/A</v>
        <stp/>
        <stp>BOOK0</stp>
        <stp>OVD</stp>
        <stp>48</stp>
        <tr r="D74" s="1"/>
      </tp>
      <tp t="e">
        <v>#N/A</v>
        <stp/>
        <stp>BOOK0</stp>
        <stp>OVD</stp>
        <stp>49</stp>
        <tr r="D75" s="1"/>
      </tp>
      <tp t="e">
        <v>#N/A</v>
        <stp/>
        <stp>BOOK0</stp>
        <stp>OVD</stp>
        <stp>40</stp>
        <tr r="D66" s="1"/>
      </tp>
      <tp t="e">
        <v>#N/A</v>
        <stp/>
        <stp>BOOK0</stp>
        <stp>OVD</stp>
        <stp>41</stp>
        <tr r="D67" s="1"/>
      </tp>
      <tp t="e">
        <v>#N/A</v>
        <stp/>
        <stp>BOOK0</stp>
        <stp>OVD</stp>
        <stp>42</stp>
        <tr r="D68" s="1"/>
      </tp>
      <tp t="e">
        <v>#N/A</v>
        <stp/>
        <stp>BOOK0</stp>
        <stp>OVD</stp>
        <stp>43</stp>
        <tr r="D69" s="1"/>
      </tp>
      <tp t="e">
        <v>#N/A</v>
        <stp/>
        <stp>BOOK0</stp>
        <stp>OVD</stp>
        <stp>44</stp>
        <tr r="D70" s="1"/>
      </tp>
      <tp t="e">
        <v>#N/A</v>
        <stp/>
        <stp>BOOK0</stp>
        <stp>OVD</stp>
        <stp>45</stp>
        <tr r="D71" s="1"/>
      </tp>
      <tp t="e">
        <v>#N/A</v>
        <stp/>
        <stp>BOOK0</stp>
        <stp>OVD</stp>
        <stp>46</stp>
        <tr r="D72" s="1"/>
      </tp>
      <tp t="e">
        <v>#N/A</v>
        <stp/>
        <stp>BOOK0</stp>
        <stp>OVD</stp>
        <stp>47</stp>
        <tr r="D73" s="1"/>
      </tp>
      <tp t="e">
        <v>#N/A</v>
        <stp/>
        <stp>BOOK0</stp>
        <stp>OCP</stp>
        <stp>49</stp>
        <tr r="C75" s="1"/>
      </tp>
      <tp t="e">
        <v>#N/A</v>
        <stp/>
        <stp>BOOK0</stp>
        <stp>OCP</stp>
        <stp>48</stp>
        <tr r="C74" s="1"/>
      </tp>
      <tp t="e">
        <v>#N/A</v>
        <stp/>
        <stp>BOOK0</stp>
        <stp>OCP</stp>
        <stp>45</stp>
        <tr r="C71" s="1"/>
      </tp>
      <tp t="e">
        <v>#N/A</v>
        <stp/>
        <stp>BOOK0</stp>
        <stp>OCP</stp>
        <stp>44</stp>
        <tr r="C70" s="1"/>
      </tp>
      <tp t="e">
        <v>#N/A</v>
        <stp/>
        <stp>BOOK0</stp>
        <stp>OCP</stp>
        <stp>47</stp>
        <tr r="C73" s="1"/>
      </tp>
      <tp t="e">
        <v>#N/A</v>
        <stp/>
        <stp>BOOK0</stp>
        <stp>OCP</stp>
        <stp>46</stp>
        <tr r="C72" s="1"/>
      </tp>
      <tp t="e">
        <v>#N/A</v>
        <stp/>
        <stp>BOOK0</stp>
        <stp>OCP</stp>
        <stp>41</stp>
        <tr r="C67" s="1"/>
      </tp>
      <tp t="e">
        <v>#N/A</v>
        <stp/>
        <stp>BOOK0</stp>
        <stp>OCP</stp>
        <stp>40</stp>
        <tr r="C66" s="1"/>
      </tp>
      <tp t="e">
        <v>#N/A</v>
        <stp/>
        <stp>BOOK0</stp>
        <stp>OCP</stp>
        <stp>43</stp>
        <tr r="C69" s="1"/>
      </tp>
      <tp t="e">
        <v>#N/A</v>
        <stp/>
        <stp>BOOK0</stp>
        <stp>OCP</stp>
        <stp>42</stp>
        <tr r="C68" s="1"/>
      </tp>
      <tp t="e">
        <v>#N/A</v>
        <stp/>
        <stp>BOOK0</stp>
        <stp>INFO</stp>
        <stp>TAB</stp>
        <tr r="B24" s="1"/>
      </tp>
      <tp t="e">
        <v>#N/A</v>
        <stp/>
        <stp>BOOK0</stp>
        <stp>HORC</stp>
        <stp>1</stp>
        <tr r="A27" s="1"/>
      </tp>
      <tp t="e">
        <v>#N/A</v>
        <stp/>
        <stp>BOOK0</stp>
        <stp>HORC</stp>
        <stp>0</stp>
        <tr r="A26" s="1"/>
      </tp>
      <tp t="e">
        <v>#N/A</v>
        <stp/>
        <stp>BOOK0</stp>
        <stp>HORC</stp>
        <stp>3</stp>
        <tr r="A29" s="1"/>
      </tp>
      <tp t="e">
        <v>#N/A</v>
        <stp/>
        <stp>BOOK0</stp>
        <stp>HORC</stp>
        <stp>2</stp>
        <tr r="A28" s="1"/>
      </tp>
      <tp t="e">
        <v>#N/A</v>
        <stp/>
        <stp>BOOK0</stp>
        <stp>HORC</stp>
        <stp>5</stp>
        <tr r="A31" s="1"/>
      </tp>
      <tp t="e">
        <v>#N/A</v>
        <stp/>
        <stp>BOOK0</stp>
        <stp>HORC</stp>
        <stp>4</stp>
        <tr r="A30" s="1"/>
      </tp>
      <tp t="e">
        <v>#N/A</v>
        <stp/>
        <stp>BOOK0</stp>
        <stp>HORC</stp>
        <stp>7</stp>
        <tr r="A33" s="1"/>
      </tp>
      <tp t="e">
        <v>#N/A</v>
        <stp/>
        <stp>BOOK0</stp>
        <stp>HORC</stp>
        <stp>6</stp>
        <tr r="A32" s="1"/>
      </tp>
      <tp t="e">
        <v>#N/A</v>
        <stp/>
        <stp>BOOK0</stp>
        <stp>HORC</stp>
        <stp>9</stp>
        <tr r="A35" s="1"/>
      </tp>
      <tp t="e">
        <v>#N/A</v>
        <stp/>
        <stp>BOOK0</stp>
        <stp>HORC</stp>
        <stp>8</stp>
        <tr r="A34" s="1"/>
      </tp>
      <tp t="e">
        <v>#N/A</v>
        <stp/>
        <stp>BOOK0</stp>
        <stp>HORC</stp>
        <stp>18</stp>
        <tr r="A44" s="1"/>
      </tp>
      <tp t="e">
        <v>#N/A</v>
        <stp/>
        <stp>BOOK0</stp>
        <stp>HORV</stp>
        <stp>18</stp>
        <tr r="F44" s="1"/>
      </tp>
      <tp t="e">
        <v>#N/A</v>
        <stp/>
        <stp>BOOK0</stp>
        <stp>HORC</stp>
        <stp>19</stp>
        <tr r="A45" s="1"/>
      </tp>
      <tp t="e">
        <v>#N/A</v>
        <stp/>
        <stp>BOOK0</stp>
        <stp>HORV</stp>
        <stp>19</stp>
        <tr r="F45" s="1"/>
      </tp>
      <tp t="e">
        <v>#N/A</v>
        <stp/>
        <stp>BOOK0</stp>
        <stp>HORC</stp>
        <stp>10</stp>
        <tr r="A36" s="1"/>
      </tp>
      <tp t="e">
        <v>#N/A</v>
        <stp/>
        <stp>BOOK0</stp>
        <stp>HORV</stp>
        <stp>10</stp>
        <tr r="F36" s="1"/>
      </tp>
      <tp t="e">
        <v>#N/A</v>
        <stp/>
        <stp>BOOK0</stp>
        <stp>HORC</stp>
        <stp>11</stp>
        <tr r="A37" s="1"/>
      </tp>
      <tp t="e">
        <v>#N/A</v>
        <stp/>
        <stp>BOOK0</stp>
        <stp>HORV</stp>
        <stp>11</stp>
        <tr r="F37" s="1"/>
      </tp>
      <tp t="e">
        <v>#N/A</v>
        <stp/>
        <stp>BOOK0</stp>
        <stp>HORC</stp>
        <stp>12</stp>
        <tr r="A38" s="1"/>
      </tp>
      <tp t="e">
        <v>#N/A</v>
        <stp/>
        <stp>BOOK0</stp>
        <stp>HORV</stp>
        <stp>12</stp>
        <tr r="F38" s="1"/>
      </tp>
      <tp t="e">
        <v>#N/A</v>
        <stp/>
        <stp>BOOK0</stp>
        <stp>HORC</stp>
        <stp>13</stp>
        <tr r="A39" s="1"/>
      </tp>
      <tp t="e">
        <v>#N/A</v>
        <stp/>
        <stp>BOOK0</stp>
        <stp>HORV</stp>
        <stp>13</stp>
        <tr r="F39" s="1"/>
      </tp>
      <tp t="e">
        <v>#N/A</v>
        <stp/>
        <stp>BOOK0</stp>
        <stp>HORC</stp>
        <stp>14</stp>
        <tr r="A40" s="1"/>
      </tp>
      <tp t="e">
        <v>#N/A</v>
        <stp/>
        <stp>BOOK0</stp>
        <stp>HORV</stp>
        <stp>14</stp>
        <tr r="F40" s="1"/>
      </tp>
      <tp t="e">
        <v>#N/A</v>
        <stp/>
        <stp>BOOK0</stp>
        <stp>HORC</stp>
        <stp>15</stp>
        <tr r="A41" s="1"/>
      </tp>
      <tp t="e">
        <v>#N/A</v>
        <stp/>
        <stp>BOOK0</stp>
        <stp>HORV</stp>
        <stp>15</stp>
        <tr r="F41" s="1"/>
      </tp>
      <tp t="e">
        <v>#N/A</v>
        <stp/>
        <stp>BOOK0</stp>
        <stp>HORC</stp>
        <stp>16</stp>
        <tr r="A42" s="1"/>
      </tp>
      <tp t="e">
        <v>#N/A</v>
        <stp/>
        <stp>BOOK0</stp>
        <stp>HORV</stp>
        <stp>16</stp>
        <tr r="F42" s="1"/>
      </tp>
      <tp t="e">
        <v>#N/A</v>
        <stp/>
        <stp>BOOK0</stp>
        <stp>HORC</stp>
        <stp>17</stp>
        <tr r="A43" s="1"/>
      </tp>
      <tp t="e">
        <v>#N/A</v>
        <stp/>
        <stp>BOOK0</stp>
        <stp>HORV</stp>
        <stp>17</stp>
        <tr r="F43" s="1"/>
      </tp>
      <tp t="e">
        <v>#N/A</v>
        <stp/>
        <stp>BOOK0</stp>
        <stp>HORC</stp>
        <stp>38</stp>
        <tr r="A64" s="1"/>
      </tp>
      <tp t="e">
        <v>#N/A</v>
        <stp/>
        <stp>BOOK0</stp>
        <stp>HORV</stp>
        <stp>38</stp>
        <tr r="F64" s="1"/>
      </tp>
      <tp t="e">
        <v>#N/A</v>
        <stp/>
        <stp>BOOK0</stp>
        <stp>HORC</stp>
        <stp>39</stp>
        <tr r="A65" s="1"/>
      </tp>
      <tp t="e">
        <v>#N/A</v>
        <stp/>
        <stp>BOOK0</stp>
        <stp>HORV</stp>
        <stp>39</stp>
        <tr r="F65" s="1"/>
      </tp>
      <tp t="e">
        <v>#N/A</v>
        <stp/>
        <stp>BOOK0</stp>
        <stp>HORC</stp>
        <stp>30</stp>
        <tr r="A56" s="1"/>
      </tp>
      <tp t="e">
        <v>#N/A</v>
        <stp/>
        <stp>BOOK0</stp>
        <stp>HORV</stp>
        <stp>30</stp>
        <tr r="F56" s="1"/>
      </tp>
      <tp t="e">
        <v>#N/A</v>
        <stp/>
        <stp>BOOK0</stp>
        <stp>HORC</stp>
        <stp>31</stp>
        <tr r="A57" s="1"/>
      </tp>
      <tp t="e">
        <v>#N/A</v>
        <stp/>
        <stp>BOOK0</stp>
        <stp>HORV</stp>
        <stp>31</stp>
        <tr r="F57" s="1"/>
      </tp>
      <tp t="e">
        <v>#N/A</v>
        <stp/>
        <stp>BOOK0</stp>
        <stp>HORC</stp>
        <stp>32</stp>
        <tr r="A58" s="1"/>
      </tp>
      <tp t="e">
        <v>#N/A</v>
        <stp/>
        <stp>BOOK0</stp>
        <stp>HORV</stp>
        <stp>32</stp>
        <tr r="F58" s="1"/>
      </tp>
      <tp t="e">
        <v>#N/A</v>
        <stp/>
        <stp>BOOK0</stp>
        <stp>HORC</stp>
        <stp>33</stp>
        <tr r="A59" s="1"/>
      </tp>
      <tp t="e">
        <v>#N/A</v>
        <stp/>
        <stp>BOOK0</stp>
        <stp>HORV</stp>
        <stp>33</stp>
        <tr r="F59" s="1"/>
      </tp>
      <tp t="e">
        <v>#N/A</v>
        <stp/>
        <stp>BOOK0</stp>
        <stp>HORC</stp>
        <stp>34</stp>
        <tr r="A60" s="1"/>
      </tp>
      <tp t="e">
        <v>#N/A</v>
        <stp/>
        <stp>BOOK0</stp>
        <stp>HORV</stp>
        <stp>34</stp>
        <tr r="F60" s="1"/>
      </tp>
      <tp t="e">
        <v>#N/A</v>
        <stp/>
        <stp>BOOK0</stp>
        <stp>HORC</stp>
        <stp>35</stp>
        <tr r="A61" s="1"/>
      </tp>
      <tp t="e">
        <v>#N/A</v>
        <stp/>
        <stp>BOOK0</stp>
        <stp>HORV</stp>
        <stp>35</stp>
        <tr r="F61" s="1"/>
      </tp>
      <tp t="e">
        <v>#N/A</v>
        <stp/>
        <stp>BOOK0</stp>
        <stp>HORC</stp>
        <stp>36</stp>
        <tr r="A62" s="1"/>
      </tp>
      <tp t="e">
        <v>#N/A</v>
        <stp/>
        <stp>BOOK0</stp>
        <stp>HORV</stp>
        <stp>36</stp>
        <tr r="F62" s="1"/>
      </tp>
      <tp t="e">
        <v>#N/A</v>
        <stp/>
        <stp>BOOK0</stp>
        <stp>HORC</stp>
        <stp>37</stp>
        <tr r="A63" s="1"/>
      </tp>
      <tp t="e">
        <v>#N/A</v>
        <stp/>
        <stp>BOOK0</stp>
        <stp>HORV</stp>
        <stp>37</stp>
        <tr r="F63" s="1"/>
      </tp>
      <tp t="e">
        <v>#N/A</v>
        <stp/>
        <stp>BOOK0</stp>
        <stp>HORC</stp>
        <stp>28</stp>
        <tr r="A54" s="1"/>
      </tp>
      <tp t="e">
        <v>#N/A</v>
        <stp/>
        <stp>BOOK0</stp>
        <stp>HORV</stp>
        <stp>28</stp>
        <tr r="F54" s="1"/>
      </tp>
      <tp t="e">
        <v>#N/A</v>
        <stp/>
        <stp>BOOK0</stp>
        <stp>HORC</stp>
        <stp>29</stp>
        <tr r="A55" s="1"/>
      </tp>
      <tp t="e">
        <v>#N/A</v>
        <stp/>
        <stp>BOOK0</stp>
        <stp>HORV</stp>
        <stp>29</stp>
        <tr r="F55" s="1"/>
      </tp>
      <tp t="e">
        <v>#N/A</v>
        <stp/>
        <stp>BOOK0</stp>
        <stp>HORC</stp>
        <stp>20</stp>
        <tr r="A46" s="1"/>
      </tp>
      <tp t="e">
        <v>#N/A</v>
        <stp/>
        <stp>BOOK0</stp>
        <stp>HORV</stp>
        <stp>20</stp>
        <tr r="F46" s="1"/>
      </tp>
      <tp t="e">
        <v>#N/A</v>
        <stp/>
        <stp>BOOK0</stp>
        <stp>HORC</stp>
        <stp>21</stp>
        <tr r="A47" s="1"/>
      </tp>
      <tp t="e">
        <v>#N/A</v>
        <stp/>
        <stp>BOOK0</stp>
        <stp>HORV</stp>
        <stp>21</stp>
        <tr r="F47" s="1"/>
      </tp>
      <tp t="e">
        <v>#N/A</v>
        <stp/>
        <stp>BOOK0</stp>
        <stp>HORC</stp>
        <stp>22</stp>
        <tr r="A48" s="1"/>
      </tp>
      <tp t="e">
        <v>#N/A</v>
        <stp/>
        <stp>BOOK0</stp>
        <stp>HORV</stp>
        <stp>22</stp>
        <tr r="F48" s="1"/>
      </tp>
      <tp t="e">
        <v>#N/A</v>
        <stp/>
        <stp>BOOK0</stp>
        <stp>HORC</stp>
        <stp>23</stp>
        <tr r="A49" s="1"/>
      </tp>
      <tp t="e">
        <v>#N/A</v>
        <stp/>
        <stp>BOOK0</stp>
        <stp>HORV</stp>
        <stp>23</stp>
        <tr r="F49" s="1"/>
      </tp>
      <tp t="e">
        <v>#N/A</v>
        <stp/>
        <stp>BOOK0</stp>
        <stp>HORC</stp>
        <stp>24</stp>
        <tr r="A50" s="1"/>
      </tp>
      <tp t="e">
        <v>#N/A</v>
        <stp/>
        <stp>BOOK0</stp>
        <stp>HORV</stp>
        <stp>24</stp>
        <tr r="F50" s="1"/>
      </tp>
      <tp t="e">
        <v>#N/A</v>
        <stp/>
        <stp>BOOK0</stp>
        <stp>HORC</stp>
        <stp>25</stp>
        <tr r="A51" s="1"/>
      </tp>
      <tp t="e">
        <v>#N/A</v>
        <stp/>
        <stp>BOOK0</stp>
        <stp>HORV</stp>
        <stp>25</stp>
        <tr r="F51" s="1"/>
      </tp>
      <tp t="e">
        <v>#N/A</v>
        <stp/>
        <stp>BOOK0</stp>
        <stp>HORC</stp>
        <stp>26</stp>
        <tr r="A52" s="1"/>
      </tp>
      <tp t="e">
        <v>#N/A</v>
        <stp/>
        <stp>BOOK0</stp>
        <stp>HORV</stp>
        <stp>26</stp>
        <tr r="F52" s="1"/>
      </tp>
      <tp t="e">
        <v>#N/A</v>
        <stp/>
        <stp>BOOK0</stp>
        <stp>HORC</stp>
        <stp>27</stp>
        <tr r="A53" s="1"/>
      </tp>
      <tp t="e">
        <v>#N/A</v>
        <stp/>
        <stp>BOOK0</stp>
        <stp>HORV</stp>
        <stp>27</stp>
        <tr r="F53" s="1"/>
      </tp>
      <tp t="e">
        <v>#N/A</v>
        <stp/>
        <stp>BOOK0</stp>
        <stp>HORC</stp>
        <stp>48</stp>
        <tr r="A74" s="1"/>
      </tp>
      <tp t="e">
        <v>#N/A</v>
        <stp/>
        <stp>BOOK0</stp>
        <stp>HORV</stp>
        <stp>48</stp>
        <tr r="F74" s="1"/>
      </tp>
      <tp t="e">
        <v>#N/A</v>
        <stp/>
        <stp>BOOK0</stp>
        <stp>HORC</stp>
        <stp>49</stp>
        <tr r="A75" s="1"/>
      </tp>
      <tp t="e">
        <v>#N/A</v>
        <stp/>
        <stp>BOOK0</stp>
        <stp>HORV</stp>
        <stp>49</stp>
        <tr r="F75" s="1"/>
      </tp>
      <tp t="e">
        <v>#N/A</v>
        <stp/>
        <stp>BOOK0</stp>
        <stp>HORC</stp>
        <stp>40</stp>
        <tr r="A66" s="1"/>
      </tp>
      <tp t="e">
        <v>#N/A</v>
        <stp/>
        <stp>BOOK0</stp>
        <stp>HORV</stp>
        <stp>40</stp>
        <tr r="F66" s="1"/>
      </tp>
      <tp t="e">
        <v>#N/A</v>
        <stp/>
        <stp>BOOK0</stp>
        <stp>HORC</stp>
        <stp>41</stp>
        <tr r="A67" s="1"/>
      </tp>
      <tp t="e">
        <v>#N/A</v>
        <stp/>
        <stp>BOOK0</stp>
        <stp>HORV</stp>
        <stp>41</stp>
        <tr r="F67" s="1"/>
      </tp>
      <tp t="e">
        <v>#N/A</v>
        <stp/>
        <stp>BOOK0</stp>
        <stp>HORC</stp>
        <stp>42</stp>
        <tr r="A68" s="1"/>
      </tp>
      <tp t="e">
        <v>#N/A</v>
        <stp/>
        <stp>BOOK0</stp>
        <stp>HORV</stp>
        <stp>42</stp>
        <tr r="F68" s="1"/>
      </tp>
      <tp t="e">
        <v>#N/A</v>
        <stp/>
        <stp>BOOK0</stp>
        <stp>HORC</stp>
        <stp>43</stp>
        <tr r="A69" s="1"/>
      </tp>
      <tp t="e">
        <v>#N/A</v>
        <stp/>
        <stp>BOOK0</stp>
        <stp>HORV</stp>
        <stp>43</stp>
        <tr r="F69" s="1"/>
      </tp>
      <tp t="e">
        <v>#N/A</v>
        <stp/>
        <stp>BOOK0</stp>
        <stp>HORC</stp>
        <stp>44</stp>
        <tr r="A70" s="1"/>
      </tp>
      <tp t="e">
        <v>#N/A</v>
        <stp/>
        <stp>BOOK0</stp>
        <stp>HORV</stp>
        <stp>44</stp>
        <tr r="F70" s="1"/>
      </tp>
      <tp t="e">
        <v>#N/A</v>
        <stp/>
        <stp>BOOK0</stp>
        <stp>HORC</stp>
        <stp>45</stp>
        <tr r="A71" s="1"/>
      </tp>
      <tp t="e">
        <v>#N/A</v>
        <stp/>
        <stp>BOOK0</stp>
        <stp>HORV</stp>
        <stp>45</stp>
        <tr r="F71" s="1"/>
      </tp>
      <tp t="e">
        <v>#N/A</v>
        <stp/>
        <stp>BOOK0</stp>
        <stp>HORC</stp>
        <stp>46</stp>
        <tr r="A72" s="1"/>
      </tp>
      <tp t="e">
        <v>#N/A</v>
        <stp/>
        <stp>BOOK0</stp>
        <stp>HORV</stp>
        <stp>46</stp>
        <tr r="F72" s="1"/>
      </tp>
      <tp t="e">
        <v>#N/A</v>
        <stp/>
        <stp>BOOK0</stp>
        <stp>HORC</stp>
        <stp>47</stp>
        <tr r="A73" s="1"/>
      </tp>
      <tp t="e">
        <v>#N/A</v>
        <stp/>
        <stp>BOOK0</stp>
        <stp>HORV</stp>
        <stp>47</stp>
        <tr r="F73" s="1"/>
      </tp>
      <tp t="e">
        <v>#N/A</v>
        <stp/>
        <stp>BOOK0</stp>
        <stp>HORV</stp>
        <stp>1</stp>
        <tr r="F27" s="1"/>
      </tp>
      <tp t="e">
        <v>#N/A</v>
        <stp/>
        <stp>BOOK0</stp>
        <stp>HORV</stp>
        <stp>0</stp>
        <tr r="F26" s="1"/>
      </tp>
      <tp t="e">
        <v>#N/A</v>
        <stp/>
        <stp>BOOK0</stp>
        <stp>HORV</stp>
        <stp>3</stp>
        <tr r="F29" s="1"/>
      </tp>
      <tp t="e">
        <v>#N/A</v>
        <stp/>
        <stp>BOOK0</stp>
        <stp>HORV</stp>
        <stp>2</stp>
        <tr r="F28" s="1"/>
      </tp>
      <tp t="e">
        <v>#N/A</v>
        <stp/>
        <stp>BOOK0</stp>
        <stp>HORV</stp>
        <stp>5</stp>
        <tr r="F31" s="1"/>
      </tp>
      <tp t="e">
        <v>#N/A</v>
        <stp/>
        <stp>BOOK0</stp>
        <stp>HORV</stp>
        <stp>4</stp>
        <tr r="F30" s="1"/>
      </tp>
      <tp t="e">
        <v>#N/A</v>
        <stp/>
        <stp>BOOK0</stp>
        <stp>HORV</stp>
        <stp>7</stp>
        <tr r="F33" s="1"/>
      </tp>
      <tp t="e">
        <v>#N/A</v>
        <stp/>
        <stp>BOOK0</stp>
        <stp>HORV</stp>
        <stp>6</stp>
        <tr r="F32" s="1"/>
      </tp>
      <tp t="e">
        <v>#N/A</v>
        <stp/>
        <stp>BOOK0</stp>
        <stp>HORV</stp>
        <stp>9</stp>
        <tr r="F35" s="1"/>
      </tp>
      <tp t="e">
        <v>#N/A</v>
        <stp/>
        <stp>BOOK0</stp>
        <stp>HORV</stp>
        <stp>8</stp>
        <tr r="F3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5F87-373A-4823-B9B2-BA499D94BB6C}">
  <sheetPr codeName="Folha1"/>
  <dimension ref="A1:N157"/>
  <sheetViews>
    <sheetView tabSelected="1" topLeftCell="B22" zoomScale="85" zoomScaleNormal="85" zoomScaleSheetLayoutView="85" workbookViewId="0">
      <selection activeCell="K24" sqref="K24"/>
    </sheetView>
  </sheetViews>
  <sheetFormatPr defaultRowHeight="15" x14ac:dyDescent="0.25"/>
  <cols>
    <col min="1" max="1" width="7.5703125" customWidth="1"/>
    <col min="2" max="2" width="4.5703125" customWidth="1"/>
    <col min="3" max="3" width="7.5703125" customWidth="1"/>
    <col min="4" max="4" width="7.7109375" customWidth="1"/>
    <col min="5" max="5" width="5.140625" customWidth="1"/>
    <col min="6" max="6" width="5.28515625" customWidth="1"/>
    <col min="7" max="7" width="13.85546875" customWidth="1"/>
    <col min="8" max="8" width="13.28515625" customWidth="1"/>
    <col min="9" max="9" width="6.28515625" customWidth="1"/>
    <col min="10" max="10" width="12.28515625" customWidth="1"/>
    <col min="11" max="13" width="13.28515625" customWidth="1"/>
    <col min="14" max="14" width="3.140625" customWidth="1"/>
    <col min="15" max="15" width="4" customWidth="1"/>
  </cols>
  <sheetData>
    <row r="1" spans="1:13" ht="20.25" hidden="1" x14ac:dyDescent="0.3">
      <c r="A1" s="6"/>
      <c r="B1" s="12" t="e">
        <f>(B$11*0.01)+B$11</f>
        <v>#N/A</v>
      </c>
      <c r="C1" s="6"/>
      <c r="D1" s="11" t="e">
        <f>(D$11*0.01)+D$11</f>
        <v>#N/A</v>
      </c>
      <c r="E1" s="1">
        <v>0.01</v>
      </c>
      <c r="F1" s="7"/>
      <c r="G1" s="17"/>
      <c r="H1" s="17"/>
      <c r="I1" s="17"/>
      <c r="J1" s="17"/>
      <c r="K1" s="17"/>
      <c r="L1" s="17"/>
      <c r="M1" s="8"/>
    </row>
    <row r="2" spans="1:13" ht="20.25" hidden="1" x14ac:dyDescent="0.3">
      <c r="A2" s="6"/>
      <c r="B2" s="12" t="e">
        <f>(B$11*0.009)+B$11</f>
        <v>#N/A</v>
      </c>
      <c r="C2" s="6"/>
      <c r="D2" s="11" t="e">
        <f>(D$11*0.009)+D$11</f>
        <v>#N/A</v>
      </c>
      <c r="E2" s="1">
        <v>8.9999999999999993E-3</v>
      </c>
      <c r="F2" s="7"/>
      <c r="G2" s="17"/>
      <c r="H2" s="17"/>
      <c r="I2" s="17"/>
      <c r="J2" s="17"/>
      <c r="K2" s="17"/>
      <c r="L2" s="17"/>
      <c r="M2" s="8"/>
    </row>
    <row r="3" spans="1:13" ht="20.25" hidden="1" x14ac:dyDescent="0.3">
      <c r="A3" s="6"/>
      <c r="B3" s="12" t="e">
        <f>(B$11*0.008)+B$11</f>
        <v>#N/A</v>
      </c>
      <c r="C3" s="6"/>
      <c r="D3" s="11" t="e">
        <f>(D$11*0.008)+D$11</f>
        <v>#N/A</v>
      </c>
      <c r="E3" s="1">
        <v>8.0000000000000002E-3</v>
      </c>
      <c r="F3" s="7"/>
      <c r="G3" s="17"/>
      <c r="H3" s="17"/>
      <c r="I3" s="17"/>
      <c r="J3" s="17"/>
      <c r="K3" s="17"/>
      <c r="L3" s="17"/>
      <c r="M3" s="8"/>
    </row>
    <row r="4" spans="1:13" ht="20.25" hidden="1" x14ac:dyDescent="0.3">
      <c r="A4" s="6"/>
      <c r="B4" s="12" t="e">
        <f>(B$11*0.007)+B$11</f>
        <v>#N/A</v>
      </c>
      <c r="C4" s="6"/>
      <c r="D4" s="11" t="e">
        <f>(D$11*0.007)+D$11</f>
        <v>#N/A</v>
      </c>
      <c r="E4" s="1">
        <v>7.0000000000000001E-3</v>
      </c>
      <c r="F4" s="7"/>
      <c r="G4" s="17"/>
      <c r="H4" s="17"/>
      <c r="I4" s="17"/>
      <c r="J4" s="17"/>
      <c r="K4" s="17"/>
      <c r="L4" s="17"/>
      <c r="M4" s="8"/>
    </row>
    <row r="5" spans="1:13" ht="20.25" hidden="1" x14ac:dyDescent="0.3">
      <c r="A5" s="10" t="e">
        <f>((B5+B6)/2)</f>
        <v>#N/A</v>
      </c>
      <c r="B5" s="12" t="e">
        <f>(B$11*0.006)+B$11</f>
        <v>#N/A</v>
      </c>
      <c r="C5" s="10" t="e">
        <f>((D5+D6)/2)</f>
        <v>#N/A</v>
      </c>
      <c r="D5" s="11" t="e">
        <f>(D$11*0.006)+D$11</f>
        <v>#N/A</v>
      </c>
      <c r="E5" s="1">
        <v>6.0000000000000001E-3</v>
      </c>
      <c r="F5" s="7"/>
      <c r="G5" s="17"/>
      <c r="H5" s="17"/>
      <c r="I5" s="17"/>
      <c r="J5" s="17"/>
      <c r="K5" s="17"/>
      <c r="L5" s="17"/>
      <c r="M5" s="8"/>
    </row>
    <row r="6" spans="1:13" ht="20.25" hidden="1" x14ac:dyDescent="0.3">
      <c r="A6" s="12" t="e">
        <f>(A5+A7)/2</f>
        <v>#N/A</v>
      </c>
      <c r="B6" s="12" t="e">
        <f>(B$11*0.005)+B$11</f>
        <v>#N/A</v>
      </c>
      <c r="C6" s="11" t="e">
        <f>(C5+C7)/2</f>
        <v>#N/A</v>
      </c>
      <c r="D6" s="11" t="e">
        <f>(D$11*0.005)+D$11</f>
        <v>#N/A</v>
      </c>
      <c r="E6" s="1">
        <v>5.0000000000000001E-3</v>
      </c>
      <c r="F6" s="7"/>
      <c r="G6" s="17"/>
      <c r="H6" s="17"/>
      <c r="I6" s="17"/>
      <c r="J6" s="17"/>
      <c r="K6" s="17"/>
      <c r="L6" s="17"/>
      <c r="M6" s="8"/>
    </row>
    <row r="7" spans="1:13" ht="20.25" hidden="1" x14ac:dyDescent="0.3">
      <c r="A7" s="10" t="e">
        <f>((B6+B7)/2)</f>
        <v>#N/A</v>
      </c>
      <c r="B7" s="12" t="e">
        <f>(B$11*0.004)+B$11</f>
        <v>#N/A</v>
      </c>
      <c r="C7" s="10" t="e">
        <f>((D6+D7)/2)</f>
        <v>#N/A</v>
      </c>
      <c r="D7" s="11" t="e">
        <f>(D$11*0.004)+D$11</f>
        <v>#N/A</v>
      </c>
      <c r="E7" s="1">
        <v>3.9999999999999897E-3</v>
      </c>
      <c r="F7" s="7"/>
      <c r="G7" s="17"/>
      <c r="H7" s="17"/>
      <c r="I7" s="17"/>
      <c r="J7" s="17"/>
      <c r="K7" s="17"/>
      <c r="L7" s="17"/>
      <c r="M7" s="8"/>
    </row>
    <row r="8" spans="1:13" ht="20.25" hidden="1" x14ac:dyDescent="0.3">
      <c r="A8" s="6"/>
      <c r="B8" s="12" t="e">
        <f>(B$11*0.003)+B$11</f>
        <v>#N/A</v>
      </c>
      <c r="C8" s="6"/>
      <c r="D8" s="11" t="e">
        <f>(D$11*0.003)+D$11</f>
        <v>#N/A</v>
      </c>
      <c r="E8" s="1">
        <v>2.9999999999999901E-3</v>
      </c>
      <c r="F8" s="7"/>
      <c r="G8" s="17"/>
      <c r="H8" s="17"/>
      <c r="I8" s="17"/>
      <c r="J8" s="17"/>
      <c r="K8" s="17"/>
      <c r="L8" s="17"/>
      <c r="M8" s="8"/>
    </row>
    <row r="9" spans="1:13" ht="20.25" hidden="1" x14ac:dyDescent="0.3">
      <c r="A9" s="6"/>
      <c r="B9" s="12" t="e">
        <f>(B$11*0.002)+B$11</f>
        <v>#N/A</v>
      </c>
      <c r="C9" s="6"/>
      <c r="D9" s="11" t="e">
        <f>(D$11*0.002)+D$11</f>
        <v>#N/A</v>
      </c>
      <c r="E9" s="1">
        <v>1.9999999999999901E-3</v>
      </c>
      <c r="F9" s="7"/>
      <c r="G9" s="17"/>
      <c r="H9" s="17"/>
      <c r="I9" s="17"/>
      <c r="J9" s="17"/>
      <c r="K9" s="17"/>
      <c r="L9" s="17"/>
      <c r="M9" s="8"/>
    </row>
    <row r="10" spans="1:13" ht="20.25" hidden="1" x14ac:dyDescent="0.3">
      <c r="A10" s="6"/>
      <c r="B10" s="15" t="e">
        <f>(B$11*0.001)+B$11</f>
        <v>#N/A</v>
      </c>
      <c r="C10" s="9"/>
      <c r="D10" s="13" t="e">
        <f>(D$11*0.0001)+D$11</f>
        <v>#N/A</v>
      </c>
      <c r="E10" s="2">
        <v>9.9999999999999005E-4</v>
      </c>
      <c r="F10" s="7"/>
      <c r="G10" s="17"/>
      <c r="H10" s="17"/>
      <c r="I10" s="17"/>
      <c r="J10" s="17"/>
      <c r="K10" s="17"/>
      <c r="L10" s="17"/>
      <c r="M10" s="8"/>
    </row>
    <row r="11" spans="1:13" ht="20.25" hidden="1" x14ac:dyDescent="0.3">
      <c r="A11" s="4"/>
      <c r="B11" s="14" t="e">
        <f>C26</f>
        <v>#N/A</v>
      </c>
      <c r="C11" s="4"/>
      <c r="D11" s="14" t="e">
        <f>D26</f>
        <v>#N/A</v>
      </c>
      <c r="E11" s="3">
        <v>0</v>
      </c>
      <c r="F11" s="7"/>
      <c r="G11" s="17"/>
      <c r="H11" s="17"/>
      <c r="I11" s="17"/>
      <c r="J11" s="17"/>
      <c r="K11" s="17"/>
      <c r="L11" s="17"/>
      <c r="M11" s="8"/>
    </row>
    <row r="12" spans="1:13" ht="20.25" hidden="1" x14ac:dyDescent="0.3">
      <c r="A12" s="6"/>
      <c r="B12" s="12" t="e">
        <f>(B$11*-0.001)+B$11</f>
        <v>#N/A</v>
      </c>
      <c r="C12" s="9"/>
      <c r="D12" s="11" t="e">
        <f>(D$11*-0.001)+D$11</f>
        <v>#N/A</v>
      </c>
      <c r="E12" s="5">
        <v>1E-3</v>
      </c>
      <c r="F12" s="7"/>
      <c r="G12" s="17"/>
      <c r="H12" s="17"/>
      <c r="I12" s="17"/>
      <c r="J12" s="17"/>
      <c r="K12" s="17"/>
      <c r="L12" s="17"/>
      <c r="M12" s="8"/>
    </row>
    <row r="13" spans="1:13" ht="20.25" hidden="1" x14ac:dyDescent="0.3">
      <c r="A13" s="6"/>
      <c r="B13" s="12" t="e">
        <f>(B$11*-0.002)+B$11</f>
        <v>#N/A</v>
      </c>
      <c r="C13" s="6"/>
      <c r="D13" s="11" t="e">
        <f>(D$11*-0.002)+D$11</f>
        <v>#N/A</v>
      </c>
      <c r="E13" s="1">
        <v>2E-3</v>
      </c>
      <c r="F13" s="7"/>
      <c r="G13" s="17"/>
      <c r="H13" s="17"/>
      <c r="I13" s="17"/>
      <c r="J13" s="17"/>
      <c r="K13" s="17"/>
      <c r="L13" s="17"/>
      <c r="M13" s="8"/>
    </row>
    <row r="14" spans="1:13" ht="20.25" hidden="1" x14ac:dyDescent="0.3">
      <c r="A14" s="6"/>
      <c r="B14" s="12" t="e">
        <f>(B$11*-0.003)+B$11</f>
        <v>#N/A</v>
      </c>
      <c r="C14" s="6"/>
      <c r="D14" s="11" t="e">
        <f>(D$11*-0.003)+D$11</f>
        <v>#N/A</v>
      </c>
      <c r="E14" s="1">
        <v>3.0000000000000001E-3</v>
      </c>
      <c r="F14" s="7"/>
      <c r="G14" s="17"/>
      <c r="H14" s="17"/>
      <c r="I14" s="17"/>
      <c r="J14" s="17"/>
      <c r="K14" s="17"/>
      <c r="L14" s="17"/>
      <c r="M14" s="8"/>
    </row>
    <row r="15" spans="1:13" ht="20.25" hidden="1" x14ac:dyDescent="0.3">
      <c r="A15" s="10" t="e">
        <f>((B15+B16)/2)</f>
        <v>#N/A</v>
      </c>
      <c r="B15" s="12" t="e">
        <f>(B$11*-0.004)+B$11</f>
        <v>#N/A</v>
      </c>
      <c r="C15" s="10" t="e">
        <f>((D15+D16)/2)</f>
        <v>#N/A</v>
      </c>
      <c r="D15" s="11" t="e">
        <f>(D$11*-0.004)+D$11</f>
        <v>#N/A</v>
      </c>
      <c r="E15" s="1">
        <v>4.0000000000000001E-3</v>
      </c>
      <c r="F15" s="7"/>
      <c r="G15" s="17"/>
      <c r="H15" s="17"/>
      <c r="I15" s="17"/>
      <c r="J15" s="17"/>
      <c r="K15" s="17"/>
      <c r="L15" s="17"/>
      <c r="M15" s="8"/>
    </row>
    <row r="16" spans="1:13" ht="20.25" hidden="1" x14ac:dyDescent="0.3">
      <c r="A16" s="12" t="e">
        <f>(A15+A17)/2</f>
        <v>#N/A</v>
      </c>
      <c r="B16" s="12" t="e">
        <f>(B$11*-0.005)+B$11</f>
        <v>#N/A</v>
      </c>
      <c r="C16" s="11" t="e">
        <f>(C15+C17)/2</f>
        <v>#N/A</v>
      </c>
      <c r="D16" s="11" t="e">
        <f>(D$26*-0.005)+D$26</f>
        <v>#N/A</v>
      </c>
      <c r="E16" s="1">
        <v>5.0000000000000001E-3</v>
      </c>
      <c r="F16" s="7"/>
      <c r="G16" s="17"/>
      <c r="H16" s="17"/>
      <c r="I16" s="17"/>
      <c r="J16" s="17"/>
      <c r="K16" s="17"/>
      <c r="L16" s="17"/>
      <c r="M16" s="8"/>
    </row>
    <row r="17" spans="1:14" ht="20.25" hidden="1" x14ac:dyDescent="0.3">
      <c r="A17" s="10" t="e">
        <f>((B16+B17)/2)</f>
        <v>#N/A</v>
      </c>
      <c r="B17" s="12" t="e">
        <f>(B$11*-0.006)+B$11</f>
        <v>#N/A</v>
      </c>
      <c r="C17" s="10" t="e">
        <f>((D16+D17)/2)</f>
        <v>#N/A</v>
      </c>
      <c r="D17" s="11" t="e">
        <f>(D$11*-0.006)+D$11</f>
        <v>#N/A</v>
      </c>
      <c r="E17" s="1">
        <v>6.0000000000000001E-3</v>
      </c>
      <c r="F17" s="7"/>
      <c r="G17" s="17"/>
      <c r="H17" s="17"/>
      <c r="I17" s="17"/>
      <c r="J17" s="17"/>
      <c r="K17" s="17"/>
      <c r="L17" s="17"/>
      <c r="M17" s="8"/>
    </row>
    <row r="18" spans="1:14" ht="20.25" hidden="1" x14ac:dyDescent="0.3">
      <c r="A18" s="6"/>
      <c r="B18" s="12" t="e">
        <f>(B$11*-0.007)+B$11</f>
        <v>#N/A</v>
      </c>
      <c r="C18" s="6"/>
      <c r="D18" s="11" t="e">
        <f>(D$11*-0.007)+D$11</f>
        <v>#N/A</v>
      </c>
      <c r="E18" s="1">
        <v>7.0000000000000001E-3</v>
      </c>
      <c r="F18" s="7"/>
      <c r="G18" s="17"/>
      <c r="H18" s="17"/>
      <c r="I18" s="17"/>
      <c r="J18" s="17"/>
      <c r="K18" s="17"/>
      <c r="L18" s="17"/>
      <c r="M18" s="8"/>
    </row>
    <row r="19" spans="1:14" ht="20.25" hidden="1" x14ac:dyDescent="0.3">
      <c r="A19" s="6"/>
      <c r="B19" s="12" t="e">
        <f>(B$11*-0.008)+B$11</f>
        <v>#N/A</v>
      </c>
      <c r="C19" s="6"/>
      <c r="D19" s="11" t="e">
        <f>(D$11*-0.008)+D$11</f>
        <v>#N/A</v>
      </c>
      <c r="E19" s="1">
        <v>8.0000000000000002E-3</v>
      </c>
      <c r="F19" s="7"/>
      <c r="G19" s="17"/>
      <c r="H19" s="17"/>
      <c r="I19" s="17"/>
      <c r="J19" s="17"/>
      <c r="K19" s="17"/>
      <c r="L19" s="17"/>
      <c r="M19" s="8"/>
    </row>
    <row r="20" spans="1:14" ht="20.25" hidden="1" x14ac:dyDescent="0.3">
      <c r="A20" s="6"/>
      <c r="B20" s="12" t="e">
        <f>(B$11*-0.009)+B$11</f>
        <v>#N/A</v>
      </c>
      <c r="C20" s="6"/>
      <c r="D20" s="11" t="e">
        <f>(D$11*-0.009)+D$11</f>
        <v>#N/A</v>
      </c>
      <c r="E20" s="1">
        <v>8.9999999999999993E-3</v>
      </c>
      <c r="F20" s="7"/>
      <c r="G20" s="17"/>
      <c r="H20" s="17"/>
      <c r="I20" s="17"/>
      <c r="J20" s="17"/>
      <c r="K20" s="17"/>
      <c r="L20" s="17"/>
      <c r="M20" s="8"/>
    </row>
    <row r="21" spans="1:14" ht="20.25" hidden="1" x14ac:dyDescent="0.3">
      <c r="A21" s="6"/>
      <c r="B21" s="15" t="e">
        <f>(B$11*-0.01)+B$11</f>
        <v>#N/A</v>
      </c>
      <c r="C21" s="6"/>
      <c r="D21" s="13" t="e">
        <f>(D$11*-0.01)+D$11</f>
        <v>#N/A</v>
      </c>
      <c r="E21" s="1">
        <v>0.01</v>
      </c>
      <c r="F21" s="7"/>
      <c r="G21" s="17"/>
      <c r="H21" s="17"/>
      <c r="I21" s="17"/>
      <c r="J21" s="17"/>
      <c r="K21" s="17"/>
      <c r="L21" s="17"/>
      <c r="M21" s="8"/>
    </row>
    <row r="22" spans="1:14" ht="23.25" customHeight="1" x14ac:dyDescent="0.25">
      <c r="A22" s="52" t="s">
        <v>9</v>
      </c>
      <c r="B22" s="53"/>
      <c r="C22" s="38">
        <f>COUNTIF(B26:B157,"")</f>
        <v>82</v>
      </c>
      <c r="D22" s="36"/>
      <c r="E22" s="48">
        <f>IF(C24&lt;0,I22-C24,I22)</f>
        <v>0</v>
      </c>
      <c r="F22" s="49"/>
      <c r="G22" s="39" t="e">
        <f>(H26+G26)/2</f>
        <v>#N/A</v>
      </c>
      <c r="H22" s="41">
        <f>IF(C24&gt;0,J22+C24,J22)</f>
        <v>0</v>
      </c>
      <c r="I22" s="32">
        <f>COUNTIF(N26:N157,1)</f>
        <v>0</v>
      </c>
      <c r="J22" s="37">
        <f>COUNTIF(N26:N157,0)</f>
        <v>0</v>
      </c>
      <c r="K22" s="50"/>
      <c r="L22" s="51"/>
      <c r="M22" s="16"/>
      <c r="N22" s="16"/>
    </row>
    <row r="23" spans="1:14" ht="18" customHeight="1" x14ac:dyDescent="0.25">
      <c r="A23" s="52" t="s">
        <v>10</v>
      </c>
      <c r="B23" s="53"/>
      <c r="C23" s="38">
        <f>COUNTIF(E26:E157,"")</f>
        <v>82</v>
      </c>
      <c r="D23" s="36"/>
      <c r="E23" s="54">
        <f>E22</f>
        <v>0</v>
      </c>
      <c r="F23" s="55"/>
      <c r="G23" s="58">
        <f>IF(E23&gt;H23,1,-1)</f>
        <v>-1</v>
      </c>
      <c r="H23" s="60">
        <f>H22</f>
        <v>0</v>
      </c>
      <c r="I23" s="62"/>
      <c r="J23" s="63"/>
      <c r="K23" s="47" t="s">
        <v>11</v>
      </c>
      <c r="L23" s="46"/>
      <c r="M23" s="31"/>
      <c r="N23" s="20"/>
    </row>
    <row r="24" spans="1:14" ht="23.25" customHeight="1" x14ac:dyDescent="0.25">
      <c r="A24" s="30" t="e">
        <f>RTD("rtdtrading.rtdserver",, "BOOK0", "INFO", "ATV")</f>
        <v>#N/A</v>
      </c>
      <c r="B24" s="19" t="e">
        <f>RTD("rtdtrading.rtdserver",, "BOOK0", "INFO", "TAB")</f>
        <v>#N/A</v>
      </c>
      <c r="C24" s="38">
        <f>C22-C23</f>
        <v>0</v>
      </c>
      <c r="D24" s="36"/>
      <c r="E24" s="56"/>
      <c r="F24" s="57"/>
      <c r="G24" s="59"/>
      <c r="H24" s="61"/>
      <c r="I24" s="64"/>
      <c r="J24" s="65"/>
      <c r="K24" s="40" t="e">
        <f>(L24+M24)/2</f>
        <v>#N/A</v>
      </c>
      <c r="L24" s="42" t="e">
        <f>(((C26+(C26*-0.005))+(C26+(C26*-0.006)))/2+((C26+(C26*0.005))+(C26+(C26*0.006)))/2)/2</f>
        <v>#N/A</v>
      </c>
      <c r="M24" s="42" t="e">
        <f>(((D26+(D26*-0.005))+(D26+(D26*-0.006)))/2+((D26+(D26*0.005))+(D26+(D26*0.006)))/2)/2</f>
        <v>#N/A</v>
      </c>
      <c r="N24" s="20"/>
    </row>
    <row r="25" spans="1:14" ht="18" x14ac:dyDescent="0.25">
      <c r="A25" s="30" t="s">
        <v>0</v>
      </c>
      <c r="B25" s="30" t="s">
        <v>1</v>
      </c>
      <c r="C25" s="30" t="s">
        <v>2</v>
      </c>
      <c r="D25" s="30" t="s">
        <v>3</v>
      </c>
      <c r="E25" s="30" t="s">
        <v>1</v>
      </c>
      <c r="F25" s="30" t="s">
        <v>0</v>
      </c>
      <c r="G25" s="22" t="s">
        <v>7</v>
      </c>
      <c r="H25" s="23" t="s">
        <v>7</v>
      </c>
      <c r="I25" s="23" t="s">
        <v>6</v>
      </c>
      <c r="J25" s="45" t="s">
        <v>8</v>
      </c>
      <c r="K25" s="24" t="s">
        <v>4</v>
      </c>
      <c r="L25" s="29" t="s">
        <v>5</v>
      </c>
      <c r="M25" s="23" t="s">
        <v>5</v>
      </c>
      <c r="N25" s="25"/>
    </row>
    <row r="26" spans="1:14" ht="18" x14ac:dyDescent="0.25">
      <c r="A26" s="33" t="e">
        <f>RTD("rtdtrading.rtdserver",, "BOOK0", "HORC", 0)</f>
        <v>#N/A</v>
      </c>
      <c r="B26" s="33" t="e">
        <f>RTD("rtdtrading.rtdserver",, "BOOK0", "VOC", 0)</f>
        <v>#N/A</v>
      </c>
      <c r="C26" s="33" t="e">
        <f>RTD("rtdtrading.rtdserver",, "BOOK0", "OCP", 0)</f>
        <v>#N/A</v>
      </c>
      <c r="D26" s="33" t="e">
        <f>RTD("rtdtrading.rtdserver",, "BOOK0", "OVD", 0)</f>
        <v>#N/A</v>
      </c>
      <c r="E26" s="33" t="e">
        <f>RTD("rtdtrading.rtdserver",, "BOOK0", "VOV", 0)</f>
        <v>#N/A</v>
      </c>
      <c r="F26" s="33" t="e">
        <f>RTD("rtdtrading.rtdserver",, "BOOK0", "HORV", 0)</f>
        <v>#N/A</v>
      </c>
      <c r="G26" s="21" t="e">
        <f>(C26*-0.005)+C26</f>
        <v>#N/A</v>
      </c>
      <c r="H26" s="26" t="e">
        <f>(D26*-0.005)+D26</f>
        <v>#N/A</v>
      </c>
      <c r="I26" s="34" t="e">
        <f t="shared" ref="I26:I45" si="0">H26-G26</f>
        <v>#N/A</v>
      </c>
      <c r="J26" s="44" t="e">
        <f>((L26-M26)*K26)+K26</f>
        <v>#N/A</v>
      </c>
      <c r="K26" s="27" t="e">
        <f>(H26+G26)/2</f>
        <v>#N/A</v>
      </c>
      <c r="L26" s="18" t="e">
        <f>(I26/G26)*B26</f>
        <v>#N/A</v>
      </c>
      <c r="M26" s="35" t="e">
        <f>(I26/H26)*E26</f>
        <v>#N/A</v>
      </c>
      <c r="N26" s="28" t="e">
        <f>IF(L26&gt;M26,"1","0")</f>
        <v>#N/A</v>
      </c>
    </row>
    <row r="27" spans="1:14" ht="18" x14ac:dyDescent="0.25">
      <c r="A27" s="33" t="e">
        <f>RTD("rtdtrading.rtdserver",, "BOOK0", "HORC", 1)</f>
        <v>#N/A</v>
      </c>
      <c r="B27" s="33" t="e">
        <f>RTD("rtdtrading.rtdserver",, "BOOK0", "VOC", 1)</f>
        <v>#N/A</v>
      </c>
      <c r="C27" s="33" t="e">
        <f>RTD("rtdtrading.rtdserver",, "BOOK0", "OCP", 1)</f>
        <v>#N/A</v>
      </c>
      <c r="D27" s="33" t="e">
        <f>RTD("rtdtrading.rtdserver",, "BOOK0", "OVD", 1)</f>
        <v>#N/A</v>
      </c>
      <c r="E27" s="33" t="e">
        <f>RTD("rtdtrading.rtdserver",, "BOOK0", "VOV", 1)</f>
        <v>#N/A</v>
      </c>
      <c r="F27" s="33" t="e">
        <f>RTD("rtdtrading.rtdserver",, "BOOK0", "HORV", 1)</f>
        <v>#N/A</v>
      </c>
      <c r="G27" s="21" t="e">
        <f t="shared" ref="G27:G45" si="1">(C27*-0.005)+C27</f>
        <v>#N/A</v>
      </c>
      <c r="H27" s="26" t="e">
        <f t="shared" ref="H27:H45" si="2">(D27*-0.005)+D27</f>
        <v>#N/A</v>
      </c>
      <c r="I27" s="34" t="e">
        <f t="shared" si="0"/>
        <v>#N/A</v>
      </c>
      <c r="J27" s="44" t="e">
        <f t="shared" ref="J27:J90" si="3">((L27-M27)*K27)+K27</f>
        <v>#N/A</v>
      </c>
      <c r="K27" s="27" t="e">
        <f t="shared" ref="K27:K45" si="4">(H27+G27)/2</f>
        <v>#N/A</v>
      </c>
      <c r="L27" s="18" t="e">
        <f t="shared" ref="L27:L75" si="5">(I27/G27)*B27</f>
        <v>#N/A</v>
      </c>
      <c r="M27" s="35" t="e">
        <f t="shared" ref="M27:M75" si="6">(I27/H27)*E27</f>
        <v>#N/A</v>
      </c>
      <c r="N27" s="28" t="e">
        <f t="shared" ref="N27:N45" si="7">IF(L27&gt;M27,"1","0")</f>
        <v>#N/A</v>
      </c>
    </row>
    <row r="28" spans="1:14" ht="18" x14ac:dyDescent="0.25">
      <c r="A28" s="33" t="e">
        <f>RTD("rtdtrading.rtdserver",, "BOOK0", "HORC", 2)</f>
        <v>#N/A</v>
      </c>
      <c r="B28" s="33" t="e">
        <f>RTD("rtdtrading.rtdserver",, "BOOK0", "VOC", 2)</f>
        <v>#N/A</v>
      </c>
      <c r="C28" s="33" t="e">
        <f>RTD("rtdtrading.rtdserver",, "BOOK0", "OCP", 2)</f>
        <v>#N/A</v>
      </c>
      <c r="D28" s="33" t="e">
        <f>RTD("rtdtrading.rtdserver",, "BOOK0", "OVD", 2)</f>
        <v>#N/A</v>
      </c>
      <c r="E28" s="33" t="e">
        <f>RTD("rtdtrading.rtdserver",, "BOOK0", "VOV", 2)</f>
        <v>#N/A</v>
      </c>
      <c r="F28" s="33" t="e">
        <f>RTD("rtdtrading.rtdserver",, "BOOK0", "HORV", 2)</f>
        <v>#N/A</v>
      </c>
      <c r="G28" s="21" t="e">
        <f t="shared" si="1"/>
        <v>#N/A</v>
      </c>
      <c r="H28" s="26" t="e">
        <f t="shared" si="2"/>
        <v>#N/A</v>
      </c>
      <c r="I28" s="34" t="e">
        <f t="shared" si="0"/>
        <v>#N/A</v>
      </c>
      <c r="J28" s="44" t="e">
        <f t="shared" si="3"/>
        <v>#N/A</v>
      </c>
      <c r="K28" s="27" t="e">
        <f t="shared" si="4"/>
        <v>#N/A</v>
      </c>
      <c r="L28" s="18" t="e">
        <f t="shared" si="5"/>
        <v>#N/A</v>
      </c>
      <c r="M28" s="35" t="e">
        <f t="shared" si="6"/>
        <v>#N/A</v>
      </c>
      <c r="N28" s="28" t="e">
        <f t="shared" si="7"/>
        <v>#N/A</v>
      </c>
    </row>
    <row r="29" spans="1:14" ht="21" customHeight="1" x14ac:dyDescent="0.25">
      <c r="A29" s="33" t="e">
        <f>RTD("rtdtrading.rtdserver",, "BOOK0", "HORC", 3)</f>
        <v>#N/A</v>
      </c>
      <c r="B29" s="33" t="e">
        <f>RTD("rtdtrading.rtdserver",, "BOOK0", "VOC", 3)</f>
        <v>#N/A</v>
      </c>
      <c r="C29" s="33" t="e">
        <f>RTD("rtdtrading.rtdserver",, "BOOK0", "OCP", 3)</f>
        <v>#N/A</v>
      </c>
      <c r="D29" s="33" t="e">
        <f>RTD("rtdtrading.rtdserver",, "BOOK0", "OVD", 3)</f>
        <v>#N/A</v>
      </c>
      <c r="E29" s="33" t="e">
        <f>RTD("rtdtrading.rtdserver",, "BOOK0", "VOV", 3)</f>
        <v>#N/A</v>
      </c>
      <c r="F29" s="33" t="e">
        <f>RTD("rtdtrading.rtdserver",, "BOOK0", "HORV", 3)</f>
        <v>#N/A</v>
      </c>
      <c r="G29" s="21" t="e">
        <f t="shared" si="1"/>
        <v>#N/A</v>
      </c>
      <c r="H29" s="26" t="e">
        <f t="shared" si="2"/>
        <v>#N/A</v>
      </c>
      <c r="I29" s="34" t="e">
        <f>H29-G29</f>
        <v>#N/A</v>
      </c>
      <c r="J29" s="43" t="e">
        <f t="shared" si="3"/>
        <v>#N/A</v>
      </c>
      <c r="K29" s="27" t="e">
        <f t="shared" si="4"/>
        <v>#N/A</v>
      </c>
      <c r="L29" s="18" t="e">
        <f t="shared" si="5"/>
        <v>#N/A</v>
      </c>
      <c r="M29" s="35" t="e">
        <f t="shared" si="6"/>
        <v>#N/A</v>
      </c>
      <c r="N29" s="28" t="e">
        <f t="shared" si="7"/>
        <v>#N/A</v>
      </c>
    </row>
    <row r="30" spans="1:14" ht="18" x14ac:dyDescent="0.25">
      <c r="A30" s="33" t="e">
        <f>RTD("rtdtrading.rtdserver",, "BOOK0", "HORC", 4)</f>
        <v>#N/A</v>
      </c>
      <c r="B30" s="33" t="e">
        <f>RTD("rtdtrading.rtdserver",, "BOOK0", "VOC", 4)</f>
        <v>#N/A</v>
      </c>
      <c r="C30" s="33" t="e">
        <f>RTD("rtdtrading.rtdserver",, "BOOK0", "OCP", 4)</f>
        <v>#N/A</v>
      </c>
      <c r="D30" s="33" t="e">
        <f>RTD("rtdtrading.rtdserver",, "BOOK0", "OVD", 4)</f>
        <v>#N/A</v>
      </c>
      <c r="E30" s="33" t="e">
        <f>RTD("rtdtrading.rtdserver",, "BOOK0", "VOV", 4)</f>
        <v>#N/A</v>
      </c>
      <c r="F30" s="33" t="e">
        <f>RTD("rtdtrading.rtdserver",, "BOOK0", "HORV", 4)</f>
        <v>#N/A</v>
      </c>
      <c r="G30" s="21" t="e">
        <f t="shared" si="1"/>
        <v>#N/A</v>
      </c>
      <c r="H30" s="26" t="e">
        <f t="shared" si="2"/>
        <v>#N/A</v>
      </c>
      <c r="I30" s="34" t="e">
        <f t="shared" si="0"/>
        <v>#N/A</v>
      </c>
      <c r="J30" s="43" t="e">
        <f t="shared" si="3"/>
        <v>#N/A</v>
      </c>
      <c r="K30" s="27" t="e">
        <f t="shared" si="4"/>
        <v>#N/A</v>
      </c>
      <c r="L30" s="18" t="e">
        <f t="shared" si="5"/>
        <v>#N/A</v>
      </c>
      <c r="M30" s="35" t="e">
        <f t="shared" ref="M30" si="8">(I30/H30)*E30</f>
        <v>#N/A</v>
      </c>
      <c r="N30" s="28" t="e">
        <f t="shared" ref="N30" si="9">IF(L30&gt;M30,"1","0")</f>
        <v>#N/A</v>
      </c>
    </row>
    <row r="31" spans="1:14" ht="18" x14ac:dyDescent="0.25">
      <c r="A31" s="33" t="e">
        <f>RTD("rtdtrading.rtdserver",, "BOOK0", "HORC", 5)</f>
        <v>#N/A</v>
      </c>
      <c r="B31" s="33" t="e">
        <f>RTD("rtdtrading.rtdserver",, "BOOK0", "VOC", 5)</f>
        <v>#N/A</v>
      </c>
      <c r="C31" s="33" t="e">
        <f>RTD("rtdtrading.rtdserver",, "BOOK0", "OCP", 5)</f>
        <v>#N/A</v>
      </c>
      <c r="D31" s="33" t="e">
        <f>RTD("rtdtrading.rtdserver",, "BOOK0", "OVD", 5)</f>
        <v>#N/A</v>
      </c>
      <c r="E31" s="33" t="e">
        <f>RTD("rtdtrading.rtdserver",, "BOOK0", "VOV", 5)</f>
        <v>#N/A</v>
      </c>
      <c r="F31" s="33" t="e">
        <f>RTD("rtdtrading.rtdserver",, "BOOK0", "HORV", 5)</f>
        <v>#N/A</v>
      </c>
      <c r="G31" s="21" t="e">
        <f t="shared" si="1"/>
        <v>#N/A</v>
      </c>
      <c r="H31" s="26" t="e">
        <f t="shared" si="2"/>
        <v>#N/A</v>
      </c>
      <c r="I31" s="34" t="e">
        <f t="shared" si="0"/>
        <v>#N/A</v>
      </c>
      <c r="J31" s="43" t="e">
        <f t="shared" si="3"/>
        <v>#N/A</v>
      </c>
      <c r="K31" s="27" t="e">
        <f t="shared" si="4"/>
        <v>#N/A</v>
      </c>
      <c r="L31" s="18" t="e">
        <f t="shared" si="5"/>
        <v>#N/A</v>
      </c>
      <c r="M31" s="35" t="e">
        <f t="shared" si="6"/>
        <v>#N/A</v>
      </c>
      <c r="N31" s="28" t="e">
        <f t="shared" si="7"/>
        <v>#N/A</v>
      </c>
    </row>
    <row r="32" spans="1:14" ht="18" x14ac:dyDescent="0.25">
      <c r="A32" s="33" t="e">
        <f>RTD("rtdtrading.rtdserver",, "BOOK0", "HORC", 6)</f>
        <v>#N/A</v>
      </c>
      <c r="B32" s="33" t="e">
        <f>RTD("rtdtrading.rtdserver",, "BOOK0", "VOC", 6)</f>
        <v>#N/A</v>
      </c>
      <c r="C32" s="33" t="e">
        <f>RTD("rtdtrading.rtdserver",, "BOOK0", "OCP", 6)</f>
        <v>#N/A</v>
      </c>
      <c r="D32" s="33" t="e">
        <f>RTD("rtdtrading.rtdserver",, "BOOK0", "OVD", 6)</f>
        <v>#N/A</v>
      </c>
      <c r="E32" s="33" t="e">
        <f>RTD("rtdtrading.rtdserver",, "BOOK0", "VOV", 6)</f>
        <v>#N/A</v>
      </c>
      <c r="F32" s="33" t="e">
        <f>RTD("rtdtrading.rtdserver",, "BOOK0", "HORV", 6)</f>
        <v>#N/A</v>
      </c>
      <c r="G32" s="21" t="e">
        <f t="shared" si="1"/>
        <v>#N/A</v>
      </c>
      <c r="H32" s="26" t="e">
        <f t="shared" si="2"/>
        <v>#N/A</v>
      </c>
      <c r="I32" s="34" t="e">
        <f t="shared" si="0"/>
        <v>#N/A</v>
      </c>
      <c r="J32" s="43" t="e">
        <f t="shared" si="3"/>
        <v>#N/A</v>
      </c>
      <c r="K32" s="27" t="e">
        <f t="shared" si="4"/>
        <v>#N/A</v>
      </c>
      <c r="L32" s="18" t="e">
        <f t="shared" si="5"/>
        <v>#N/A</v>
      </c>
      <c r="M32" s="35" t="e">
        <f t="shared" si="6"/>
        <v>#N/A</v>
      </c>
      <c r="N32" s="28" t="e">
        <f t="shared" si="7"/>
        <v>#N/A</v>
      </c>
    </row>
    <row r="33" spans="1:14" ht="18" x14ac:dyDescent="0.25">
      <c r="A33" s="33" t="e">
        <f>RTD("rtdtrading.rtdserver",, "BOOK0", "HORC", 7)</f>
        <v>#N/A</v>
      </c>
      <c r="B33" s="33" t="e">
        <f>RTD("rtdtrading.rtdserver",, "BOOK0", "VOC", 7)</f>
        <v>#N/A</v>
      </c>
      <c r="C33" s="33" t="e">
        <f>RTD("rtdtrading.rtdserver",, "BOOK0", "OCP", 7)</f>
        <v>#N/A</v>
      </c>
      <c r="D33" s="33" t="e">
        <f>RTD("rtdtrading.rtdserver",, "BOOK0", "OVD", 7)</f>
        <v>#N/A</v>
      </c>
      <c r="E33" s="33" t="e">
        <f>RTD("rtdtrading.rtdserver",, "BOOK0", "VOV", 7)</f>
        <v>#N/A</v>
      </c>
      <c r="F33" s="33" t="e">
        <f>RTD("rtdtrading.rtdserver",, "BOOK0", "HORV", 7)</f>
        <v>#N/A</v>
      </c>
      <c r="G33" s="21" t="e">
        <f t="shared" si="1"/>
        <v>#N/A</v>
      </c>
      <c r="H33" s="26" t="e">
        <f t="shared" si="2"/>
        <v>#N/A</v>
      </c>
      <c r="I33" s="34" t="e">
        <f t="shared" si="0"/>
        <v>#N/A</v>
      </c>
      <c r="J33" s="43" t="e">
        <f t="shared" si="3"/>
        <v>#N/A</v>
      </c>
      <c r="K33" s="27" t="e">
        <f t="shared" si="4"/>
        <v>#N/A</v>
      </c>
      <c r="L33" s="18" t="e">
        <f t="shared" si="5"/>
        <v>#N/A</v>
      </c>
      <c r="M33" s="35" t="e">
        <f t="shared" si="6"/>
        <v>#N/A</v>
      </c>
      <c r="N33" s="28" t="e">
        <f t="shared" si="7"/>
        <v>#N/A</v>
      </c>
    </row>
    <row r="34" spans="1:14" ht="18" x14ac:dyDescent="0.25">
      <c r="A34" s="33" t="e">
        <f>RTD("rtdtrading.rtdserver",, "BOOK0", "HORC", 8)</f>
        <v>#N/A</v>
      </c>
      <c r="B34" s="33" t="e">
        <f>RTD("rtdtrading.rtdserver",, "BOOK0", "VOC", 8)</f>
        <v>#N/A</v>
      </c>
      <c r="C34" s="33" t="e">
        <f>RTD("rtdtrading.rtdserver",, "BOOK0", "OCP", 8)</f>
        <v>#N/A</v>
      </c>
      <c r="D34" s="33" t="e">
        <f>RTD("rtdtrading.rtdserver",, "BOOK0", "OVD", 8)</f>
        <v>#N/A</v>
      </c>
      <c r="E34" s="33" t="e">
        <f>RTD("rtdtrading.rtdserver",, "BOOK0", "VOV", 8)</f>
        <v>#N/A</v>
      </c>
      <c r="F34" s="33" t="e">
        <f>RTD("rtdtrading.rtdserver",, "BOOK0", "HORV", 8)</f>
        <v>#N/A</v>
      </c>
      <c r="G34" s="21" t="e">
        <f t="shared" si="1"/>
        <v>#N/A</v>
      </c>
      <c r="H34" s="26" t="e">
        <f t="shared" si="2"/>
        <v>#N/A</v>
      </c>
      <c r="I34" s="34" t="e">
        <f t="shared" si="0"/>
        <v>#N/A</v>
      </c>
      <c r="J34" s="43" t="e">
        <f t="shared" si="3"/>
        <v>#N/A</v>
      </c>
      <c r="K34" s="27" t="e">
        <f t="shared" si="4"/>
        <v>#N/A</v>
      </c>
      <c r="L34" s="18" t="e">
        <f t="shared" si="5"/>
        <v>#N/A</v>
      </c>
      <c r="M34" s="35" t="e">
        <f t="shared" si="6"/>
        <v>#N/A</v>
      </c>
      <c r="N34" s="28" t="e">
        <f t="shared" si="7"/>
        <v>#N/A</v>
      </c>
    </row>
    <row r="35" spans="1:14" ht="18" x14ac:dyDescent="0.25">
      <c r="A35" s="33" t="e">
        <f>RTD("rtdtrading.rtdserver",, "BOOK0", "HORC", 9)</f>
        <v>#N/A</v>
      </c>
      <c r="B35" s="33" t="e">
        <f>RTD("rtdtrading.rtdserver",, "BOOK0", "VOC", 9)</f>
        <v>#N/A</v>
      </c>
      <c r="C35" s="33" t="e">
        <f>RTD("rtdtrading.rtdserver",, "BOOK0", "OCP", 9)</f>
        <v>#N/A</v>
      </c>
      <c r="D35" s="33" t="e">
        <f>RTD("rtdtrading.rtdserver",, "BOOK0", "OVD", 9)</f>
        <v>#N/A</v>
      </c>
      <c r="E35" s="33" t="e">
        <f>RTD("rtdtrading.rtdserver",, "BOOK0", "VOV", 9)</f>
        <v>#N/A</v>
      </c>
      <c r="F35" s="33" t="e">
        <f>RTD("rtdtrading.rtdserver",, "BOOK0", "HORV", 9)</f>
        <v>#N/A</v>
      </c>
      <c r="G35" s="21" t="e">
        <f t="shared" si="1"/>
        <v>#N/A</v>
      </c>
      <c r="H35" s="26" t="e">
        <f t="shared" si="2"/>
        <v>#N/A</v>
      </c>
      <c r="I35" s="34" t="e">
        <f t="shared" si="0"/>
        <v>#N/A</v>
      </c>
      <c r="J35" s="43" t="e">
        <f t="shared" si="3"/>
        <v>#N/A</v>
      </c>
      <c r="K35" s="27" t="e">
        <f t="shared" si="4"/>
        <v>#N/A</v>
      </c>
      <c r="L35" s="18" t="e">
        <f t="shared" si="5"/>
        <v>#N/A</v>
      </c>
      <c r="M35" s="35" t="e">
        <f t="shared" si="6"/>
        <v>#N/A</v>
      </c>
      <c r="N35" s="28" t="e">
        <f t="shared" si="7"/>
        <v>#N/A</v>
      </c>
    </row>
    <row r="36" spans="1:14" ht="18" x14ac:dyDescent="0.25">
      <c r="A36" s="33" t="e">
        <f>RTD("rtdtrading.rtdserver",, "BOOK0", "HORC", 10)</f>
        <v>#N/A</v>
      </c>
      <c r="B36" s="33" t="e">
        <f>RTD("rtdtrading.rtdserver",, "BOOK0", "VOC", 10)</f>
        <v>#N/A</v>
      </c>
      <c r="C36" s="33" t="e">
        <f>RTD("rtdtrading.rtdserver",, "BOOK0", "OCP", 10)</f>
        <v>#N/A</v>
      </c>
      <c r="D36" s="33" t="e">
        <f>RTD("rtdtrading.rtdserver",, "BOOK0", "OVD", 10)</f>
        <v>#N/A</v>
      </c>
      <c r="E36" s="33" t="e">
        <f>RTD("rtdtrading.rtdserver",, "BOOK0", "VOV", 10)</f>
        <v>#N/A</v>
      </c>
      <c r="F36" s="33" t="e">
        <f>RTD("rtdtrading.rtdserver",, "BOOK0", "HORV", 10)</f>
        <v>#N/A</v>
      </c>
      <c r="G36" s="21" t="e">
        <f t="shared" si="1"/>
        <v>#N/A</v>
      </c>
      <c r="H36" s="26" t="e">
        <f t="shared" si="2"/>
        <v>#N/A</v>
      </c>
      <c r="I36" s="34" t="e">
        <f t="shared" si="0"/>
        <v>#N/A</v>
      </c>
      <c r="J36" s="43" t="e">
        <f t="shared" si="3"/>
        <v>#N/A</v>
      </c>
      <c r="K36" s="27" t="e">
        <f t="shared" si="4"/>
        <v>#N/A</v>
      </c>
      <c r="L36" s="18" t="e">
        <f t="shared" si="5"/>
        <v>#N/A</v>
      </c>
      <c r="M36" s="35" t="e">
        <f t="shared" si="6"/>
        <v>#N/A</v>
      </c>
      <c r="N36" s="28" t="e">
        <f t="shared" si="7"/>
        <v>#N/A</v>
      </c>
    </row>
    <row r="37" spans="1:14" ht="18" x14ac:dyDescent="0.25">
      <c r="A37" s="33" t="e">
        <f>RTD("rtdtrading.rtdserver",, "BOOK0", "HORC", 11)</f>
        <v>#N/A</v>
      </c>
      <c r="B37" s="33" t="e">
        <f>RTD("rtdtrading.rtdserver",, "BOOK0", "VOC", 11)</f>
        <v>#N/A</v>
      </c>
      <c r="C37" s="33" t="e">
        <f>RTD("rtdtrading.rtdserver",, "BOOK0", "OCP", 11)</f>
        <v>#N/A</v>
      </c>
      <c r="D37" s="33" t="e">
        <f>RTD("rtdtrading.rtdserver",, "BOOK0", "OVD", 11)</f>
        <v>#N/A</v>
      </c>
      <c r="E37" s="33" t="e">
        <f>RTD("rtdtrading.rtdserver",, "BOOK0", "VOV", 11)</f>
        <v>#N/A</v>
      </c>
      <c r="F37" s="33" t="e">
        <f>RTD("rtdtrading.rtdserver",, "BOOK0", "HORV", 11)</f>
        <v>#N/A</v>
      </c>
      <c r="G37" s="21" t="e">
        <f t="shared" si="1"/>
        <v>#N/A</v>
      </c>
      <c r="H37" s="26" t="e">
        <f t="shared" si="2"/>
        <v>#N/A</v>
      </c>
      <c r="I37" s="34" t="e">
        <f t="shared" si="0"/>
        <v>#N/A</v>
      </c>
      <c r="J37" s="43" t="e">
        <f t="shared" si="3"/>
        <v>#N/A</v>
      </c>
      <c r="K37" s="27" t="e">
        <f t="shared" si="4"/>
        <v>#N/A</v>
      </c>
      <c r="L37" s="18" t="e">
        <f t="shared" si="5"/>
        <v>#N/A</v>
      </c>
      <c r="M37" s="35" t="e">
        <f t="shared" si="6"/>
        <v>#N/A</v>
      </c>
      <c r="N37" s="28" t="e">
        <f t="shared" si="7"/>
        <v>#N/A</v>
      </c>
    </row>
    <row r="38" spans="1:14" ht="18" x14ac:dyDescent="0.25">
      <c r="A38" s="33" t="e">
        <f>RTD("rtdtrading.rtdserver",, "BOOK0", "HORC", 12)</f>
        <v>#N/A</v>
      </c>
      <c r="B38" s="33" t="e">
        <f>RTD("rtdtrading.rtdserver",, "BOOK0", "VOC", 12)</f>
        <v>#N/A</v>
      </c>
      <c r="C38" s="33" t="e">
        <f>RTD("rtdtrading.rtdserver",, "BOOK0", "OCP", 12)</f>
        <v>#N/A</v>
      </c>
      <c r="D38" s="33" t="e">
        <f>RTD("rtdtrading.rtdserver",, "BOOK0", "OVD", 12)</f>
        <v>#N/A</v>
      </c>
      <c r="E38" s="33" t="e">
        <f>RTD("rtdtrading.rtdserver",, "BOOK0", "VOV", 12)</f>
        <v>#N/A</v>
      </c>
      <c r="F38" s="33" t="e">
        <f>RTD("rtdtrading.rtdserver",, "BOOK0", "HORV", 12)</f>
        <v>#N/A</v>
      </c>
      <c r="G38" s="21" t="e">
        <f t="shared" si="1"/>
        <v>#N/A</v>
      </c>
      <c r="H38" s="26" t="e">
        <f t="shared" si="2"/>
        <v>#N/A</v>
      </c>
      <c r="I38" s="34" t="e">
        <f t="shared" si="0"/>
        <v>#N/A</v>
      </c>
      <c r="J38" s="43" t="e">
        <f t="shared" si="3"/>
        <v>#N/A</v>
      </c>
      <c r="K38" s="27" t="e">
        <f t="shared" si="4"/>
        <v>#N/A</v>
      </c>
      <c r="L38" s="18" t="e">
        <f t="shared" si="5"/>
        <v>#N/A</v>
      </c>
      <c r="M38" s="35" t="e">
        <f t="shared" si="6"/>
        <v>#N/A</v>
      </c>
      <c r="N38" s="28" t="e">
        <f t="shared" si="7"/>
        <v>#N/A</v>
      </c>
    </row>
    <row r="39" spans="1:14" ht="18" x14ac:dyDescent="0.25">
      <c r="A39" s="33" t="e">
        <f>RTD("rtdtrading.rtdserver",, "BOOK0", "HORC", 13)</f>
        <v>#N/A</v>
      </c>
      <c r="B39" s="33" t="e">
        <f>RTD("rtdtrading.rtdserver",, "BOOK0", "VOC", 13)</f>
        <v>#N/A</v>
      </c>
      <c r="C39" s="33" t="e">
        <f>RTD("rtdtrading.rtdserver",, "BOOK0", "OCP", 13)</f>
        <v>#N/A</v>
      </c>
      <c r="D39" s="33" t="e">
        <f>RTD("rtdtrading.rtdserver",, "BOOK0", "OVD", 13)</f>
        <v>#N/A</v>
      </c>
      <c r="E39" s="33" t="e">
        <f>RTD("rtdtrading.rtdserver",, "BOOK0", "VOV", 13)</f>
        <v>#N/A</v>
      </c>
      <c r="F39" s="33" t="e">
        <f>RTD("rtdtrading.rtdserver",, "BOOK0", "HORV", 13)</f>
        <v>#N/A</v>
      </c>
      <c r="G39" s="21" t="e">
        <f t="shared" si="1"/>
        <v>#N/A</v>
      </c>
      <c r="H39" s="26" t="e">
        <f t="shared" si="2"/>
        <v>#N/A</v>
      </c>
      <c r="I39" s="34" t="e">
        <f t="shared" si="0"/>
        <v>#N/A</v>
      </c>
      <c r="J39" s="43" t="e">
        <f t="shared" si="3"/>
        <v>#N/A</v>
      </c>
      <c r="K39" s="27" t="e">
        <f t="shared" si="4"/>
        <v>#N/A</v>
      </c>
      <c r="L39" s="18" t="e">
        <f t="shared" si="5"/>
        <v>#N/A</v>
      </c>
      <c r="M39" s="35" t="e">
        <f t="shared" si="6"/>
        <v>#N/A</v>
      </c>
      <c r="N39" s="28" t="e">
        <f t="shared" si="7"/>
        <v>#N/A</v>
      </c>
    </row>
    <row r="40" spans="1:14" ht="18" x14ac:dyDescent="0.25">
      <c r="A40" s="33" t="e">
        <f>RTD("rtdtrading.rtdserver",, "BOOK0", "HORC", 14)</f>
        <v>#N/A</v>
      </c>
      <c r="B40" s="33" t="e">
        <f>RTD("rtdtrading.rtdserver",, "BOOK0", "VOC", 14)</f>
        <v>#N/A</v>
      </c>
      <c r="C40" s="33" t="e">
        <f>RTD("rtdtrading.rtdserver",, "BOOK0", "OCP", 14)</f>
        <v>#N/A</v>
      </c>
      <c r="D40" s="33" t="e">
        <f>RTD("rtdtrading.rtdserver",, "BOOK0", "OVD", 14)</f>
        <v>#N/A</v>
      </c>
      <c r="E40" s="33" t="e">
        <f>RTD("rtdtrading.rtdserver",, "BOOK0", "VOV", 14)</f>
        <v>#N/A</v>
      </c>
      <c r="F40" s="33" t="e">
        <f>RTD("rtdtrading.rtdserver",, "BOOK0", "HORV", 14)</f>
        <v>#N/A</v>
      </c>
      <c r="G40" s="21" t="e">
        <f t="shared" si="1"/>
        <v>#N/A</v>
      </c>
      <c r="H40" s="26" t="e">
        <f t="shared" si="2"/>
        <v>#N/A</v>
      </c>
      <c r="I40" s="34" t="e">
        <f t="shared" si="0"/>
        <v>#N/A</v>
      </c>
      <c r="J40" s="43" t="e">
        <f t="shared" si="3"/>
        <v>#N/A</v>
      </c>
      <c r="K40" s="27" t="e">
        <f t="shared" si="4"/>
        <v>#N/A</v>
      </c>
      <c r="L40" s="18" t="e">
        <f t="shared" si="5"/>
        <v>#N/A</v>
      </c>
      <c r="M40" s="35" t="e">
        <f t="shared" si="6"/>
        <v>#N/A</v>
      </c>
      <c r="N40" s="28" t="e">
        <f t="shared" si="7"/>
        <v>#N/A</v>
      </c>
    </row>
    <row r="41" spans="1:14" ht="18" x14ac:dyDescent="0.25">
      <c r="A41" s="33" t="e">
        <f>RTD("rtdtrading.rtdserver",, "BOOK0", "HORC", 15)</f>
        <v>#N/A</v>
      </c>
      <c r="B41" s="33" t="e">
        <f>RTD("rtdtrading.rtdserver",, "BOOK0", "VOC", 15)</f>
        <v>#N/A</v>
      </c>
      <c r="C41" s="33" t="e">
        <f>RTD("rtdtrading.rtdserver",, "BOOK0", "OCP", 15)</f>
        <v>#N/A</v>
      </c>
      <c r="D41" s="33" t="e">
        <f>RTD("rtdtrading.rtdserver",, "BOOK0", "OVD", 15)</f>
        <v>#N/A</v>
      </c>
      <c r="E41" s="33" t="e">
        <f>RTD("rtdtrading.rtdserver",, "BOOK0", "VOV", 15)</f>
        <v>#N/A</v>
      </c>
      <c r="F41" s="33" t="e">
        <f>RTD("rtdtrading.rtdserver",, "BOOK0", "HORV", 15)</f>
        <v>#N/A</v>
      </c>
      <c r="G41" s="21" t="e">
        <f t="shared" si="1"/>
        <v>#N/A</v>
      </c>
      <c r="H41" s="26" t="e">
        <f t="shared" si="2"/>
        <v>#N/A</v>
      </c>
      <c r="I41" s="34" t="e">
        <f t="shared" si="0"/>
        <v>#N/A</v>
      </c>
      <c r="J41" s="43" t="e">
        <f t="shared" si="3"/>
        <v>#N/A</v>
      </c>
      <c r="K41" s="27" t="e">
        <f t="shared" si="4"/>
        <v>#N/A</v>
      </c>
      <c r="L41" s="18" t="e">
        <f t="shared" si="5"/>
        <v>#N/A</v>
      </c>
      <c r="M41" s="35" t="e">
        <f t="shared" si="6"/>
        <v>#N/A</v>
      </c>
      <c r="N41" s="28" t="e">
        <f t="shared" si="7"/>
        <v>#N/A</v>
      </c>
    </row>
    <row r="42" spans="1:14" ht="18" x14ac:dyDescent="0.25">
      <c r="A42" s="33" t="e">
        <f>RTD("rtdtrading.rtdserver",, "BOOK0", "HORC", 16)</f>
        <v>#N/A</v>
      </c>
      <c r="B42" s="33" t="e">
        <f>RTD("rtdtrading.rtdserver",, "BOOK0", "VOC", 16)</f>
        <v>#N/A</v>
      </c>
      <c r="C42" s="33" t="e">
        <f>RTD("rtdtrading.rtdserver",, "BOOK0", "OCP", 16)</f>
        <v>#N/A</v>
      </c>
      <c r="D42" s="33" t="e">
        <f>RTD("rtdtrading.rtdserver",, "BOOK0", "OVD", 16)</f>
        <v>#N/A</v>
      </c>
      <c r="E42" s="33" t="e">
        <f>RTD("rtdtrading.rtdserver",, "BOOK0", "VOV", 16)</f>
        <v>#N/A</v>
      </c>
      <c r="F42" s="33" t="e">
        <f>RTD("rtdtrading.rtdserver",, "BOOK0", "HORV", 16)</f>
        <v>#N/A</v>
      </c>
      <c r="G42" s="21" t="e">
        <f t="shared" si="1"/>
        <v>#N/A</v>
      </c>
      <c r="H42" s="26" t="e">
        <f t="shared" si="2"/>
        <v>#N/A</v>
      </c>
      <c r="I42" s="34" t="e">
        <f t="shared" si="0"/>
        <v>#N/A</v>
      </c>
      <c r="J42" s="43" t="e">
        <f t="shared" si="3"/>
        <v>#N/A</v>
      </c>
      <c r="K42" s="27" t="e">
        <f t="shared" si="4"/>
        <v>#N/A</v>
      </c>
      <c r="L42" s="18" t="e">
        <f t="shared" si="5"/>
        <v>#N/A</v>
      </c>
      <c r="M42" s="35" t="e">
        <f t="shared" si="6"/>
        <v>#N/A</v>
      </c>
      <c r="N42" s="28" t="e">
        <f t="shared" si="7"/>
        <v>#N/A</v>
      </c>
    </row>
    <row r="43" spans="1:14" ht="18" x14ac:dyDescent="0.25">
      <c r="A43" s="33" t="e">
        <f>RTD("rtdtrading.rtdserver",, "BOOK0", "HORC", 17)</f>
        <v>#N/A</v>
      </c>
      <c r="B43" s="33" t="e">
        <f>RTD("rtdtrading.rtdserver",, "BOOK0", "VOC", 17)</f>
        <v>#N/A</v>
      </c>
      <c r="C43" s="33" t="e">
        <f>RTD("rtdtrading.rtdserver",, "BOOK0", "OCP", 17)</f>
        <v>#N/A</v>
      </c>
      <c r="D43" s="33" t="e">
        <f>RTD("rtdtrading.rtdserver",, "BOOK0", "OVD", 17)</f>
        <v>#N/A</v>
      </c>
      <c r="E43" s="33" t="e">
        <f>RTD("rtdtrading.rtdserver",, "BOOK0", "VOV", 17)</f>
        <v>#N/A</v>
      </c>
      <c r="F43" s="33" t="e">
        <f>RTD("rtdtrading.rtdserver",, "BOOK0", "HORV", 17)</f>
        <v>#N/A</v>
      </c>
      <c r="G43" s="21" t="e">
        <f t="shared" si="1"/>
        <v>#N/A</v>
      </c>
      <c r="H43" s="26" t="e">
        <f t="shared" si="2"/>
        <v>#N/A</v>
      </c>
      <c r="I43" s="34" t="e">
        <f t="shared" si="0"/>
        <v>#N/A</v>
      </c>
      <c r="J43" s="43" t="e">
        <f t="shared" si="3"/>
        <v>#N/A</v>
      </c>
      <c r="K43" s="27" t="e">
        <f t="shared" si="4"/>
        <v>#N/A</v>
      </c>
      <c r="L43" s="18" t="e">
        <f t="shared" si="5"/>
        <v>#N/A</v>
      </c>
      <c r="M43" s="35" t="e">
        <f t="shared" si="6"/>
        <v>#N/A</v>
      </c>
      <c r="N43" s="28" t="e">
        <f t="shared" si="7"/>
        <v>#N/A</v>
      </c>
    </row>
    <row r="44" spans="1:14" ht="18" x14ac:dyDescent="0.25">
      <c r="A44" s="33" t="e">
        <f>RTD("rtdtrading.rtdserver",, "BOOK0", "HORC", 18)</f>
        <v>#N/A</v>
      </c>
      <c r="B44" s="33" t="e">
        <f>RTD("rtdtrading.rtdserver",, "BOOK0", "VOC", 18)</f>
        <v>#N/A</v>
      </c>
      <c r="C44" s="33" t="e">
        <f>RTD("rtdtrading.rtdserver",, "BOOK0", "OCP", 18)</f>
        <v>#N/A</v>
      </c>
      <c r="D44" s="33" t="e">
        <f>RTD("rtdtrading.rtdserver",, "BOOK0", "OVD", 18)</f>
        <v>#N/A</v>
      </c>
      <c r="E44" s="33" t="e">
        <f>RTD("rtdtrading.rtdserver",, "BOOK0", "VOV", 18)</f>
        <v>#N/A</v>
      </c>
      <c r="F44" s="33" t="e">
        <f>RTD("rtdtrading.rtdserver",, "BOOK0", "HORV", 18)</f>
        <v>#N/A</v>
      </c>
      <c r="G44" s="21" t="e">
        <f t="shared" si="1"/>
        <v>#N/A</v>
      </c>
      <c r="H44" s="26" t="e">
        <f t="shared" si="2"/>
        <v>#N/A</v>
      </c>
      <c r="I44" s="34" t="e">
        <f t="shared" si="0"/>
        <v>#N/A</v>
      </c>
      <c r="J44" s="43" t="e">
        <f t="shared" si="3"/>
        <v>#N/A</v>
      </c>
      <c r="K44" s="27" t="e">
        <f t="shared" si="4"/>
        <v>#N/A</v>
      </c>
      <c r="L44" s="18" t="e">
        <f t="shared" si="5"/>
        <v>#N/A</v>
      </c>
      <c r="M44" s="35" t="e">
        <f t="shared" si="6"/>
        <v>#N/A</v>
      </c>
      <c r="N44" s="28" t="e">
        <f t="shared" si="7"/>
        <v>#N/A</v>
      </c>
    </row>
    <row r="45" spans="1:14" ht="18" x14ac:dyDescent="0.25">
      <c r="A45" s="33" t="e">
        <f>RTD("rtdtrading.rtdserver",, "BOOK0", "HORC", 19)</f>
        <v>#N/A</v>
      </c>
      <c r="B45" s="33" t="e">
        <f>RTD("rtdtrading.rtdserver",, "BOOK0", "VOC", 19)</f>
        <v>#N/A</v>
      </c>
      <c r="C45" s="33" t="e">
        <f>RTD("rtdtrading.rtdserver",, "BOOK0", "OCP", 19)</f>
        <v>#N/A</v>
      </c>
      <c r="D45" s="33" t="e">
        <f>RTD("rtdtrading.rtdserver",, "BOOK0", "OVD", 19)</f>
        <v>#N/A</v>
      </c>
      <c r="E45" s="33" t="e">
        <f>RTD("rtdtrading.rtdserver",, "BOOK0", "VOV", 19)</f>
        <v>#N/A</v>
      </c>
      <c r="F45" s="33" t="e">
        <f>RTD("rtdtrading.rtdserver",, "BOOK0", "HORV", 19)</f>
        <v>#N/A</v>
      </c>
      <c r="G45" s="21" t="e">
        <f t="shared" si="1"/>
        <v>#N/A</v>
      </c>
      <c r="H45" s="26" t="e">
        <f t="shared" si="2"/>
        <v>#N/A</v>
      </c>
      <c r="I45" s="34" t="e">
        <f t="shared" si="0"/>
        <v>#N/A</v>
      </c>
      <c r="J45" s="43" t="e">
        <f t="shared" si="3"/>
        <v>#N/A</v>
      </c>
      <c r="K45" s="27" t="e">
        <f t="shared" si="4"/>
        <v>#N/A</v>
      </c>
      <c r="L45" s="18" t="e">
        <f t="shared" si="5"/>
        <v>#N/A</v>
      </c>
      <c r="M45" s="35" t="e">
        <f t="shared" si="6"/>
        <v>#N/A</v>
      </c>
      <c r="N45" s="28" t="e">
        <f t="shared" si="7"/>
        <v>#N/A</v>
      </c>
    </row>
    <row r="46" spans="1:14" ht="18" x14ac:dyDescent="0.25">
      <c r="A46" s="33" t="e">
        <f>RTD("rtdtrading.rtdserver",, "BOOK0", "HORC", 20)</f>
        <v>#N/A</v>
      </c>
      <c r="B46" s="33" t="e">
        <f>RTD("rtdtrading.rtdserver",, "BOOK0", "VOC", 20)</f>
        <v>#N/A</v>
      </c>
      <c r="C46" s="33" t="e">
        <f>RTD("rtdtrading.rtdserver",, "BOOK0", "OCP", 20)</f>
        <v>#N/A</v>
      </c>
      <c r="D46" s="33" t="e">
        <f>RTD("rtdtrading.rtdserver",, "BOOK0", "OVD", 20)</f>
        <v>#N/A</v>
      </c>
      <c r="E46" s="33" t="e">
        <f>RTD("rtdtrading.rtdserver",, "BOOK0", "VOV", 20)</f>
        <v>#N/A</v>
      </c>
      <c r="F46" s="33" t="e">
        <f>RTD("rtdtrading.rtdserver",, "BOOK0", "HORV", 20)</f>
        <v>#N/A</v>
      </c>
      <c r="G46" s="21" t="e">
        <f t="shared" ref="G46:G75" si="10">(C46*-0.005)+C46</f>
        <v>#N/A</v>
      </c>
      <c r="H46" s="26" t="e">
        <f t="shared" ref="H46:H75" si="11">(D46*-0.005)+D46</f>
        <v>#N/A</v>
      </c>
      <c r="I46" s="34" t="e">
        <f t="shared" ref="I46:I75" si="12">H46-G46</f>
        <v>#N/A</v>
      </c>
      <c r="J46" s="43" t="e">
        <f t="shared" si="3"/>
        <v>#N/A</v>
      </c>
      <c r="K46" s="27" t="e">
        <f t="shared" ref="K46:K75" si="13">(H46+G46)/2</f>
        <v>#N/A</v>
      </c>
      <c r="L46" s="18" t="e">
        <f t="shared" si="5"/>
        <v>#N/A</v>
      </c>
      <c r="M46" s="35" t="e">
        <f t="shared" si="6"/>
        <v>#N/A</v>
      </c>
      <c r="N46" s="28" t="e">
        <f t="shared" ref="N46:N75" si="14">IF(L46&gt;M46,"1","0")</f>
        <v>#N/A</v>
      </c>
    </row>
    <row r="47" spans="1:14" ht="18" x14ac:dyDescent="0.25">
      <c r="A47" s="33" t="e">
        <f>RTD("rtdtrading.rtdserver",, "BOOK0", "HORC", 21)</f>
        <v>#N/A</v>
      </c>
      <c r="B47" s="33" t="e">
        <f>RTD("rtdtrading.rtdserver",, "BOOK0", "VOC", 21)</f>
        <v>#N/A</v>
      </c>
      <c r="C47" s="33" t="e">
        <f>RTD("rtdtrading.rtdserver",, "BOOK0", "OCP", 21)</f>
        <v>#N/A</v>
      </c>
      <c r="D47" s="33" t="e">
        <f>RTD("rtdtrading.rtdserver",, "BOOK0", "OVD", 21)</f>
        <v>#N/A</v>
      </c>
      <c r="E47" s="33" t="e">
        <f>RTD("rtdtrading.rtdserver",, "BOOK0", "VOV", 21)</f>
        <v>#N/A</v>
      </c>
      <c r="F47" s="33" t="e">
        <f>RTD("rtdtrading.rtdserver",, "BOOK0", "HORV", 21)</f>
        <v>#N/A</v>
      </c>
      <c r="G47" s="21" t="e">
        <f t="shared" si="10"/>
        <v>#N/A</v>
      </c>
      <c r="H47" s="26" t="e">
        <f t="shared" si="11"/>
        <v>#N/A</v>
      </c>
      <c r="I47" s="34" t="e">
        <f t="shared" si="12"/>
        <v>#N/A</v>
      </c>
      <c r="J47" s="43" t="e">
        <f t="shared" si="3"/>
        <v>#N/A</v>
      </c>
      <c r="K47" s="27" t="e">
        <f t="shared" si="13"/>
        <v>#N/A</v>
      </c>
      <c r="L47" s="18" t="e">
        <f t="shared" si="5"/>
        <v>#N/A</v>
      </c>
      <c r="M47" s="35" t="e">
        <f t="shared" si="6"/>
        <v>#N/A</v>
      </c>
      <c r="N47" s="28" t="e">
        <f t="shared" si="14"/>
        <v>#N/A</v>
      </c>
    </row>
    <row r="48" spans="1:14" ht="18" x14ac:dyDescent="0.25">
      <c r="A48" s="33" t="e">
        <f>RTD("rtdtrading.rtdserver",, "BOOK0", "HORC", 22)</f>
        <v>#N/A</v>
      </c>
      <c r="B48" s="33" t="e">
        <f>RTD("rtdtrading.rtdserver",, "BOOK0", "VOC", 22)</f>
        <v>#N/A</v>
      </c>
      <c r="C48" s="33" t="e">
        <f>RTD("rtdtrading.rtdserver",, "BOOK0", "OCP", 22)</f>
        <v>#N/A</v>
      </c>
      <c r="D48" s="33" t="e">
        <f>RTD("rtdtrading.rtdserver",, "BOOK0", "OVD", 22)</f>
        <v>#N/A</v>
      </c>
      <c r="E48" s="33" t="e">
        <f>RTD("rtdtrading.rtdserver",, "BOOK0", "VOV", 22)</f>
        <v>#N/A</v>
      </c>
      <c r="F48" s="33" t="e">
        <f>RTD("rtdtrading.rtdserver",, "BOOK0", "HORV", 22)</f>
        <v>#N/A</v>
      </c>
      <c r="G48" s="21" t="e">
        <f t="shared" si="10"/>
        <v>#N/A</v>
      </c>
      <c r="H48" s="26" t="e">
        <f t="shared" si="11"/>
        <v>#N/A</v>
      </c>
      <c r="I48" s="34" t="e">
        <f t="shared" si="12"/>
        <v>#N/A</v>
      </c>
      <c r="J48" s="43" t="e">
        <f t="shared" si="3"/>
        <v>#N/A</v>
      </c>
      <c r="K48" s="27" t="e">
        <f t="shared" si="13"/>
        <v>#N/A</v>
      </c>
      <c r="L48" s="18" t="e">
        <f t="shared" si="5"/>
        <v>#N/A</v>
      </c>
      <c r="M48" s="35" t="e">
        <f t="shared" si="6"/>
        <v>#N/A</v>
      </c>
      <c r="N48" s="28" t="e">
        <f>IF(L48&gt;M48,"1","0")</f>
        <v>#N/A</v>
      </c>
    </row>
    <row r="49" spans="1:14" ht="18" x14ac:dyDescent="0.25">
      <c r="A49" s="33" t="e">
        <f>RTD("rtdtrading.rtdserver",, "BOOK0", "HORC", 23)</f>
        <v>#N/A</v>
      </c>
      <c r="B49" s="33" t="e">
        <f>RTD("rtdtrading.rtdserver",, "BOOK0", "VOC", 23)</f>
        <v>#N/A</v>
      </c>
      <c r="C49" s="33" t="e">
        <f>RTD("rtdtrading.rtdserver",, "BOOK0", "OCP", 23)</f>
        <v>#N/A</v>
      </c>
      <c r="D49" s="33" t="e">
        <f>RTD("rtdtrading.rtdserver",, "BOOK0", "OVD", 23)</f>
        <v>#N/A</v>
      </c>
      <c r="E49" s="33" t="e">
        <f>RTD("rtdtrading.rtdserver",, "BOOK0", "VOV", 23)</f>
        <v>#N/A</v>
      </c>
      <c r="F49" s="33" t="e">
        <f>RTD("rtdtrading.rtdserver",, "BOOK0", "HORV", 23)</f>
        <v>#N/A</v>
      </c>
      <c r="G49" s="21" t="e">
        <f t="shared" si="10"/>
        <v>#N/A</v>
      </c>
      <c r="H49" s="26" t="e">
        <f t="shared" si="11"/>
        <v>#N/A</v>
      </c>
      <c r="I49" s="34" t="e">
        <f t="shared" si="12"/>
        <v>#N/A</v>
      </c>
      <c r="J49" s="43" t="e">
        <f t="shared" si="3"/>
        <v>#N/A</v>
      </c>
      <c r="K49" s="27" t="e">
        <f t="shared" si="13"/>
        <v>#N/A</v>
      </c>
      <c r="L49" s="18" t="e">
        <f t="shared" si="5"/>
        <v>#N/A</v>
      </c>
      <c r="M49" s="35" t="e">
        <f t="shared" si="6"/>
        <v>#N/A</v>
      </c>
      <c r="N49" s="28" t="e">
        <f t="shared" si="14"/>
        <v>#N/A</v>
      </c>
    </row>
    <row r="50" spans="1:14" ht="18" x14ac:dyDescent="0.25">
      <c r="A50" s="33" t="e">
        <f>RTD("rtdtrading.rtdserver",, "BOOK0", "HORC", 24)</f>
        <v>#N/A</v>
      </c>
      <c r="B50" s="33" t="e">
        <f>RTD("rtdtrading.rtdserver",, "BOOK0", "VOC", 24)</f>
        <v>#N/A</v>
      </c>
      <c r="C50" s="33" t="e">
        <f>RTD("rtdtrading.rtdserver",, "BOOK0", "OCP", 24)</f>
        <v>#N/A</v>
      </c>
      <c r="D50" s="33" t="e">
        <f>RTD("rtdtrading.rtdserver",, "BOOK0", "OVD", 24)</f>
        <v>#N/A</v>
      </c>
      <c r="E50" s="33" t="e">
        <f>RTD("rtdtrading.rtdserver",, "BOOK0", "VOV", 24)</f>
        <v>#N/A</v>
      </c>
      <c r="F50" s="33" t="e">
        <f>RTD("rtdtrading.rtdserver",, "BOOK0", "HORV", 24)</f>
        <v>#N/A</v>
      </c>
      <c r="G50" s="21" t="e">
        <f t="shared" si="10"/>
        <v>#N/A</v>
      </c>
      <c r="H50" s="26" t="e">
        <f t="shared" si="11"/>
        <v>#N/A</v>
      </c>
      <c r="I50" s="34" t="e">
        <f t="shared" si="12"/>
        <v>#N/A</v>
      </c>
      <c r="J50" s="43" t="e">
        <f t="shared" si="3"/>
        <v>#N/A</v>
      </c>
      <c r="K50" s="27" t="e">
        <f t="shared" si="13"/>
        <v>#N/A</v>
      </c>
      <c r="L50" s="18" t="e">
        <f t="shared" si="5"/>
        <v>#N/A</v>
      </c>
      <c r="M50" s="35" t="e">
        <f t="shared" si="6"/>
        <v>#N/A</v>
      </c>
      <c r="N50" s="28" t="e">
        <f t="shared" si="14"/>
        <v>#N/A</v>
      </c>
    </row>
    <row r="51" spans="1:14" ht="18" x14ac:dyDescent="0.25">
      <c r="A51" s="33" t="e">
        <f>RTD("rtdtrading.rtdserver",, "BOOK0", "HORC", 25)</f>
        <v>#N/A</v>
      </c>
      <c r="B51" s="33" t="e">
        <f>RTD("rtdtrading.rtdserver",, "BOOK0", "VOC", 25)</f>
        <v>#N/A</v>
      </c>
      <c r="C51" s="33" t="e">
        <f>RTD("rtdtrading.rtdserver",, "BOOK0", "OCP", 25)</f>
        <v>#N/A</v>
      </c>
      <c r="D51" s="33" t="e">
        <f>RTD("rtdtrading.rtdserver",, "BOOK0", "OVD", 25)</f>
        <v>#N/A</v>
      </c>
      <c r="E51" s="33" t="e">
        <f>RTD("rtdtrading.rtdserver",, "BOOK0", "VOV", 25)</f>
        <v>#N/A</v>
      </c>
      <c r="F51" s="33" t="e">
        <f>RTD("rtdtrading.rtdserver",, "BOOK0", "HORV", 25)</f>
        <v>#N/A</v>
      </c>
      <c r="G51" s="21" t="e">
        <f t="shared" si="10"/>
        <v>#N/A</v>
      </c>
      <c r="H51" s="26" t="e">
        <f t="shared" si="11"/>
        <v>#N/A</v>
      </c>
      <c r="I51" s="34" t="e">
        <f t="shared" si="12"/>
        <v>#N/A</v>
      </c>
      <c r="J51" s="43" t="e">
        <f t="shared" si="3"/>
        <v>#N/A</v>
      </c>
      <c r="K51" s="27" t="e">
        <f t="shared" si="13"/>
        <v>#N/A</v>
      </c>
      <c r="L51" s="18" t="e">
        <f t="shared" si="5"/>
        <v>#N/A</v>
      </c>
      <c r="M51" s="35" t="e">
        <f t="shared" si="6"/>
        <v>#N/A</v>
      </c>
      <c r="N51" s="28" t="e">
        <f t="shared" si="14"/>
        <v>#N/A</v>
      </c>
    </row>
    <row r="52" spans="1:14" ht="18" x14ac:dyDescent="0.25">
      <c r="A52" s="33" t="e">
        <f>RTD("rtdtrading.rtdserver",, "BOOK0", "HORC", 26)</f>
        <v>#N/A</v>
      </c>
      <c r="B52" s="33" t="e">
        <f>RTD("rtdtrading.rtdserver",, "BOOK0", "VOC", 26)</f>
        <v>#N/A</v>
      </c>
      <c r="C52" s="33" t="e">
        <f>RTD("rtdtrading.rtdserver",, "BOOK0", "OCP", 26)</f>
        <v>#N/A</v>
      </c>
      <c r="D52" s="33" t="e">
        <f>RTD("rtdtrading.rtdserver",, "BOOK0", "OVD", 26)</f>
        <v>#N/A</v>
      </c>
      <c r="E52" s="33" t="e">
        <f>RTD("rtdtrading.rtdserver",, "BOOK0", "VOV", 26)</f>
        <v>#N/A</v>
      </c>
      <c r="F52" s="33" t="e">
        <f>RTD("rtdtrading.rtdserver",, "BOOK0", "HORV", 26)</f>
        <v>#N/A</v>
      </c>
      <c r="G52" s="21" t="e">
        <f t="shared" si="10"/>
        <v>#N/A</v>
      </c>
      <c r="H52" s="26" t="e">
        <f t="shared" si="11"/>
        <v>#N/A</v>
      </c>
      <c r="I52" s="34" t="e">
        <f t="shared" si="12"/>
        <v>#N/A</v>
      </c>
      <c r="J52" s="43" t="e">
        <f t="shared" si="3"/>
        <v>#N/A</v>
      </c>
      <c r="K52" s="27" t="e">
        <f t="shared" si="13"/>
        <v>#N/A</v>
      </c>
      <c r="L52" s="18" t="e">
        <f t="shared" si="5"/>
        <v>#N/A</v>
      </c>
      <c r="M52" s="35" t="e">
        <f t="shared" si="6"/>
        <v>#N/A</v>
      </c>
      <c r="N52" s="28" t="e">
        <f t="shared" si="14"/>
        <v>#N/A</v>
      </c>
    </row>
    <row r="53" spans="1:14" ht="18" x14ac:dyDescent="0.25">
      <c r="A53" s="33" t="e">
        <f>RTD("rtdtrading.rtdserver",, "BOOK0", "HORC", 27)</f>
        <v>#N/A</v>
      </c>
      <c r="B53" s="33" t="e">
        <f>RTD("rtdtrading.rtdserver",, "BOOK0", "VOC", 27)</f>
        <v>#N/A</v>
      </c>
      <c r="C53" s="33" t="e">
        <f>RTD("rtdtrading.rtdserver",, "BOOK0", "OCP", 27)</f>
        <v>#N/A</v>
      </c>
      <c r="D53" s="33" t="e">
        <f>RTD("rtdtrading.rtdserver",, "BOOK0", "OVD", 27)</f>
        <v>#N/A</v>
      </c>
      <c r="E53" s="33" t="e">
        <f>RTD("rtdtrading.rtdserver",, "BOOK0", "VOV", 27)</f>
        <v>#N/A</v>
      </c>
      <c r="F53" s="33" t="e">
        <f>RTD("rtdtrading.rtdserver",, "BOOK0", "HORV", 27)</f>
        <v>#N/A</v>
      </c>
      <c r="G53" s="21" t="e">
        <f t="shared" si="10"/>
        <v>#N/A</v>
      </c>
      <c r="H53" s="26" t="e">
        <f t="shared" si="11"/>
        <v>#N/A</v>
      </c>
      <c r="I53" s="34" t="e">
        <f t="shared" si="12"/>
        <v>#N/A</v>
      </c>
      <c r="J53" s="43" t="e">
        <f t="shared" si="3"/>
        <v>#N/A</v>
      </c>
      <c r="K53" s="27" t="e">
        <f t="shared" si="13"/>
        <v>#N/A</v>
      </c>
      <c r="L53" s="18" t="e">
        <f t="shared" si="5"/>
        <v>#N/A</v>
      </c>
      <c r="M53" s="35" t="e">
        <f t="shared" si="6"/>
        <v>#N/A</v>
      </c>
      <c r="N53" s="28" t="e">
        <f t="shared" si="14"/>
        <v>#N/A</v>
      </c>
    </row>
    <row r="54" spans="1:14" ht="18" x14ac:dyDescent="0.25">
      <c r="A54" s="33" t="e">
        <f>RTD("rtdtrading.rtdserver",, "BOOK0", "HORC", 28)</f>
        <v>#N/A</v>
      </c>
      <c r="B54" s="33" t="e">
        <f>RTD("rtdtrading.rtdserver",, "BOOK0", "VOC", 28)</f>
        <v>#N/A</v>
      </c>
      <c r="C54" s="33" t="e">
        <f>RTD("rtdtrading.rtdserver",, "BOOK0", "OCP", 28)</f>
        <v>#N/A</v>
      </c>
      <c r="D54" s="33" t="e">
        <f>RTD("rtdtrading.rtdserver",, "BOOK0", "OVD", 28)</f>
        <v>#N/A</v>
      </c>
      <c r="E54" s="33" t="e">
        <f>RTD("rtdtrading.rtdserver",, "BOOK0", "VOV", 28)</f>
        <v>#N/A</v>
      </c>
      <c r="F54" s="33" t="e">
        <f>RTD("rtdtrading.rtdserver",, "BOOK0", "HORV", 28)</f>
        <v>#N/A</v>
      </c>
      <c r="G54" s="21" t="e">
        <f t="shared" si="10"/>
        <v>#N/A</v>
      </c>
      <c r="H54" s="26" t="e">
        <f t="shared" si="11"/>
        <v>#N/A</v>
      </c>
      <c r="I54" s="34" t="e">
        <f t="shared" si="12"/>
        <v>#N/A</v>
      </c>
      <c r="J54" s="43" t="e">
        <f t="shared" si="3"/>
        <v>#N/A</v>
      </c>
      <c r="K54" s="27" t="e">
        <f t="shared" si="13"/>
        <v>#N/A</v>
      </c>
      <c r="L54" s="18" t="e">
        <f t="shared" si="5"/>
        <v>#N/A</v>
      </c>
      <c r="M54" s="35" t="e">
        <f t="shared" si="6"/>
        <v>#N/A</v>
      </c>
      <c r="N54" s="28" t="e">
        <f t="shared" si="14"/>
        <v>#N/A</v>
      </c>
    </row>
    <row r="55" spans="1:14" ht="18" x14ac:dyDescent="0.25">
      <c r="A55" s="33" t="e">
        <f>RTD("rtdtrading.rtdserver",, "BOOK0", "HORC", 29)</f>
        <v>#N/A</v>
      </c>
      <c r="B55" s="33" t="e">
        <f>RTD("rtdtrading.rtdserver",, "BOOK0", "VOC", 29)</f>
        <v>#N/A</v>
      </c>
      <c r="C55" s="33" t="e">
        <f>RTD("rtdtrading.rtdserver",, "BOOK0", "OCP", 29)</f>
        <v>#N/A</v>
      </c>
      <c r="D55" s="33" t="e">
        <f>RTD("rtdtrading.rtdserver",, "BOOK0", "OVD", 29)</f>
        <v>#N/A</v>
      </c>
      <c r="E55" s="33" t="e">
        <f>RTD("rtdtrading.rtdserver",, "BOOK0", "VOV", 29)</f>
        <v>#N/A</v>
      </c>
      <c r="F55" s="33" t="e">
        <f>RTD("rtdtrading.rtdserver",, "BOOK0", "HORV", 29)</f>
        <v>#N/A</v>
      </c>
      <c r="G55" s="21" t="e">
        <f t="shared" si="10"/>
        <v>#N/A</v>
      </c>
      <c r="H55" s="26" t="e">
        <f t="shared" si="11"/>
        <v>#N/A</v>
      </c>
      <c r="I55" s="34" t="e">
        <f t="shared" si="12"/>
        <v>#N/A</v>
      </c>
      <c r="J55" s="43" t="e">
        <f t="shared" si="3"/>
        <v>#N/A</v>
      </c>
      <c r="K55" s="27" t="e">
        <f t="shared" si="13"/>
        <v>#N/A</v>
      </c>
      <c r="L55" s="18" t="e">
        <f t="shared" si="5"/>
        <v>#N/A</v>
      </c>
      <c r="M55" s="35" t="e">
        <f t="shared" si="6"/>
        <v>#N/A</v>
      </c>
      <c r="N55" s="28" t="e">
        <f t="shared" si="14"/>
        <v>#N/A</v>
      </c>
    </row>
    <row r="56" spans="1:14" ht="18" x14ac:dyDescent="0.25">
      <c r="A56" s="33" t="e">
        <f>RTD("rtdtrading.rtdserver",, "BOOK0", "HORC", 30)</f>
        <v>#N/A</v>
      </c>
      <c r="B56" s="33" t="e">
        <f>RTD("rtdtrading.rtdserver",, "BOOK0", "VOC", 30)</f>
        <v>#N/A</v>
      </c>
      <c r="C56" s="33" t="e">
        <f>RTD("rtdtrading.rtdserver",, "BOOK0", "OCP", 30)</f>
        <v>#N/A</v>
      </c>
      <c r="D56" s="33" t="e">
        <f>RTD("rtdtrading.rtdserver",, "BOOK0", "OVD", 30)</f>
        <v>#N/A</v>
      </c>
      <c r="E56" s="33" t="e">
        <f>RTD("rtdtrading.rtdserver",, "BOOK0", "VOV", 30)</f>
        <v>#N/A</v>
      </c>
      <c r="F56" s="33" t="e">
        <f>RTD("rtdtrading.rtdserver",, "BOOK0", "HORV", 30)</f>
        <v>#N/A</v>
      </c>
      <c r="G56" s="21" t="e">
        <f t="shared" si="10"/>
        <v>#N/A</v>
      </c>
      <c r="H56" s="26" t="e">
        <f t="shared" si="11"/>
        <v>#N/A</v>
      </c>
      <c r="I56" s="34" t="e">
        <f t="shared" si="12"/>
        <v>#N/A</v>
      </c>
      <c r="J56" s="43" t="e">
        <f t="shared" si="3"/>
        <v>#N/A</v>
      </c>
      <c r="K56" s="27" t="e">
        <f t="shared" si="13"/>
        <v>#N/A</v>
      </c>
      <c r="L56" s="18" t="e">
        <f t="shared" si="5"/>
        <v>#N/A</v>
      </c>
      <c r="M56" s="35" t="e">
        <f t="shared" si="6"/>
        <v>#N/A</v>
      </c>
      <c r="N56" s="28" t="e">
        <f t="shared" si="14"/>
        <v>#N/A</v>
      </c>
    </row>
    <row r="57" spans="1:14" ht="18" x14ac:dyDescent="0.25">
      <c r="A57" s="33" t="e">
        <f>RTD("rtdtrading.rtdserver",, "BOOK0", "HORC", 31)</f>
        <v>#N/A</v>
      </c>
      <c r="B57" s="33" t="e">
        <f>RTD("rtdtrading.rtdserver",, "BOOK0", "VOC", 31)</f>
        <v>#N/A</v>
      </c>
      <c r="C57" s="33" t="e">
        <f>RTD("rtdtrading.rtdserver",, "BOOK0", "OCP", 31)</f>
        <v>#N/A</v>
      </c>
      <c r="D57" s="33" t="e">
        <f>RTD("rtdtrading.rtdserver",, "BOOK0", "OVD", 31)</f>
        <v>#N/A</v>
      </c>
      <c r="E57" s="33" t="e">
        <f>RTD("rtdtrading.rtdserver",, "BOOK0", "VOV", 31)</f>
        <v>#N/A</v>
      </c>
      <c r="F57" s="33" t="e">
        <f>RTD("rtdtrading.rtdserver",, "BOOK0", "HORV", 31)</f>
        <v>#N/A</v>
      </c>
      <c r="G57" s="21" t="e">
        <f t="shared" si="10"/>
        <v>#N/A</v>
      </c>
      <c r="H57" s="26" t="e">
        <f t="shared" si="11"/>
        <v>#N/A</v>
      </c>
      <c r="I57" s="34" t="e">
        <f t="shared" si="12"/>
        <v>#N/A</v>
      </c>
      <c r="J57" s="43" t="e">
        <f t="shared" si="3"/>
        <v>#N/A</v>
      </c>
      <c r="K57" s="27" t="e">
        <f t="shared" si="13"/>
        <v>#N/A</v>
      </c>
      <c r="L57" s="18" t="e">
        <f t="shared" si="5"/>
        <v>#N/A</v>
      </c>
      <c r="M57" s="35" t="e">
        <f t="shared" si="6"/>
        <v>#N/A</v>
      </c>
      <c r="N57" s="28" t="e">
        <f t="shared" si="14"/>
        <v>#N/A</v>
      </c>
    </row>
    <row r="58" spans="1:14" ht="18" x14ac:dyDescent="0.25">
      <c r="A58" s="33" t="e">
        <f>RTD("rtdtrading.rtdserver",, "BOOK0", "HORC", 32)</f>
        <v>#N/A</v>
      </c>
      <c r="B58" s="33" t="e">
        <f>RTD("rtdtrading.rtdserver",, "BOOK0", "VOC", 32)</f>
        <v>#N/A</v>
      </c>
      <c r="C58" s="33" t="e">
        <f>RTD("rtdtrading.rtdserver",, "BOOK0", "OCP", 32)</f>
        <v>#N/A</v>
      </c>
      <c r="D58" s="33" t="e">
        <f>RTD("rtdtrading.rtdserver",, "BOOK0", "OVD", 32)</f>
        <v>#N/A</v>
      </c>
      <c r="E58" s="33" t="e">
        <f>RTD("rtdtrading.rtdserver",, "BOOK0", "VOV", 32)</f>
        <v>#N/A</v>
      </c>
      <c r="F58" s="33" t="e">
        <f>RTD("rtdtrading.rtdserver",, "BOOK0", "HORV", 32)</f>
        <v>#N/A</v>
      </c>
      <c r="G58" s="21" t="e">
        <f t="shared" si="10"/>
        <v>#N/A</v>
      </c>
      <c r="H58" s="26" t="e">
        <f t="shared" si="11"/>
        <v>#N/A</v>
      </c>
      <c r="I58" s="34" t="e">
        <f t="shared" si="12"/>
        <v>#N/A</v>
      </c>
      <c r="J58" s="43" t="e">
        <f t="shared" si="3"/>
        <v>#N/A</v>
      </c>
      <c r="K58" s="27" t="e">
        <f t="shared" si="13"/>
        <v>#N/A</v>
      </c>
      <c r="L58" s="18" t="e">
        <f t="shared" si="5"/>
        <v>#N/A</v>
      </c>
      <c r="M58" s="35" t="e">
        <f t="shared" si="6"/>
        <v>#N/A</v>
      </c>
      <c r="N58" s="28" t="e">
        <f t="shared" si="14"/>
        <v>#N/A</v>
      </c>
    </row>
    <row r="59" spans="1:14" ht="18" x14ac:dyDescent="0.25">
      <c r="A59" s="33" t="e">
        <f>RTD("rtdtrading.rtdserver",, "BOOK0", "HORC", 33)</f>
        <v>#N/A</v>
      </c>
      <c r="B59" s="33" t="e">
        <f>RTD("rtdtrading.rtdserver",, "BOOK0", "VOC", 33)</f>
        <v>#N/A</v>
      </c>
      <c r="C59" s="33" t="e">
        <f>RTD("rtdtrading.rtdserver",, "BOOK0", "OCP", 33)</f>
        <v>#N/A</v>
      </c>
      <c r="D59" s="33" t="e">
        <f>RTD("rtdtrading.rtdserver",, "BOOK0", "OVD", 33)</f>
        <v>#N/A</v>
      </c>
      <c r="E59" s="33" t="e">
        <f>RTD("rtdtrading.rtdserver",, "BOOK0", "VOV", 33)</f>
        <v>#N/A</v>
      </c>
      <c r="F59" s="33" t="e">
        <f>RTD("rtdtrading.rtdserver",, "BOOK0", "HORV", 33)</f>
        <v>#N/A</v>
      </c>
      <c r="G59" s="21" t="e">
        <f t="shared" si="10"/>
        <v>#N/A</v>
      </c>
      <c r="H59" s="26" t="e">
        <f t="shared" si="11"/>
        <v>#N/A</v>
      </c>
      <c r="I59" s="34" t="e">
        <f t="shared" si="12"/>
        <v>#N/A</v>
      </c>
      <c r="J59" s="43" t="e">
        <f t="shared" si="3"/>
        <v>#N/A</v>
      </c>
      <c r="K59" s="27" t="e">
        <f t="shared" si="13"/>
        <v>#N/A</v>
      </c>
      <c r="L59" s="18" t="e">
        <f t="shared" si="5"/>
        <v>#N/A</v>
      </c>
      <c r="M59" s="35" t="e">
        <f t="shared" si="6"/>
        <v>#N/A</v>
      </c>
      <c r="N59" s="28" t="e">
        <f t="shared" si="14"/>
        <v>#N/A</v>
      </c>
    </row>
    <row r="60" spans="1:14" ht="18" x14ac:dyDescent="0.25">
      <c r="A60" s="33" t="e">
        <f>RTD("rtdtrading.rtdserver",, "BOOK0", "HORC", 34)</f>
        <v>#N/A</v>
      </c>
      <c r="B60" s="33" t="e">
        <f>RTD("rtdtrading.rtdserver",, "BOOK0", "VOC", 34)</f>
        <v>#N/A</v>
      </c>
      <c r="C60" s="33" t="e">
        <f>RTD("rtdtrading.rtdserver",, "BOOK0", "OCP", 34)</f>
        <v>#N/A</v>
      </c>
      <c r="D60" s="33" t="e">
        <f>RTD("rtdtrading.rtdserver",, "BOOK0", "OVD", 34)</f>
        <v>#N/A</v>
      </c>
      <c r="E60" s="33" t="e">
        <f>RTD("rtdtrading.rtdserver",, "BOOK0", "VOV", 34)</f>
        <v>#N/A</v>
      </c>
      <c r="F60" s="33" t="e">
        <f>RTD("rtdtrading.rtdserver",, "BOOK0", "HORV", 34)</f>
        <v>#N/A</v>
      </c>
      <c r="G60" s="21" t="e">
        <f t="shared" si="10"/>
        <v>#N/A</v>
      </c>
      <c r="H60" s="26" t="e">
        <f t="shared" si="11"/>
        <v>#N/A</v>
      </c>
      <c r="I60" s="34" t="e">
        <f t="shared" si="12"/>
        <v>#N/A</v>
      </c>
      <c r="J60" s="43" t="e">
        <f t="shared" si="3"/>
        <v>#N/A</v>
      </c>
      <c r="K60" s="27" t="e">
        <f t="shared" si="13"/>
        <v>#N/A</v>
      </c>
      <c r="L60" s="18" t="e">
        <f t="shared" si="5"/>
        <v>#N/A</v>
      </c>
      <c r="M60" s="35" t="e">
        <f t="shared" si="6"/>
        <v>#N/A</v>
      </c>
      <c r="N60" s="28" t="e">
        <f t="shared" si="14"/>
        <v>#N/A</v>
      </c>
    </row>
    <row r="61" spans="1:14" ht="18" x14ac:dyDescent="0.25">
      <c r="A61" s="33" t="e">
        <f>RTD("rtdtrading.rtdserver",, "BOOK0", "HORC", 35)</f>
        <v>#N/A</v>
      </c>
      <c r="B61" s="33" t="e">
        <f>RTD("rtdtrading.rtdserver",, "BOOK0", "VOC", 35)</f>
        <v>#N/A</v>
      </c>
      <c r="C61" s="33" t="e">
        <f>RTD("rtdtrading.rtdserver",, "BOOK0", "OCP", 35)</f>
        <v>#N/A</v>
      </c>
      <c r="D61" s="33" t="e">
        <f>RTD("rtdtrading.rtdserver",, "BOOK0", "OVD", 35)</f>
        <v>#N/A</v>
      </c>
      <c r="E61" s="33" t="e">
        <f>RTD("rtdtrading.rtdserver",, "BOOK0", "VOV", 35)</f>
        <v>#N/A</v>
      </c>
      <c r="F61" s="33" t="e">
        <f>RTD("rtdtrading.rtdserver",, "BOOK0", "HORV", 35)</f>
        <v>#N/A</v>
      </c>
      <c r="G61" s="21" t="e">
        <f t="shared" si="10"/>
        <v>#N/A</v>
      </c>
      <c r="H61" s="26" t="e">
        <f t="shared" si="11"/>
        <v>#N/A</v>
      </c>
      <c r="I61" s="34" t="e">
        <f t="shared" si="12"/>
        <v>#N/A</v>
      </c>
      <c r="J61" s="43" t="e">
        <f t="shared" si="3"/>
        <v>#N/A</v>
      </c>
      <c r="K61" s="27" t="e">
        <f t="shared" si="13"/>
        <v>#N/A</v>
      </c>
      <c r="L61" s="18" t="e">
        <f t="shared" si="5"/>
        <v>#N/A</v>
      </c>
      <c r="M61" s="35" t="e">
        <f t="shared" si="6"/>
        <v>#N/A</v>
      </c>
      <c r="N61" s="28" t="e">
        <f t="shared" si="14"/>
        <v>#N/A</v>
      </c>
    </row>
    <row r="62" spans="1:14" ht="18" x14ac:dyDescent="0.25">
      <c r="A62" s="33" t="e">
        <f>RTD("rtdtrading.rtdserver",, "BOOK0", "HORC", 36)</f>
        <v>#N/A</v>
      </c>
      <c r="B62" s="33" t="e">
        <f>RTD("rtdtrading.rtdserver",, "BOOK0", "VOC", 36)</f>
        <v>#N/A</v>
      </c>
      <c r="C62" s="33" t="e">
        <f>RTD("rtdtrading.rtdserver",, "BOOK0", "OCP", 36)</f>
        <v>#N/A</v>
      </c>
      <c r="D62" s="33" t="e">
        <f>RTD("rtdtrading.rtdserver",, "BOOK0", "OVD", 36)</f>
        <v>#N/A</v>
      </c>
      <c r="E62" s="33" t="e">
        <f>RTD("rtdtrading.rtdserver",, "BOOK0", "VOV", 36)</f>
        <v>#N/A</v>
      </c>
      <c r="F62" s="33" t="e">
        <f>RTD("rtdtrading.rtdserver",, "BOOK0", "HORV", 36)</f>
        <v>#N/A</v>
      </c>
      <c r="G62" s="21" t="e">
        <f t="shared" si="10"/>
        <v>#N/A</v>
      </c>
      <c r="H62" s="26" t="e">
        <f t="shared" si="11"/>
        <v>#N/A</v>
      </c>
      <c r="I62" s="34" t="e">
        <f t="shared" si="12"/>
        <v>#N/A</v>
      </c>
      <c r="J62" s="43" t="e">
        <f t="shared" si="3"/>
        <v>#N/A</v>
      </c>
      <c r="K62" s="27" t="e">
        <f t="shared" si="13"/>
        <v>#N/A</v>
      </c>
      <c r="L62" s="18" t="e">
        <f t="shared" si="5"/>
        <v>#N/A</v>
      </c>
      <c r="M62" s="35" t="e">
        <f t="shared" si="6"/>
        <v>#N/A</v>
      </c>
      <c r="N62" s="28" t="e">
        <f t="shared" si="14"/>
        <v>#N/A</v>
      </c>
    </row>
    <row r="63" spans="1:14" ht="18" x14ac:dyDescent="0.25">
      <c r="A63" s="33" t="e">
        <f>RTD("rtdtrading.rtdserver",, "BOOK0", "HORC", 37)</f>
        <v>#N/A</v>
      </c>
      <c r="B63" s="33" t="e">
        <f>RTD("rtdtrading.rtdserver",, "BOOK0", "VOC", 37)</f>
        <v>#N/A</v>
      </c>
      <c r="C63" s="33" t="e">
        <f>RTD("rtdtrading.rtdserver",, "BOOK0", "OCP", 37)</f>
        <v>#N/A</v>
      </c>
      <c r="D63" s="33" t="e">
        <f>RTD("rtdtrading.rtdserver",, "BOOK0", "OVD", 37)</f>
        <v>#N/A</v>
      </c>
      <c r="E63" s="33" t="e">
        <f>RTD("rtdtrading.rtdserver",, "BOOK0", "VOV", 37)</f>
        <v>#N/A</v>
      </c>
      <c r="F63" s="33" t="e">
        <f>RTD("rtdtrading.rtdserver",, "BOOK0", "HORV", 37)</f>
        <v>#N/A</v>
      </c>
      <c r="G63" s="21" t="e">
        <f t="shared" si="10"/>
        <v>#N/A</v>
      </c>
      <c r="H63" s="26" t="e">
        <f t="shared" si="11"/>
        <v>#N/A</v>
      </c>
      <c r="I63" s="34" t="e">
        <f t="shared" si="12"/>
        <v>#N/A</v>
      </c>
      <c r="J63" s="43" t="e">
        <f t="shared" si="3"/>
        <v>#N/A</v>
      </c>
      <c r="K63" s="27" t="e">
        <f t="shared" si="13"/>
        <v>#N/A</v>
      </c>
      <c r="L63" s="18" t="e">
        <f t="shared" si="5"/>
        <v>#N/A</v>
      </c>
      <c r="M63" s="35" t="e">
        <f t="shared" si="6"/>
        <v>#N/A</v>
      </c>
      <c r="N63" s="28" t="e">
        <f t="shared" si="14"/>
        <v>#N/A</v>
      </c>
    </row>
    <row r="64" spans="1:14" ht="18" x14ac:dyDescent="0.25">
      <c r="A64" s="33" t="e">
        <f>RTD("rtdtrading.rtdserver",, "BOOK0", "HORC", 38)</f>
        <v>#N/A</v>
      </c>
      <c r="B64" s="33" t="e">
        <f>RTD("rtdtrading.rtdserver",, "BOOK0", "VOC", 38)</f>
        <v>#N/A</v>
      </c>
      <c r="C64" s="33" t="e">
        <f>RTD("rtdtrading.rtdserver",, "BOOK0", "OCP", 38)</f>
        <v>#N/A</v>
      </c>
      <c r="D64" s="33" t="e">
        <f>RTD("rtdtrading.rtdserver",, "BOOK0", "OVD", 38)</f>
        <v>#N/A</v>
      </c>
      <c r="E64" s="33" t="e">
        <f>RTD("rtdtrading.rtdserver",, "BOOK0", "VOV", 38)</f>
        <v>#N/A</v>
      </c>
      <c r="F64" s="33" t="e">
        <f>RTD("rtdtrading.rtdserver",, "BOOK0", "HORV", 38)</f>
        <v>#N/A</v>
      </c>
      <c r="G64" s="21" t="e">
        <f t="shared" si="10"/>
        <v>#N/A</v>
      </c>
      <c r="H64" s="26" t="e">
        <f t="shared" si="11"/>
        <v>#N/A</v>
      </c>
      <c r="I64" s="34" t="e">
        <f t="shared" si="12"/>
        <v>#N/A</v>
      </c>
      <c r="J64" s="43" t="e">
        <f t="shared" si="3"/>
        <v>#N/A</v>
      </c>
      <c r="K64" s="27" t="e">
        <f t="shared" si="13"/>
        <v>#N/A</v>
      </c>
      <c r="L64" s="18" t="e">
        <f t="shared" si="5"/>
        <v>#N/A</v>
      </c>
      <c r="M64" s="35" t="e">
        <f t="shared" si="6"/>
        <v>#N/A</v>
      </c>
      <c r="N64" s="28" t="e">
        <f t="shared" si="14"/>
        <v>#N/A</v>
      </c>
    </row>
    <row r="65" spans="1:14" ht="18" x14ac:dyDescent="0.25">
      <c r="A65" s="33" t="e">
        <f>RTD("rtdtrading.rtdserver",, "BOOK0", "HORC", 39)</f>
        <v>#N/A</v>
      </c>
      <c r="B65" s="33" t="e">
        <f>RTD("rtdtrading.rtdserver",, "BOOK0", "VOC", 39)</f>
        <v>#N/A</v>
      </c>
      <c r="C65" s="33" t="e">
        <f>RTD("rtdtrading.rtdserver",, "BOOK0", "OCP", 39)</f>
        <v>#N/A</v>
      </c>
      <c r="D65" s="33" t="e">
        <f>RTD("rtdtrading.rtdserver",, "BOOK0", "OVD", 39)</f>
        <v>#N/A</v>
      </c>
      <c r="E65" s="33" t="e">
        <f>RTD("rtdtrading.rtdserver",, "BOOK0", "VOV", 39)</f>
        <v>#N/A</v>
      </c>
      <c r="F65" s="33" t="e">
        <f>RTD("rtdtrading.rtdserver",, "BOOK0", "HORV", 39)</f>
        <v>#N/A</v>
      </c>
      <c r="G65" s="21" t="e">
        <f t="shared" si="10"/>
        <v>#N/A</v>
      </c>
      <c r="H65" s="26" t="e">
        <f t="shared" si="11"/>
        <v>#N/A</v>
      </c>
      <c r="I65" s="34" t="e">
        <f t="shared" si="12"/>
        <v>#N/A</v>
      </c>
      <c r="J65" s="43" t="e">
        <f t="shared" si="3"/>
        <v>#N/A</v>
      </c>
      <c r="K65" s="27" t="e">
        <f t="shared" si="13"/>
        <v>#N/A</v>
      </c>
      <c r="L65" s="18" t="e">
        <f t="shared" si="5"/>
        <v>#N/A</v>
      </c>
      <c r="M65" s="35" t="e">
        <f t="shared" si="6"/>
        <v>#N/A</v>
      </c>
      <c r="N65" s="28" t="e">
        <f t="shared" si="14"/>
        <v>#N/A</v>
      </c>
    </row>
    <row r="66" spans="1:14" ht="18" x14ac:dyDescent="0.25">
      <c r="A66" s="33" t="e">
        <f>RTD("rtdtrading.rtdserver",, "BOOK0", "HORC", 40)</f>
        <v>#N/A</v>
      </c>
      <c r="B66" s="33" t="e">
        <f>RTD("rtdtrading.rtdserver",, "BOOK0", "VOC", 40)</f>
        <v>#N/A</v>
      </c>
      <c r="C66" s="33" t="e">
        <f>RTD("rtdtrading.rtdserver",, "BOOK0", "OCP", 40)</f>
        <v>#N/A</v>
      </c>
      <c r="D66" s="33" t="e">
        <f>RTD("rtdtrading.rtdserver",, "BOOK0", "OVD", 40)</f>
        <v>#N/A</v>
      </c>
      <c r="E66" s="33" t="e">
        <f>RTD("rtdtrading.rtdserver",, "BOOK0", "VOV", 40)</f>
        <v>#N/A</v>
      </c>
      <c r="F66" s="33" t="e">
        <f>RTD("rtdtrading.rtdserver",, "BOOK0", "HORV", 40)</f>
        <v>#N/A</v>
      </c>
      <c r="G66" s="21" t="e">
        <f t="shared" si="10"/>
        <v>#N/A</v>
      </c>
      <c r="H66" s="26" t="e">
        <f t="shared" si="11"/>
        <v>#N/A</v>
      </c>
      <c r="I66" s="34" t="e">
        <f t="shared" si="12"/>
        <v>#N/A</v>
      </c>
      <c r="J66" s="43" t="e">
        <f t="shared" si="3"/>
        <v>#N/A</v>
      </c>
      <c r="K66" s="27" t="e">
        <f t="shared" si="13"/>
        <v>#N/A</v>
      </c>
      <c r="L66" s="18" t="e">
        <f t="shared" si="5"/>
        <v>#N/A</v>
      </c>
      <c r="M66" s="35" t="e">
        <f t="shared" si="6"/>
        <v>#N/A</v>
      </c>
      <c r="N66" s="28" t="e">
        <f t="shared" si="14"/>
        <v>#N/A</v>
      </c>
    </row>
    <row r="67" spans="1:14" ht="18" x14ac:dyDescent="0.25">
      <c r="A67" s="33" t="e">
        <f>RTD("rtdtrading.rtdserver",, "BOOK0", "HORC", 41)</f>
        <v>#N/A</v>
      </c>
      <c r="B67" s="33" t="e">
        <f>RTD("rtdtrading.rtdserver",, "BOOK0", "VOC", 41)</f>
        <v>#N/A</v>
      </c>
      <c r="C67" s="33" t="e">
        <f>RTD("rtdtrading.rtdserver",, "BOOK0", "OCP", 41)</f>
        <v>#N/A</v>
      </c>
      <c r="D67" s="33" t="e">
        <f>RTD("rtdtrading.rtdserver",, "BOOK0", "OVD", 41)</f>
        <v>#N/A</v>
      </c>
      <c r="E67" s="33" t="e">
        <f>RTD("rtdtrading.rtdserver",, "BOOK0", "VOV", 41)</f>
        <v>#N/A</v>
      </c>
      <c r="F67" s="33" t="e">
        <f>RTD("rtdtrading.rtdserver",, "BOOK0", "HORV", 41)</f>
        <v>#N/A</v>
      </c>
      <c r="G67" s="21" t="e">
        <f t="shared" si="10"/>
        <v>#N/A</v>
      </c>
      <c r="H67" s="26" t="e">
        <f t="shared" si="11"/>
        <v>#N/A</v>
      </c>
      <c r="I67" s="34" t="e">
        <f t="shared" si="12"/>
        <v>#N/A</v>
      </c>
      <c r="J67" s="43" t="e">
        <f t="shared" si="3"/>
        <v>#N/A</v>
      </c>
      <c r="K67" s="27" t="e">
        <f t="shared" si="13"/>
        <v>#N/A</v>
      </c>
      <c r="L67" s="18" t="e">
        <f t="shared" si="5"/>
        <v>#N/A</v>
      </c>
      <c r="M67" s="35" t="e">
        <f t="shared" si="6"/>
        <v>#N/A</v>
      </c>
      <c r="N67" s="28" t="e">
        <f t="shared" si="14"/>
        <v>#N/A</v>
      </c>
    </row>
    <row r="68" spans="1:14" ht="18" x14ac:dyDescent="0.25">
      <c r="A68" s="33" t="e">
        <f>RTD("rtdtrading.rtdserver",, "BOOK0", "HORC", 42)</f>
        <v>#N/A</v>
      </c>
      <c r="B68" s="33" t="e">
        <f>RTD("rtdtrading.rtdserver",, "BOOK0", "VOC", 42)</f>
        <v>#N/A</v>
      </c>
      <c r="C68" s="33" t="e">
        <f>RTD("rtdtrading.rtdserver",, "BOOK0", "OCP", 42)</f>
        <v>#N/A</v>
      </c>
      <c r="D68" s="33" t="e">
        <f>RTD("rtdtrading.rtdserver",, "BOOK0", "OVD", 42)</f>
        <v>#N/A</v>
      </c>
      <c r="E68" s="33" t="e">
        <f>RTD("rtdtrading.rtdserver",, "BOOK0", "VOV", 42)</f>
        <v>#N/A</v>
      </c>
      <c r="F68" s="33" t="e">
        <f>RTD("rtdtrading.rtdserver",, "BOOK0", "HORV", 42)</f>
        <v>#N/A</v>
      </c>
      <c r="G68" s="21" t="e">
        <f t="shared" si="10"/>
        <v>#N/A</v>
      </c>
      <c r="H68" s="26" t="e">
        <f t="shared" si="11"/>
        <v>#N/A</v>
      </c>
      <c r="I68" s="34" t="e">
        <f t="shared" si="12"/>
        <v>#N/A</v>
      </c>
      <c r="J68" s="43" t="e">
        <f t="shared" si="3"/>
        <v>#N/A</v>
      </c>
      <c r="K68" s="27" t="e">
        <f t="shared" si="13"/>
        <v>#N/A</v>
      </c>
      <c r="L68" s="18" t="e">
        <f t="shared" si="5"/>
        <v>#N/A</v>
      </c>
      <c r="M68" s="35" t="e">
        <f t="shared" si="6"/>
        <v>#N/A</v>
      </c>
      <c r="N68" s="28" t="e">
        <f t="shared" si="14"/>
        <v>#N/A</v>
      </c>
    </row>
    <row r="69" spans="1:14" ht="18" x14ac:dyDescent="0.25">
      <c r="A69" s="33" t="e">
        <f>RTD("rtdtrading.rtdserver",, "BOOK0", "HORC", 43)</f>
        <v>#N/A</v>
      </c>
      <c r="B69" s="33" t="e">
        <f>RTD("rtdtrading.rtdserver",, "BOOK0", "VOC", 43)</f>
        <v>#N/A</v>
      </c>
      <c r="C69" s="33" t="e">
        <f>RTD("rtdtrading.rtdserver",, "BOOK0", "OCP", 43)</f>
        <v>#N/A</v>
      </c>
      <c r="D69" s="33" t="e">
        <f>RTD("rtdtrading.rtdserver",, "BOOK0", "OVD", 43)</f>
        <v>#N/A</v>
      </c>
      <c r="E69" s="33" t="e">
        <f>RTD("rtdtrading.rtdserver",, "BOOK0", "VOV", 43)</f>
        <v>#N/A</v>
      </c>
      <c r="F69" s="33" t="e">
        <f>RTD("rtdtrading.rtdserver",, "BOOK0", "HORV", 43)</f>
        <v>#N/A</v>
      </c>
      <c r="G69" s="21" t="e">
        <f t="shared" si="10"/>
        <v>#N/A</v>
      </c>
      <c r="H69" s="26" t="e">
        <f t="shared" si="11"/>
        <v>#N/A</v>
      </c>
      <c r="I69" s="34" t="e">
        <f t="shared" si="12"/>
        <v>#N/A</v>
      </c>
      <c r="J69" s="43" t="e">
        <f t="shared" si="3"/>
        <v>#N/A</v>
      </c>
      <c r="K69" s="27" t="e">
        <f t="shared" si="13"/>
        <v>#N/A</v>
      </c>
      <c r="L69" s="18" t="e">
        <f t="shared" si="5"/>
        <v>#N/A</v>
      </c>
      <c r="M69" s="35" t="e">
        <f t="shared" si="6"/>
        <v>#N/A</v>
      </c>
      <c r="N69" s="28" t="e">
        <f t="shared" si="14"/>
        <v>#N/A</v>
      </c>
    </row>
    <row r="70" spans="1:14" ht="18" x14ac:dyDescent="0.25">
      <c r="A70" s="33" t="e">
        <f>RTD("rtdtrading.rtdserver",, "BOOK0", "HORC", 44)</f>
        <v>#N/A</v>
      </c>
      <c r="B70" s="33" t="e">
        <f>RTD("rtdtrading.rtdserver",, "BOOK0", "VOC", 44)</f>
        <v>#N/A</v>
      </c>
      <c r="C70" s="33" t="e">
        <f>RTD("rtdtrading.rtdserver",, "BOOK0", "OCP", 44)</f>
        <v>#N/A</v>
      </c>
      <c r="D70" s="33" t="e">
        <f>RTD("rtdtrading.rtdserver",, "BOOK0", "OVD", 44)</f>
        <v>#N/A</v>
      </c>
      <c r="E70" s="33" t="e">
        <f>RTD("rtdtrading.rtdserver",, "BOOK0", "VOV", 44)</f>
        <v>#N/A</v>
      </c>
      <c r="F70" s="33" t="e">
        <f>RTD("rtdtrading.rtdserver",, "BOOK0", "HORV", 44)</f>
        <v>#N/A</v>
      </c>
      <c r="G70" s="21" t="e">
        <f t="shared" si="10"/>
        <v>#N/A</v>
      </c>
      <c r="H70" s="26" t="e">
        <f t="shared" si="11"/>
        <v>#N/A</v>
      </c>
      <c r="I70" s="34" t="e">
        <f t="shared" si="12"/>
        <v>#N/A</v>
      </c>
      <c r="J70" s="43" t="e">
        <f t="shared" si="3"/>
        <v>#N/A</v>
      </c>
      <c r="K70" s="27" t="e">
        <f t="shared" si="13"/>
        <v>#N/A</v>
      </c>
      <c r="L70" s="18" t="e">
        <f t="shared" si="5"/>
        <v>#N/A</v>
      </c>
      <c r="M70" s="35" t="e">
        <f t="shared" si="6"/>
        <v>#N/A</v>
      </c>
      <c r="N70" s="28" t="e">
        <f t="shared" si="14"/>
        <v>#N/A</v>
      </c>
    </row>
    <row r="71" spans="1:14" ht="18" x14ac:dyDescent="0.25">
      <c r="A71" s="33" t="e">
        <f>RTD("rtdtrading.rtdserver",, "BOOK0", "HORC", 45)</f>
        <v>#N/A</v>
      </c>
      <c r="B71" s="33" t="e">
        <f>RTD("rtdtrading.rtdserver",, "BOOK0", "VOC", 45)</f>
        <v>#N/A</v>
      </c>
      <c r="C71" s="33" t="e">
        <f>RTD("rtdtrading.rtdserver",, "BOOK0", "OCP", 45)</f>
        <v>#N/A</v>
      </c>
      <c r="D71" s="33" t="e">
        <f>RTD("rtdtrading.rtdserver",, "BOOK0", "OVD", 45)</f>
        <v>#N/A</v>
      </c>
      <c r="E71" s="33" t="e">
        <f>RTD("rtdtrading.rtdserver",, "BOOK0", "VOV", 45)</f>
        <v>#N/A</v>
      </c>
      <c r="F71" s="33" t="e">
        <f>RTD("rtdtrading.rtdserver",, "BOOK0", "HORV", 45)</f>
        <v>#N/A</v>
      </c>
      <c r="G71" s="21" t="e">
        <f t="shared" si="10"/>
        <v>#N/A</v>
      </c>
      <c r="H71" s="26" t="e">
        <f t="shared" si="11"/>
        <v>#N/A</v>
      </c>
      <c r="I71" s="34" t="e">
        <f t="shared" si="12"/>
        <v>#N/A</v>
      </c>
      <c r="J71" s="43" t="e">
        <f t="shared" si="3"/>
        <v>#N/A</v>
      </c>
      <c r="K71" s="27" t="e">
        <f t="shared" si="13"/>
        <v>#N/A</v>
      </c>
      <c r="L71" s="18" t="e">
        <f t="shared" si="5"/>
        <v>#N/A</v>
      </c>
      <c r="M71" s="35" t="e">
        <f t="shared" si="6"/>
        <v>#N/A</v>
      </c>
      <c r="N71" s="28" t="e">
        <f t="shared" si="14"/>
        <v>#N/A</v>
      </c>
    </row>
    <row r="72" spans="1:14" ht="18" x14ac:dyDescent="0.25">
      <c r="A72" s="33" t="e">
        <f>RTD("rtdtrading.rtdserver",, "BOOK0", "HORC", 46)</f>
        <v>#N/A</v>
      </c>
      <c r="B72" s="33" t="e">
        <f>RTD("rtdtrading.rtdserver",, "BOOK0", "VOC", 46)</f>
        <v>#N/A</v>
      </c>
      <c r="C72" s="33" t="e">
        <f>RTD("rtdtrading.rtdserver",, "BOOK0", "OCP", 46)</f>
        <v>#N/A</v>
      </c>
      <c r="D72" s="33" t="e">
        <f>RTD("rtdtrading.rtdserver",, "BOOK0", "OVD", 46)</f>
        <v>#N/A</v>
      </c>
      <c r="E72" s="33" t="e">
        <f>RTD("rtdtrading.rtdserver",, "BOOK0", "VOV", 46)</f>
        <v>#N/A</v>
      </c>
      <c r="F72" s="33" t="e">
        <f>RTD("rtdtrading.rtdserver",, "BOOK0", "HORV", 46)</f>
        <v>#N/A</v>
      </c>
      <c r="G72" s="21" t="e">
        <f t="shared" si="10"/>
        <v>#N/A</v>
      </c>
      <c r="H72" s="26" t="e">
        <f t="shared" si="11"/>
        <v>#N/A</v>
      </c>
      <c r="I72" s="34" t="e">
        <f t="shared" si="12"/>
        <v>#N/A</v>
      </c>
      <c r="J72" s="43" t="e">
        <f t="shared" si="3"/>
        <v>#N/A</v>
      </c>
      <c r="K72" s="27" t="e">
        <f t="shared" si="13"/>
        <v>#N/A</v>
      </c>
      <c r="L72" s="18" t="e">
        <f t="shared" si="5"/>
        <v>#N/A</v>
      </c>
      <c r="M72" s="35" t="e">
        <f t="shared" si="6"/>
        <v>#N/A</v>
      </c>
      <c r="N72" s="28" t="e">
        <f t="shared" si="14"/>
        <v>#N/A</v>
      </c>
    </row>
    <row r="73" spans="1:14" ht="18" x14ac:dyDescent="0.25">
      <c r="A73" s="33" t="e">
        <f>RTD("rtdtrading.rtdserver",, "BOOK0", "HORC", 47)</f>
        <v>#N/A</v>
      </c>
      <c r="B73" s="33" t="e">
        <f>RTD("rtdtrading.rtdserver",, "BOOK0", "VOC", 47)</f>
        <v>#N/A</v>
      </c>
      <c r="C73" s="33" t="e">
        <f>RTD("rtdtrading.rtdserver",, "BOOK0", "OCP", 47)</f>
        <v>#N/A</v>
      </c>
      <c r="D73" s="33" t="e">
        <f>RTD("rtdtrading.rtdserver",, "BOOK0", "OVD", 47)</f>
        <v>#N/A</v>
      </c>
      <c r="E73" s="33" t="e">
        <f>RTD("rtdtrading.rtdserver",, "BOOK0", "VOV", 47)</f>
        <v>#N/A</v>
      </c>
      <c r="F73" s="33" t="e">
        <f>RTD("rtdtrading.rtdserver",, "BOOK0", "HORV", 47)</f>
        <v>#N/A</v>
      </c>
      <c r="G73" s="21" t="e">
        <f t="shared" si="10"/>
        <v>#N/A</v>
      </c>
      <c r="H73" s="26" t="e">
        <f t="shared" si="11"/>
        <v>#N/A</v>
      </c>
      <c r="I73" s="34" t="e">
        <f t="shared" si="12"/>
        <v>#N/A</v>
      </c>
      <c r="J73" s="43" t="e">
        <f t="shared" si="3"/>
        <v>#N/A</v>
      </c>
      <c r="K73" s="27" t="e">
        <f t="shared" si="13"/>
        <v>#N/A</v>
      </c>
      <c r="L73" s="18" t="e">
        <f t="shared" si="5"/>
        <v>#N/A</v>
      </c>
      <c r="M73" s="35" t="e">
        <f t="shared" si="6"/>
        <v>#N/A</v>
      </c>
      <c r="N73" s="28" t="e">
        <f t="shared" si="14"/>
        <v>#N/A</v>
      </c>
    </row>
    <row r="74" spans="1:14" ht="18" x14ac:dyDescent="0.25">
      <c r="A74" s="33" t="e">
        <f>RTD("rtdtrading.rtdserver",, "BOOK0", "HORC", 48)</f>
        <v>#N/A</v>
      </c>
      <c r="B74" s="33" t="e">
        <f>RTD("rtdtrading.rtdserver",, "BOOK0", "VOC", 48)</f>
        <v>#N/A</v>
      </c>
      <c r="C74" s="33" t="e">
        <f>RTD("rtdtrading.rtdserver",, "BOOK0", "OCP", 48)</f>
        <v>#N/A</v>
      </c>
      <c r="D74" s="33" t="e">
        <f>RTD("rtdtrading.rtdserver",, "BOOK0", "OVD", 48)</f>
        <v>#N/A</v>
      </c>
      <c r="E74" s="33" t="e">
        <f>RTD("rtdtrading.rtdserver",, "BOOK0", "VOV", 48)</f>
        <v>#N/A</v>
      </c>
      <c r="F74" s="33" t="e">
        <f>RTD("rtdtrading.rtdserver",, "BOOK0", "HORV", 48)</f>
        <v>#N/A</v>
      </c>
      <c r="G74" s="21" t="e">
        <f t="shared" si="10"/>
        <v>#N/A</v>
      </c>
      <c r="H74" s="26" t="e">
        <f t="shared" si="11"/>
        <v>#N/A</v>
      </c>
      <c r="I74" s="34" t="e">
        <f t="shared" si="12"/>
        <v>#N/A</v>
      </c>
      <c r="J74" s="43" t="e">
        <f t="shared" si="3"/>
        <v>#N/A</v>
      </c>
      <c r="K74" s="27" t="e">
        <f t="shared" si="13"/>
        <v>#N/A</v>
      </c>
      <c r="L74" s="18" t="e">
        <f t="shared" si="5"/>
        <v>#N/A</v>
      </c>
      <c r="M74" s="35" t="e">
        <f t="shared" si="6"/>
        <v>#N/A</v>
      </c>
      <c r="N74" s="28" t="e">
        <f t="shared" si="14"/>
        <v>#N/A</v>
      </c>
    </row>
    <row r="75" spans="1:14" ht="18" x14ac:dyDescent="0.25">
      <c r="A75" s="33" t="e">
        <f>RTD("rtdtrading.rtdserver",, "BOOK0", "HORC", 49)</f>
        <v>#N/A</v>
      </c>
      <c r="B75" s="33" t="e">
        <f>RTD("rtdtrading.rtdserver",, "BOOK0", "VOC", 49)</f>
        <v>#N/A</v>
      </c>
      <c r="C75" s="33" t="e">
        <f>RTD("rtdtrading.rtdserver",, "BOOK0", "OCP", 49)</f>
        <v>#N/A</v>
      </c>
      <c r="D75" s="33" t="e">
        <f>RTD("rtdtrading.rtdserver",, "BOOK0", "OVD", 49)</f>
        <v>#N/A</v>
      </c>
      <c r="E75" s="33" t="e">
        <f>RTD("rtdtrading.rtdserver",, "BOOK0", "VOV", 49)</f>
        <v>#N/A</v>
      </c>
      <c r="F75" s="33" t="e">
        <f>RTD("rtdtrading.rtdserver",, "BOOK0", "HORV", 49)</f>
        <v>#N/A</v>
      </c>
      <c r="G75" s="21" t="e">
        <f t="shared" si="10"/>
        <v>#N/A</v>
      </c>
      <c r="H75" s="26" t="e">
        <f t="shared" si="11"/>
        <v>#N/A</v>
      </c>
      <c r="I75" s="34" t="e">
        <f t="shared" si="12"/>
        <v>#N/A</v>
      </c>
      <c r="J75" s="43" t="e">
        <f t="shared" si="3"/>
        <v>#N/A</v>
      </c>
      <c r="K75" s="27" t="e">
        <f t="shared" si="13"/>
        <v>#N/A</v>
      </c>
      <c r="L75" s="18" t="e">
        <f t="shared" si="5"/>
        <v>#N/A</v>
      </c>
      <c r="M75" s="35" t="e">
        <f t="shared" si="6"/>
        <v>#N/A</v>
      </c>
      <c r="N75" s="28" t="e">
        <f t="shared" si="14"/>
        <v>#N/A</v>
      </c>
    </row>
    <row r="76" spans="1:14" ht="18" x14ac:dyDescent="0.25">
      <c r="A76" s="33"/>
      <c r="B76" s="33"/>
      <c r="C76" s="33"/>
      <c r="D76" s="33"/>
      <c r="E76" s="33"/>
      <c r="F76" s="33"/>
      <c r="G76" s="21">
        <f t="shared" ref="G76:G139" si="15">(C76*-0.005)+C76</f>
        <v>0</v>
      </c>
      <c r="H76" s="26">
        <f t="shared" ref="H76:H139" si="16">(D76*-0.005)+D76</f>
        <v>0</v>
      </c>
      <c r="I76" s="34">
        <f t="shared" ref="I76:I139" si="17">H76-G76</f>
        <v>0</v>
      </c>
      <c r="J76" s="43" t="e">
        <f t="shared" si="3"/>
        <v>#DIV/0!</v>
      </c>
      <c r="K76" s="27">
        <f t="shared" ref="K76:K139" si="18">(H76+G76)/2</f>
        <v>0</v>
      </c>
      <c r="L76" s="18" t="e">
        <f t="shared" ref="L76:L139" si="19">(I76/G76)*B76</f>
        <v>#DIV/0!</v>
      </c>
      <c r="M76" s="35" t="e">
        <f t="shared" ref="M76:M139" si="20">(I76/H76)*E76</f>
        <v>#DIV/0!</v>
      </c>
      <c r="N76" s="28" t="e">
        <f t="shared" ref="N76:N139" si="21">IF(L76&gt;M76,"1","0")</f>
        <v>#DIV/0!</v>
      </c>
    </row>
    <row r="77" spans="1:14" ht="18" x14ac:dyDescent="0.25">
      <c r="A77" s="33"/>
      <c r="B77" s="33"/>
      <c r="C77" s="33"/>
      <c r="D77" s="33"/>
      <c r="E77" s="33"/>
      <c r="F77" s="33"/>
      <c r="G77" s="21">
        <f t="shared" si="15"/>
        <v>0</v>
      </c>
      <c r="H77" s="26">
        <f t="shared" si="16"/>
        <v>0</v>
      </c>
      <c r="I77" s="34">
        <f t="shared" si="17"/>
        <v>0</v>
      </c>
      <c r="J77" s="43" t="e">
        <f t="shared" si="3"/>
        <v>#DIV/0!</v>
      </c>
      <c r="K77" s="27">
        <f t="shared" si="18"/>
        <v>0</v>
      </c>
      <c r="L77" s="18" t="e">
        <f t="shared" si="19"/>
        <v>#DIV/0!</v>
      </c>
      <c r="M77" s="35" t="e">
        <f t="shared" si="20"/>
        <v>#DIV/0!</v>
      </c>
      <c r="N77" s="28" t="e">
        <f t="shared" si="21"/>
        <v>#DIV/0!</v>
      </c>
    </row>
    <row r="78" spans="1:14" ht="18" x14ac:dyDescent="0.25">
      <c r="A78" s="33"/>
      <c r="B78" s="33"/>
      <c r="C78" s="33"/>
      <c r="D78" s="33"/>
      <c r="E78" s="33"/>
      <c r="F78" s="33"/>
      <c r="G78" s="21">
        <f t="shared" si="15"/>
        <v>0</v>
      </c>
      <c r="H78" s="26">
        <f t="shared" si="16"/>
        <v>0</v>
      </c>
      <c r="I78" s="34">
        <f t="shared" si="17"/>
        <v>0</v>
      </c>
      <c r="J78" s="43" t="e">
        <f t="shared" si="3"/>
        <v>#DIV/0!</v>
      </c>
      <c r="K78" s="27">
        <f t="shared" si="18"/>
        <v>0</v>
      </c>
      <c r="L78" s="18" t="e">
        <f t="shared" si="19"/>
        <v>#DIV/0!</v>
      </c>
      <c r="M78" s="35" t="e">
        <f t="shared" si="20"/>
        <v>#DIV/0!</v>
      </c>
      <c r="N78" s="28" t="e">
        <f t="shared" si="21"/>
        <v>#DIV/0!</v>
      </c>
    </row>
    <row r="79" spans="1:14" ht="18" x14ac:dyDescent="0.25">
      <c r="A79" s="33"/>
      <c r="B79" s="33"/>
      <c r="C79" s="33"/>
      <c r="D79" s="33"/>
      <c r="E79" s="33"/>
      <c r="F79" s="33"/>
      <c r="G79" s="21">
        <f t="shared" si="15"/>
        <v>0</v>
      </c>
      <c r="H79" s="26">
        <f t="shared" si="16"/>
        <v>0</v>
      </c>
      <c r="I79" s="34">
        <f t="shared" si="17"/>
        <v>0</v>
      </c>
      <c r="J79" s="43" t="e">
        <f t="shared" si="3"/>
        <v>#DIV/0!</v>
      </c>
      <c r="K79" s="27">
        <f t="shared" si="18"/>
        <v>0</v>
      </c>
      <c r="L79" s="18" t="e">
        <f t="shared" si="19"/>
        <v>#DIV/0!</v>
      </c>
      <c r="M79" s="35" t="e">
        <f t="shared" si="20"/>
        <v>#DIV/0!</v>
      </c>
      <c r="N79" s="28" t="e">
        <f t="shared" si="21"/>
        <v>#DIV/0!</v>
      </c>
    </row>
    <row r="80" spans="1:14" ht="18" x14ac:dyDescent="0.25">
      <c r="A80" s="33"/>
      <c r="B80" s="33"/>
      <c r="C80" s="33"/>
      <c r="D80" s="33"/>
      <c r="E80" s="33"/>
      <c r="F80" s="33"/>
      <c r="G80" s="21">
        <f t="shared" si="15"/>
        <v>0</v>
      </c>
      <c r="H80" s="26">
        <f t="shared" si="16"/>
        <v>0</v>
      </c>
      <c r="I80" s="34">
        <f t="shared" si="17"/>
        <v>0</v>
      </c>
      <c r="J80" s="43" t="e">
        <f t="shared" si="3"/>
        <v>#DIV/0!</v>
      </c>
      <c r="K80" s="27">
        <f t="shared" si="18"/>
        <v>0</v>
      </c>
      <c r="L80" s="18" t="e">
        <f t="shared" si="19"/>
        <v>#DIV/0!</v>
      </c>
      <c r="M80" s="35" t="e">
        <f t="shared" si="20"/>
        <v>#DIV/0!</v>
      </c>
      <c r="N80" s="28" t="e">
        <f t="shared" si="21"/>
        <v>#DIV/0!</v>
      </c>
    </row>
    <row r="81" spans="1:14" ht="18" x14ac:dyDescent="0.25">
      <c r="A81" s="33"/>
      <c r="B81" s="33"/>
      <c r="C81" s="33"/>
      <c r="D81" s="33"/>
      <c r="E81" s="33"/>
      <c r="F81" s="33"/>
      <c r="G81" s="21">
        <f t="shared" si="15"/>
        <v>0</v>
      </c>
      <c r="H81" s="26">
        <f t="shared" si="16"/>
        <v>0</v>
      </c>
      <c r="I81" s="34">
        <f t="shared" si="17"/>
        <v>0</v>
      </c>
      <c r="J81" s="43" t="e">
        <f t="shared" si="3"/>
        <v>#DIV/0!</v>
      </c>
      <c r="K81" s="27">
        <f t="shared" si="18"/>
        <v>0</v>
      </c>
      <c r="L81" s="18" t="e">
        <f t="shared" si="19"/>
        <v>#DIV/0!</v>
      </c>
      <c r="M81" s="35" t="e">
        <f t="shared" si="20"/>
        <v>#DIV/0!</v>
      </c>
      <c r="N81" s="28" t="e">
        <f t="shared" si="21"/>
        <v>#DIV/0!</v>
      </c>
    </row>
    <row r="82" spans="1:14" ht="18" x14ac:dyDescent="0.25">
      <c r="A82" s="33"/>
      <c r="B82" s="33"/>
      <c r="C82" s="33"/>
      <c r="D82" s="33"/>
      <c r="E82" s="33"/>
      <c r="F82" s="33"/>
      <c r="G82" s="21">
        <f t="shared" si="15"/>
        <v>0</v>
      </c>
      <c r="H82" s="26">
        <f t="shared" si="16"/>
        <v>0</v>
      </c>
      <c r="I82" s="34">
        <f t="shared" si="17"/>
        <v>0</v>
      </c>
      <c r="J82" s="43" t="e">
        <f t="shared" si="3"/>
        <v>#DIV/0!</v>
      </c>
      <c r="K82" s="27">
        <f t="shared" si="18"/>
        <v>0</v>
      </c>
      <c r="L82" s="18" t="e">
        <f t="shared" si="19"/>
        <v>#DIV/0!</v>
      </c>
      <c r="M82" s="35" t="e">
        <f t="shared" si="20"/>
        <v>#DIV/0!</v>
      </c>
      <c r="N82" s="28" t="e">
        <f t="shared" si="21"/>
        <v>#DIV/0!</v>
      </c>
    </row>
    <row r="83" spans="1:14" ht="18" x14ac:dyDescent="0.25">
      <c r="A83" s="33"/>
      <c r="B83" s="33"/>
      <c r="C83" s="33"/>
      <c r="D83" s="33"/>
      <c r="E83" s="33"/>
      <c r="F83" s="33"/>
      <c r="G83" s="21">
        <f t="shared" si="15"/>
        <v>0</v>
      </c>
      <c r="H83" s="26">
        <f t="shared" si="16"/>
        <v>0</v>
      </c>
      <c r="I83" s="34">
        <f t="shared" si="17"/>
        <v>0</v>
      </c>
      <c r="J83" s="43" t="e">
        <f t="shared" si="3"/>
        <v>#DIV/0!</v>
      </c>
      <c r="K83" s="27">
        <f t="shared" si="18"/>
        <v>0</v>
      </c>
      <c r="L83" s="18" t="e">
        <f t="shared" si="19"/>
        <v>#DIV/0!</v>
      </c>
      <c r="M83" s="35" t="e">
        <f t="shared" si="20"/>
        <v>#DIV/0!</v>
      </c>
      <c r="N83" s="28" t="e">
        <f t="shared" si="21"/>
        <v>#DIV/0!</v>
      </c>
    </row>
    <row r="84" spans="1:14" ht="18" x14ac:dyDescent="0.25">
      <c r="A84" s="33"/>
      <c r="B84" s="33"/>
      <c r="C84" s="33"/>
      <c r="D84" s="33"/>
      <c r="E84" s="33"/>
      <c r="F84" s="33"/>
      <c r="G84" s="21">
        <f t="shared" si="15"/>
        <v>0</v>
      </c>
      <c r="H84" s="26">
        <f t="shared" si="16"/>
        <v>0</v>
      </c>
      <c r="I84" s="34">
        <f t="shared" si="17"/>
        <v>0</v>
      </c>
      <c r="J84" s="43" t="e">
        <f t="shared" si="3"/>
        <v>#DIV/0!</v>
      </c>
      <c r="K84" s="27">
        <f t="shared" si="18"/>
        <v>0</v>
      </c>
      <c r="L84" s="18" t="e">
        <f t="shared" si="19"/>
        <v>#DIV/0!</v>
      </c>
      <c r="M84" s="35" t="e">
        <f t="shared" si="20"/>
        <v>#DIV/0!</v>
      </c>
      <c r="N84" s="28" t="e">
        <f t="shared" si="21"/>
        <v>#DIV/0!</v>
      </c>
    </row>
    <row r="85" spans="1:14" ht="18" x14ac:dyDescent="0.25">
      <c r="A85" s="33"/>
      <c r="B85" s="33"/>
      <c r="C85" s="33"/>
      <c r="D85" s="33"/>
      <c r="E85" s="33"/>
      <c r="F85" s="33"/>
      <c r="G85" s="21">
        <f t="shared" si="15"/>
        <v>0</v>
      </c>
      <c r="H85" s="26">
        <f t="shared" si="16"/>
        <v>0</v>
      </c>
      <c r="I85" s="34">
        <f t="shared" si="17"/>
        <v>0</v>
      </c>
      <c r="J85" s="43" t="e">
        <f t="shared" si="3"/>
        <v>#DIV/0!</v>
      </c>
      <c r="K85" s="27">
        <f t="shared" si="18"/>
        <v>0</v>
      </c>
      <c r="L85" s="18" t="e">
        <f t="shared" si="19"/>
        <v>#DIV/0!</v>
      </c>
      <c r="M85" s="35" t="e">
        <f t="shared" si="20"/>
        <v>#DIV/0!</v>
      </c>
      <c r="N85" s="28" t="e">
        <f t="shared" si="21"/>
        <v>#DIV/0!</v>
      </c>
    </row>
    <row r="86" spans="1:14" ht="18" x14ac:dyDescent="0.25">
      <c r="A86" s="33"/>
      <c r="B86" s="33"/>
      <c r="C86" s="33"/>
      <c r="D86" s="33"/>
      <c r="E86" s="33"/>
      <c r="F86" s="33"/>
      <c r="G86" s="21">
        <f t="shared" si="15"/>
        <v>0</v>
      </c>
      <c r="H86" s="26">
        <f t="shared" si="16"/>
        <v>0</v>
      </c>
      <c r="I86" s="34">
        <f t="shared" si="17"/>
        <v>0</v>
      </c>
      <c r="J86" s="43" t="e">
        <f t="shared" si="3"/>
        <v>#DIV/0!</v>
      </c>
      <c r="K86" s="27">
        <f t="shared" si="18"/>
        <v>0</v>
      </c>
      <c r="L86" s="18" t="e">
        <f t="shared" si="19"/>
        <v>#DIV/0!</v>
      </c>
      <c r="M86" s="35" t="e">
        <f t="shared" si="20"/>
        <v>#DIV/0!</v>
      </c>
      <c r="N86" s="28" t="e">
        <f t="shared" si="21"/>
        <v>#DIV/0!</v>
      </c>
    </row>
    <row r="87" spans="1:14" ht="18" x14ac:dyDescent="0.25">
      <c r="A87" s="33"/>
      <c r="B87" s="33"/>
      <c r="C87" s="33"/>
      <c r="D87" s="33"/>
      <c r="E87" s="33"/>
      <c r="F87" s="33"/>
      <c r="G87" s="21">
        <f t="shared" si="15"/>
        <v>0</v>
      </c>
      <c r="H87" s="26">
        <f t="shared" si="16"/>
        <v>0</v>
      </c>
      <c r="I87" s="34">
        <f t="shared" si="17"/>
        <v>0</v>
      </c>
      <c r="J87" s="43" t="e">
        <f t="shared" si="3"/>
        <v>#DIV/0!</v>
      </c>
      <c r="K87" s="27">
        <f t="shared" si="18"/>
        <v>0</v>
      </c>
      <c r="L87" s="18" t="e">
        <f t="shared" si="19"/>
        <v>#DIV/0!</v>
      </c>
      <c r="M87" s="35" t="e">
        <f t="shared" si="20"/>
        <v>#DIV/0!</v>
      </c>
      <c r="N87" s="28" t="e">
        <f t="shared" si="21"/>
        <v>#DIV/0!</v>
      </c>
    </row>
    <row r="88" spans="1:14" ht="18" x14ac:dyDescent="0.25">
      <c r="A88" s="33"/>
      <c r="B88" s="33"/>
      <c r="C88" s="33"/>
      <c r="D88" s="33"/>
      <c r="E88" s="33"/>
      <c r="F88" s="33"/>
      <c r="G88" s="21">
        <f t="shared" si="15"/>
        <v>0</v>
      </c>
      <c r="H88" s="26">
        <f t="shared" si="16"/>
        <v>0</v>
      </c>
      <c r="I88" s="34">
        <f t="shared" si="17"/>
        <v>0</v>
      </c>
      <c r="J88" s="43" t="e">
        <f t="shared" si="3"/>
        <v>#DIV/0!</v>
      </c>
      <c r="K88" s="27">
        <f t="shared" si="18"/>
        <v>0</v>
      </c>
      <c r="L88" s="18" t="e">
        <f t="shared" si="19"/>
        <v>#DIV/0!</v>
      </c>
      <c r="M88" s="35" t="e">
        <f t="shared" si="20"/>
        <v>#DIV/0!</v>
      </c>
      <c r="N88" s="28" t="e">
        <f t="shared" si="21"/>
        <v>#DIV/0!</v>
      </c>
    </row>
    <row r="89" spans="1:14" ht="18" x14ac:dyDescent="0.25">
      <c r="A89" s="33"/>
      <c r="B89" s="33"/>
      <c r="C89" s="33"/>
      <c r="D89" s="33"/>
      <c r="E89" s="33"/>
      <c r="F89" s="33"/>
      <c r="G89" s="21">
        <f t="shared" si="15"/>
        <v>0</v>
      </c>
      <c r="H89" s="26">
        <f t="shared" si="16"/>
        <v>0</v>
      </c>
      <c r="I89" s="34">
        <f t="shared" si="17"/>
        <v>0</v>
      </c>
      <c r="J89" s="43" t="e">
        <f t="shared" si="3"/>
        <v>#DIV/0!</v>
      </c>
      <c r="K89" s="27">
        <f t="shared" si="18"/>
        <v>0</v>
      </c>
      <c r="L89" s="18" t="e">
        <f t="shared" si="19"/>
        <v>#DIV/0!</v>
      </c>
      <c r="M89" s="35" t="e">
        <f t="shared" si="20"/>
        <v>#DIV/0!</v>
      </c>
      <c r="N89" s="28" t="e">
        <f t="shared" si="21"/>
        <v>#DIV/0!</v>
      </c>
    </row>
    <row r="90" spans="1:14" ht="18" x14ac:dyDescent="0.25">
      <c r="A90" s="33"/>
      <c r="B90" s="33"/>
      <c r="C90" s="33"/>
      <c r="D90" s="33"/>
      <c r="E90" s="33"/>
      <c r="F90" s="33"/>
      <c r="G90" s="21">
        <f t="shared" si="15"/>
        <v>0</v>
      </c>
      <c r="H90" s="26">
        <f t="shared" si="16"/>
        <v>0</v>
      </c>
      <c r="I90" s="34">
        <f t="shared" si="17"/>
        <v>0</v>
      </c>
      <c r="J90" s="43" t="e">
        <f t="shared" si="3"/>
        <v>#DIV/0!</v>
      </c>
      <c r="K90" s="27">
        <f t="shared" si="18"/>
        <v>0</v>
      </c>
      <c r="L90" s="18" t="e">
        <f t="shared" si="19"/>
        <v>#DIV/0!</v>
      </c>
      <c r="M90" s="35" t="e">
        <f t="shared" si="20"/>
        <v>#DIV/0!</v>
      </c>
      <c r="N90" s="28" t="e">
        <f t="shared" si="21"/>
        <v>#DIV/0!</v>
      </c>
    </row>
    <row r="91" spans="1:14" ht="18" x14ac:dyDescent="0.25">
      <c r="A91" s="33"/>
      <c r="B91" s="33"/>
      <c r="C91" s="33"/>
      <c r="D91" s="33"/>
      <c r="E91" s="33"/>
      <c r="F91" s="33"/>
      <c r="G91" s="21">
        <f t="shared" si="15"/>
        <v>0</v>
      </c>
      <c r="H91" s="26">
        <f t="shared" si="16"/>
        <v>0</v>
      </c>
      <c r="I91" s="34">
        <f t="shared" si="17"/>
        <v>0</v>
      </c>
      <c r="J91" s="43" t="e">
        <f t="shared" ref="J91:J154" si="22">((L91-M91)*K91)+K91</f>
        <v>#DIV/0!</v>
      </c>
      <c r="K91" s="27">
        <f t="shared" si="18"/>
        <v>0</v>
      </c>
      <c r="L91" s="18" t="e">
        <f t="shared" si="19"/>
        <v>#DIV/0!</v>
      </c>
      <c r="M91" s="35" t="e">
        <f t="shared" si="20"/>
        <v>#DIV/0!</v>
      </c>
      <c r="N91" s="28" t="e">
        <f t="shared" si="21"/>
        <v>#DIV/0!</v>
      </c>
    </row>
    <row r="92" spans="1:14" ht="18" x14ac:dyDescent="0.25">
      <c r="A92" s="33"/>
      <c r="B92" s="33"/>
      <c r="C92" s="33"/>
      <c r="D92" s="33"/>
      <c r="E92" s="33"/>
      <c r="F92" s="33"/>
      <c r="G92" s="21">
        <f t="shared" si="15"/>
        <v>0</v>
      </c>
      <c r="H92" s="26">
        <f t="shared" si="16"/>
        <v>0</v>
      </c>
      <c r="I92" s="34">
        <f t="shared" si="17"/>
        <v>0</v>
      </c>
      <c r="J92" s="43" t="e">
        <f t="shared" si="22"/>
        <v>#DIV/0!</v>
      </c>
      <c r="K92" s="27">
        <f t="shared" si="18"/>
        <v>0</v>
      </c>
      <c r="L92" s="18" t="e">
        <f t="shared" si="19"/>
        <v>#DIV/0!</v>
      </c>
      <c r="M92" s="35" t="e">
        <f t="shared" si="20"/>
        <v>#DIV/0!</v>
      </c>
      <c r="N92" s="28" t="e">
        <f t="shared" si="21"/>
        <v>#DIV/0!</v>
      </c>
    </row>
    <row r="93" spans="1:14" ht="18" x14ac:dyDescent="0.25">
      <c r="A93" s="33"/>
      <c r="B93" s="33"/>
      <c r="C93" s="33"/>
      <c r="D93" s="33"/>
      <c r="E93" s="33"/>
      <c r="F93" s="33"/>
      <c r="G93" s="21">
        <f t="shared" si="15"/>
        <v>0</v>
      </c>
      <c r="H93" s="26">
        <f t="shared" si="16"/>
        <v>0</v>
      </c>
      <c r="I93" s="34">
        <f t="shared" si="17"/>
        <v>0</v>
      </c>
      <c r="J93" s="43" t="e">
        <f t="shared" si="22"/>
        <v>#DIV/0!</v>
      </c>
      <c r="K93" s="27">
        <f t="shared" si="18"/>
        <v>0</v>
      </c>
      <c r="L93" s="18" t="e">
        <f t="shared" si="19"/>
        <v>#DIV/0!</v>
      </c>
      <c r="M93" s="35" t="e">
        <f t="shared" si="20"/>
        <v>#DIV/0!</v>
      </c>
      <c r="N93" s="28" t="e">
        <f t="shared" si="21"/>
        <v>#DIV/0!</v>
      </c>
    </row>
    <row r="94" spans="1:14" ht="18" x14ac:dyDescent="0.25">
      <c r="A94" s="33"/>
      <c r="B94" s="33"/>
      <c r="C94" s="33"/>
      <c r="D94" s="33"/>
      <c r="E94" s="33"/>
      <c r="F94" s="33"/>
      <c r="G94" s="21">
        <f t="shared" si="15"/>
        <v>0</v>
      </c>
      <c r="H94" s="26">
        <f t="shared" si="16"/>
        <v>0</v>
      </c>
      <c r="I94" s="34">
        <f t="shared" si="17"/>
        <v>0</v>
      </c>
      <c r="J94" s="43" t="e">
        <f t="shared" si="22"/>
        <v>#DIV/0!</v>
      </c>
      <c r="K94" s="27">
        <f t="shared" si="18"/>
        <v>0</v>
      </c>
      <c r="L94" s="18" t="e">
        <f t="shared" si="19"/>
        <v>#DIV/0!</v>
      </c>
      <c r="M94" s="35" t="e">
        <f t="shared" si="20"/>
        <v>#DIV/0!</v>
      </c>
      <c r="N94" s="28" t="e">
        <f t="shared" si="21"/>
        <v>#DIV/0!</v>
      </c>
    </row>
    <row r="95" spans="1:14" ht="18" x14ac:dyDescent="0.25">
      <c r="A95" s="33"/>
      <c r="B95" s="33"/>
      <c r="C95" s="33"/>
      <c r="D95" s="33"/>
      <c r="E95" s="33"/>
      <c r="F95" s="33"/>
      <c r="G95" s="21">
        <f t="shared" si="15"/>
        <v>0</v>
      </c>
      <c r="H95" s="26">
        <f t="shared" si="16"/>
        <v>0</v>
      </c>
      <c r="I95" s="34">
        <f t="shared" si="17"/>
        <v>0</v>
      </c>
      <c r="J95" s="43" t="e">
        <f t="shared" si="22"/>
        <v>#DIV/0!</v>
      </c>
      <c r="K95" s="27">
        <f t="shared" si="18"/>
        <v>0</v>
      </c>
      <c r="L95" s="18" t="e">
        <f t="shared" si="19"/>
        <v>#DIV/0!</v>
      </c>
      <c r="M95" s="35" t="e">
        <f t="shared" si="20"/>
        <v>#DIV/0!</v>
      </c>
      <c r="N95" s="28" t="e">
        <f t="shared" si="21"/>
        <v>#DIV/0!</v>
      </c>
    </row>
    <row r="96" spans="1:14" ht="18" x14ac:dyDescent="0.25">
      <c r="A96" s="33"/>
      <c r="B96" s="33"/>
      <c r="C96" s="33"/>
      <c r="D96" s="33"/>
      <c r="E96" s="33"/>
      <c r="F96" s="33"/>
      <c r="G96" s="21">
        <f t="shared" si="15"/>
        <v>0</v>
      </c>
      <c r="H96" s="26">
        <f t="shared" si="16"/>
        <v>0</v>
      </c>
      <c r="I96" s="34">
        <f t="shared" si="17"/>
        <v>0</v>
      </c>
      <c r="J96" s="43" t="e">
        <f t="shared" si="22"/>
        <v>#DIV/0!</v>
      </c>
      <c r="K96" s="27">
        <f t="shared" si="18"/>
        <v>0</v>
      </c>
      <c r="L96" s="18" t="e">
        <f t="shared" si="19"/>
        <v>#DIV/0!</v>
      </c>
      <c r="M96" s="35" t="e">
        <f t="shared" si="20"/>
        <v>#DIV/0!</v>
      </c>
      <c r="N96" s="28" t="e">
        <f t="shared" si="21"/>
        <v>#DIV/0!</v>
      </c>
    </row>
    <row r="97" spans="1:14" ht="18" x14ac:dyDescent="0.25">
      <c r="A97" s="33"/>
      <c r="B97" s="33"/>
      <c r="C97" s="33"/>
      <c r="D97" s="33"/>
      <c r="E97" s="33"/>
      <c r="F97" s="33"/>
      <c r="G97" s="21">
        <f t="shared" si="15"/>
        <v>0</v>
      </c>
      <c r="H97" s="26">
        <f t="shared" si="16"/>
        <v>0</v>
      </c>
      <c r="I97" s="34">
        <f t="shared" si="17"/>
        <v>0</v>
      </c>
      <c r="J97" s="43" t="e">
        <f t="shared" si="22"/>
        <v>#DIV/0!</v>
      </c>
      <c r="K97" s="27">
        <f t="shared" si="18"/>
        <v>0</v>
      </c>
      <c r="L97" s="18" t="e">
        <f t="shared" si="19"/>
        <v>#DIV/0!</v>
      </c>
      <c r="M97" s="35" t="e">
        <f t="shared" si="20"/>
        <v>#DIV/0!</v>
      </c>
      <c r="N97" s="28" t="e">
        <f t="shared" si="21"/>
        <v>#DIV/0!</v>
      </c>
    </row>
    <row r="98" spans="1:14" ht="18" x14ac:dyDescent="0.25">
      <c r="A98" s="33"/>
      <c r="B98" s="33"/>
      <c r="C98" s="33"/>
      <c r="D98" s="33"/>
      <c r="E98" s="33"/>
      <c r="F98" s="33"/>
      <c r="G98" s="21">
        <f t="shared" si="15"/>
        <v>0</v>
      </c>
      <c r="H98" s="26">
        <f t="shared" si="16"/>
        <v>0</v>
      </c>
      <c r="I98" s="34">
        <f t="shared" si="17"/>
        <v>0</v>
      </c>
      <c r="J98" s="43" t="e">
        <f t="shared" si="22"/>
        <v>#DIV/0!</v>
      </c>
      <c r="K98" s="27">
        <f t="shared" si="18"/>
        <v>0</v>
      </c>
      <c r="L98" s="18" t="e">
        <f t="shared" si="19"/>
        <v>#DIV/0!</v>
      </c>
      <c r="M98" s="35" t="e">
        <f t="shared" si="20"/>
        <v>#DIV/0!</v>
      </c>
      <c r="N98" s="28" t="e">
        <f t="shared" si="21"/>
        <v>#DIV/0!</v>
      </c>
    </row>
    <row r="99" spans="1:14" ht="18" x14ac:dyDescent="0.25">
      <c r="A99" s="33"/>
      <c r="B99" s="33"/>
      <c r="C99" s="33"/>
      <c r="D99" s="33"/>
      <c r="E99" s="33"/>
      <c r="F99" s="33"/>
      <c r="G99" s="21">
        <f t="shared" si="15"/>
        <v>0</v>
      </c>
      <c r="H99" s="26">
        <f t="shared" si="16"/>
        <v>0</v>
      </c>
      <c r="I99" s="34">
        <f t="shared" si="17"/>
        <v>0</v>
      </c>
      <c r="J99" s="43" t="e">
        <f t="shared" si="22"/>
        <v>#DIV/0!</v>
      </c>
      <c r="K99" s="27">
        <f t="shared" si="18"/>
        <v>0</v>
      </c>
      <c r="L99" s="18" t="e">
        <f t="shared" si="19"/>
        <v>#DIV/0!</v>
      </c>
      <c r="M99" s="35" t="e">
        <f t="shared" si="20"/>
        <v>#DIV/0!</v>
      </c>
      <c r="N99" s="28" t="e">
        <f t="shared" si="21"/>
        <v>#DIV/0!</v>
      </c>
    </row>
    <row r="100" spans="1:14" ht="18" x14ac:dyDescent="0.25">
      <c r="A100" s="33"/>
      <c r="B100" s="33"/>
      <c r="C100" s="33"/>
      <c r="D100" s="33"/>
      <c r="E100" s="33"/>
      <c r="F100" s="33"/>
      <c r="G100" s="21">
        <f t="shared" si="15"/>
        <v>0</v>
      </c>
      <c r="H100" s="26">
        <f t="shared" si="16"/>
        <v>0</v>
      </c>
      <c r="I100" s="34">
        <f t="shared" si="17"/>
        <v>0</v>
      </c>
      <c r="J100" s="43" t="e">
        <f t="shared" si="22"/>
        <v>#DIV/0!</v>
      </c>
      <c r="K100" s="27">
        <f t="shared" si="18"/>
        <v>0</v>
      </c>
      <c r="L100" s="18" t="e">
        <f t="shared" si="19"/>
        <v>#DIV/0!</v>
      </c>
      <c r="M100" s="35" t="e">
        <f t="shared" si="20"/>
        <v>#DIV/0!</v>
      </c>
      <c r="N100" s="28" t="e">
        <f t="shared" si="21"/>
        <v>#DIV/0!</v>
      </c>
    </row>
    <row r="101" spans="1:14" ht="18" x14ac:dyDescent="0.25">
      <c r="A101" s="33"/>
      <c r="B101" s="33"/>
      <c r="C101" s="33"/>
      <c r="D101" s="33"/>
      <c r="E101" s="33"/>
      <c r="F101" s="33"/>
      <c r="G101" s="21">
        <f t="shared" si="15"/>
        <v>0</v>
      </c>
      <c r="H101" s="26">
        <f t="shared" si="16"/>
        <v>0</v>
      </c>
      <c r="I101" s="34">
        <f t="shared" si="17"/>
        <v>0</v>
      </c>
      <c r="J101" s="43" t="e">
        <f t="shared" si="22"/>
        <v>#DIV/0!</v>
      </c>
      <c r="K101" s="27">
        <f t="shared" si="18"/>
        <v>0</v>
      </c>
      <c r="L101" s="18" t="e">
        <f t="shared" si="19"/>
        <v>#DIV/0!</v>
      </c>
      <c r="M101" s="35" t="e">
        <f t="shared" si="20"/>
        <v>#DIV/0!</v>
      </c>
      <c r="N101" s="28" t="e">
        <f t="shared" si="21"/>
        <v>#DIV/0!</v>
      </c>
    </row>
    <row r="102" spans="1:14" ht="18" x14ac:dyDescent="0.25">
      <c r="A102" s="33"/>
      <c r="B102" s="33"/>
      <c r="C102" s="33"/>
      <c r="D102" s="33"/>
      <c r="E102" s="33"/>
      <c r="F102" s="33"/>
      <c r="G102" s="21">
        <f t="shared" si="15"/>
        <v>0</v>
      </c>
      <c r="H102" s="26">
        <f t="shared" si="16"/>
        <v>0</v>
      </c>
      <c r="I102" s="34">
        <f t="shared" si="17"/>
        <v>0</v>
      </c>
      <c r="J102" s="43" t="e">
        <f t="shared" si="22"/>
        <v>#DIV/0!</v>
      </c>
      <c r="K102" s="27">
        <f t="shared" si="18"/>
        <v>0</v>
      </c>
      <c r="L102" s="18" t="e">
        <f t="shared" si="19"/>
        <v>#DIV/0!</v>
      </c>
      <c r="M102" s="35" t="e">
        <f t="shared" si="20"/>
        <v>#DIV/0!</v>
      </c>
      <c r="N102" s="28" t="e">
        <f t="shared" si="21"/>
        <v>#DIV/0!</v>
      </c>
    </row>
    <row r="103" spans="1:14" ht="18" x14ac:dyDescent="0.25">
      <c r="A103" s="33"/>
      <c r="B103" s="33"/>
      <c r="C103" s="33"/>
      <c r="D103" s="33"/>
      <c r="E103" s="33"/>
      <c r="F103" s="33"/>
      <c r="G103" s="21">
        <f t="shared" si="15"/>
        <v>0</v>
      </c>
      <c r="H103" s="26">
        <f t="shared" si="16"/>
        <v>0</v>
      </c>
      <c r="I103" s="34">
        <f t="shared" si="17"/>
        <v>0</v>
      </c>
      <c r="J103" s="43" t="e">
        <f t="shared" si="22"/>
        <v>#DIV/0!</v>
      </c>
      <c r="K103" s="27">
        <f t="shared" si="18"/>
        <v>0</v>
      </c>
      <c r="L103" s="18" t="e">
        <f t="shared" si="19"/>
        <v>#DIV/0!</v>
      </c>
      <c r="M103" s="35" t="e">
        <f t="shared" si="20"/>
        <v>#DIV/0!</v>
      </c>
      <c r="N103" s="28" t="e">
        <f t="shared" si="21"/>
        <v>#DIV/0!</v>
      </c>
    </row>
    <row r="104" spans="1:14" ht="18" x14ac:dyDescent="0.25">
      <c r="A104" s="33"/>
      <c r="B104" s="33"/>
      <c r="C104" s="33"/>
      <c r="D104" s="33"/>
      <c r="E104" s="33"/>
      <c r="F104" s="33"/>
      <c r="G104" s="21">
        <f t="shared" si="15"/>
        <v>0</v>
      </c>
      <c r="H104" s="26">
        <f t="shared" si="16"/>
        <v>0</v>
      </c>
      <c r="I104" s="34">
        <f t="shared" si="17"/>
        <v>0</v>
      </c>
      <c r="J104" s="43" t="e">
        <f t="shared" si="22"/>
        <v>#DIV/0!</v>
      </c>
      <c r="K104" s="27">
        <f t="shared" si="18"/>
        <v>0</v>
      </c>
      <c r="L104" s="18" t="e">
        <f t="shared" si="19"/>
        <v>#DIV/0!</v>
      </c>
      <c r="M104" s="35" t="e">
        <f t="shared" si="20"/>
        <v>#DIV/0!</v>
      </c>
      <c r="N104" s="28" t="e">
        <f t="shared" si="21"/>
        <v>#DIV/0!</v>
      </c>
    </row>
    <row r="105" spans="1:14" ht="18" x14ac:dyDescent="0.25">
      <c r="A105" s="33"/>
      <c r="B105" s="33"/>
      <c r="C105" s="33"/>
      <c r="D105" s="33"/>
      <c r="E105" s="33"/>
      <c r="F105" s="33"/>
      <c r="G105" s="21">
        <f t="shared" si="15"/>
        <v>0</v>
      </c>
      <c r="H105" s="26">
        <f t="shared" si="16"/>
        <v>0</v>
      </c>
      <c r="I105" s="34">
        <f t="shared" si="17"/>
        <v>0</v>
      </c>
      <c r="J105" s="43" t="e">
        <f t="shared" si="22"/>
        <v>#DIV/0!</v>
      </c>
      <c r="K105" s="27">
        <f t="shared" si="18"/>
        <v>0</v>
      </c>
      <c r="L105" s="18" t="e">
        <f t="shared" si="19"/>
        <v>#DIV/0!</v>
      </c>
      <c r="M105" s="35" t="e">
        <f t="shared" si="20"/>
        <v>#DIV/0!</v>
      </c>
      <c r="N105" s="28" t="e">
        <f t="shared" si="21"/>
        <v>#DIV/0!</v>
      </c>
    </row>
    <row r="106" spans="1:14" ht="18" x14ac:dyDescent="0.25">
      <c r="A106" s="33"/>
      <c r="B106" s="33"/>
      <c r="C106" s="33"/>
      <c r="D106" s="33"/>
      <c r="E106" s="33"/>
      <c r="F106" s="33"/>
      <c r="G106" s="21">
        <f t="shared" si="15"/>
        <v>0</v>
      </c>
      <c r="H106" s="26">
        <f t="shared" si="16"/>
        <v>0</v>
      </c>
      <c r="I106" s="34">
        <f t="shared" si="17"/>
        <v>0</v>
      </c>
      <c r="J106" s="43" t="e">
        <f t="shared" si="22"/>
        <v>#DIV/0!</v>
      </c>
      <c r="K106" s="27">
        <f t="shared" si="18"/>
        <v>0</v>
      </c>
      <c r="L106" s="18" t="e">
        <f t="shared" si="19"/>
        <v>#DIV/0!</v>
      </c>
      <c r="M106" s="35" t="e">
        <f t="shared" si="20"/>
        <v>#DIV/0!</v>
      </c>
      <c r="N106" s="28" t="e">
        <f t="shared" si="21"/>
        <v>#DIV/0!</v>
      </c>
    </row>
    <row r="107" spans="1:14" ht="18" x14ac:dyDescent="0.25">
      <c r="A107" s="33"/>
      <c r="B107" s="33"/>
      <c r="C107" s="33"/>
      <c r="D107" s="33"/>
      <c r="E107" s="33"/>
      <c r="F107" s="33"/>
      <c r="G107" s="21">
        <f t="shared" si="15"/>
        <v>0</v>
      </c>
      <c r="H107" s="26">
        <f t="shared" si="16"/>
        <v>0</v>
      </c>
      <c r="I107" s="34">
        <f t="shared" si="17"/>
        <v>0</v>
      </c>
      <c r="J107" s="43" t="e">
        <f t="shared" si="22"/>
        <v>#DIV/0!</v>
      </c>
      <c r="K107" s="27">
        <f t="shared" si="18"/>
        <v>0</v>
      </c>
      <c r="L107" s="18" t="e">
        <f t="shared" si="19"/>
        <v>#DIV/0!</v>
      </c>
      <c r="M107" s="35" t="e">
        <f t="shared" si="20"/>
        <v>#DIV/0!</v>
      </c>
      <c r="N107" s="28" t="e">
        <f t="shared" si="21"/>
        <v>#DIV/0!</v>
      </c>
    </row>
    <row r="108" spans="1:14" ht="18" x14ac:dyDescent="0.25">
      <c r="A108" s="33"/>
      <c r="B108" s="33"/>
      <c r="C108" s="33"/>
      <c r="D108" s="33"/>
      <c r="E108" s="33"/>
      <c r="F108" s="33"/>
      <c r="G108" s="21">
        <f t="shared" si="15"/>
        <v>0</v>
      </c>
      <c r="H108" s="26">
        <f t="shared" si="16"/>
        <v>0</v>
      </c>
      <c r="I108" s="34">
        <f t="shared" si="17"/>
        <v>0</v>
      </c>
      <c r="J108" s="43" t="e">
        <f t="shared" si="22"/>
        <v>#DIV/0!</v>
      </c>
      <c r="K108" s="27">
        <f t="shared" si="18"/>
        <v>0</v>
      </c>
      <c r="L108" s="18" t="e">
        <f t="shared" si="19"/>
        <v>#DIV/0!</v>
      </c>
      <c r="M108" s="35" t="e">
        <f t="shared" si="20"/>
        <v>#DIV/0!</v>
      </c>
      <c r="N108" s="28" t="e">
        <f t="shared" si="21"/>
        <v>#DIV/0!</v>
      </c>
    </row>
    <row r="109" spans="1:14" ht="18" x14ac:dyDescent="0.25">
      <c r="A109" s="33"/>
      <c r="B109" s="33"/>
      <c r="C109" s="33"/>
      <c r="D109" s="33"/>
      <c r="E109" s="33"/>
      <c r="F109" s="33"/>
      <c r="G109" s="21">
        <f t="shared" si="15"/>
        <v>0</v>
      </c>
      <c r="H109" s="26">
        <f t="shared" si="16"/>
        <v>0</v>
      </c>
      <c r="I109" s="34">
        <f t="shared" si="17"/>
        <v>0</v>
      </c>
      <c r="J109" s="43" t="e">
        <f t="shared" si="22"/>
        <v>#DIV/0!</v>
      </c>
      <c r="K109" s="27">
        <f t="shared" si="18"/>
        <v>0</v>
      </c>
      <c r="L109" s="18" t="e">
        <f t="shared" si="19"/>
        <v>#DIV/0!</v>
      </c>
      <c r="M109" s="35" t="e">
        <f t="shared" si="20"/>
        <v>#DIV/0!</v>
      </c>
      <c r="N109" s="28" t="e">
        <f t="shared" si="21"/>
        <v>#DIV/0!</v>
      </c>
    </row>
    <row r="110" spans="1:14" ht="18" x14ac:dyDescent="0.25">
      <c r="A110" s="33"/>
      <c r="B110" s="33"/>
      <c r="C110" s="33"/>
      <c r="D110" s="33"/>
      <c r="E110" s="33"/>
      <c r="F110" s="33"/>
      <c r="G110" s="21">
        <f t="shared" si="15"/>
        <v>0</v>
      </c>
      <c r="H110" s="26">
        <f t="shared" si="16"/>
        <v>0</v>
      </c>
      <c r="I110" s="34">
        <f t="shared" si="17"/>
        <v>0</v>
      </c>
      <c r="J110" s="43" t="e">
        <f t="shared" si="22"/>
        <v>#DIV/0!</v>
      </c>
      <c r="K110" s="27">
        <f t="shared" si="18"/>
        <v>0</v>
      </c>
      <c r="L110" s="18" t="e">
        <f t="shared" si="19"/>
        <v>#DIV/0!</v>
      </c>
      <c r="M110" s="35" t="e">
        <f t="shared" si="20"/>
        <v>#DIV/0!</v>
      </c>
      <c r="N110" s="28" t="e">
        <f t="shared" si="21"/>
        <v>#DIV/0!</v>
      </c>
    </row>
    <row r="111" spans="1:14" ht="18" x14ac:dyDescent="0.25">
      <c r="A111" s="33"/>
      <c r="B111" s="33"/>
      <c r="C111" s="33"/>
      <c r="D111" s="33"/>
      <c r="E111" s="33"/>
      <c r="F111" s="33"/>
      <c r="G111" s="21">
        <f t="shared" si="15"/>
        <v>0</v>
      </c>
      <c r="H111" s="26">
        <f t="shared" si="16"/>
        <v>0</v>
      </c>
      <c r="I111" s="34">
        <f t="shared" si="17"/>
        <v>0</v>
      </c>
      <c r="J111" s="43" t="e">
        <f t="shared" si="22"/>
        <v>#DIV/0!</v>
      </c>
      <c r="K111" s="27">
        <f t="shared" si="18"/>
        <v>0</v>
      </c>
      <c r="L111" s="18" t="e">
        <f t="shared" si="19"/>
        <v>#DIV/0!</v>
      </c>
      <c r="M111" s="35" t="e">
        <f t="shared" si="20"/>
        <v>#DIV/0!</v>
      </c>
      <c r="N111" s="28" t="e">
        <f t="shared" si="21"/>
        <v>#DIV/0!</v>
      </c>
    </row>
    <row r="112" spans="1:14" ht="18" x14ac:dyDescent="0.25">
      <c r="A112" s="33"/>
      <c r="B112" s="33"/>
      <c r="C112" s="33"/>
      <c r="D112" s="33"/>
      <c r="E112" s="33"/>
      <c r="F112" s="33"/>
      <c r="G112" s="21">
        <f t="shared" si="15"/>
        <v>0</v>
      </c>
      <c r="H112" s="26">
        <f t="shared" si="16"/>
        <v>0</v>
      </c>
      <c r="I112" s="34">
        <f t="shared" si="17"/>
        <v>0</v>
      </c>
      <c r="J112" s="43" t="e">
        <f t="shared" si="22"/>
        <v>#DIV/0!</v>
      </c>
      <c r="K112" s="27">
        <f t="shared" si="18"/>
        <v>0</v>
      </c>
      <c r="L112" s="18" t="e">
        <f t="shared" si="19"/>
        <v>#DIV/0!</v>
      </c>
      <c r="M112" s="35" t="e">
        <f t="shared" si="20"/>
        <v>#DIV/0!</v>
      </c>
      <c r="N112" s="28" t="e">
        <f t="shared" si="21"/>
        <v>#DIV/0!</v>
      </c>
    </row>
    <row r="113" spans="1:14" ht="18" x14ac:dyDescent="0.25">
      <c r="A113" s="33"/>
      <c r="B113" s="33"/>
      <c r="C113" s="33"/>
      <c r="D113" s="33"/>
      <c r="E113" s="33"/>
      <c r="F113" s="33"/>
      <c r="G113" s="21">
        <f t="shared" si="15"/>
        <v>0</v>
      </c>
      <c r="H113" s="26">
        <f t="shared" si="16"/>
        <v>0</v>
      </c>
      <c r="I113" s="34">
        <f t="shared" si="17"/>
        <v>0</v>
      </c>
      <c r="J113" s="43" t="e">
        <f t="shared" si="22"/>
        <v>#DIV/0!</v>
      </c>
      <c r="K113" s="27">
        <f t="shared" si="18"/>
        <v>0</v>
      </c>
      <c r="L113" s="18" t="e">
        <f t="shared" si="19"/>
        <v>#DIV/0!</v>
      </c>
      <c r="M113" s="35" t="e">
        <f t="shared" si="20"/>
        <v>#DIV/0!</v>
      </c>
      <c r="N113" s="28" t="e">
        <f t="shared" si="21"/>
        <v>#DIV/0!</v>
      </c>
    </row>
    <row r="114" spans="1:14" ht="18" x14ac:dyDescent="0.25">
      <c r="A114" s="33"/>
      <c r="B114" s="33"/>
      <c r="C114" s="33"/>
      <c r="D114" s="33"/>
      <c r="E114" s="33"/>
      <c r="F114" s="33"/>
      <c r="G114" s="21">
        <f t="shared" si="15"/>
        <v>0</v>
      </c>
      <c r="H114" s="26">
        <f t="shared" si="16"/>
        <v>0</v>
      </c>
      <c r="I114" s="34">
        <f t="shared" si="17"/>
        <v>0</v>
      </c>
      <c r="J114" s="43" t="e">
        <f t="shared" si="22"/>
        <v>#DIV/0!</v>
      </c>
      <c r="K114" s="27">
        <f t="shared" si="18"/>
        <v>0</v>
      </c>
      <c r="L114" s="18" t="e">
        <f t="shared" si="19"/>
        <v>#DIV/0!</v>
      </c>
      <c r="M114" s="35" t="e">
        <f t="shared" si="20"/>
        <v>#DIV/0!</v>
      </c>
      <c r="N114" s="28" t="e">
        <f t="shared" si="21"/>
        <v>#DIV/0!</v>
      </c>
    </row>
    <row r="115" spans="1:14" ht="18" x14ac:dyDescent="0.25">
      <c r="A115" s="33"/>
      <c r="B115" s="33"/>
      <c r="C115" s="33"/>
      <c r="D115" s="33"/>
      <c r="E115" s="33"/>
      <c r="F115" s="33"/>
      <c r="G115" s="21">
        <f t="shared" si="15"/>
        <v>0</v>
      </c>
      <c r="H115" s="26">
        <f t="shared" si="16"/>
        <v>0</v>
      </c>
      <c r="I115" s="34">
        <f t="shared" si="17"/>
        <v>0</v>
      </c>
      <c r="J115" s="43" t="e">
        <f t="shared" si="22"/>
        <v>#DIV/0!</v>
      </c>
      <c r="K115" s="27">
        <f t="shared" si="18"/>
        <v>0</v>
      </c>
      <c r="L115" s="18" t="e">
        <f t="shared" si="19"/>
        <v>#DIV/0!</v>
      </c>
      <c r="M115" s="35" t="e">
        <f t="shared" si="20"/>
        <v>#DIV/0!</v>
      </c>
      <c r="N115" s="28" t="e">
        <f t="shared" si="21"/>
        <v>#DIV/0!</v>
      </c>
    </row>
    <row r="116" spans="1:14" ht="18" x14ac:dyDescent="0.25">
      <c r="A116" s="33"/>
      <c r="B116" s="33"/>
      <c r="C116" s="33"/>
      <c r="D116" s="33"/>
      <c r="E116" s="33"/>
      <c r="F116" s="33"/>
      <c r="G116" s="21">
        <f t="shared" si="15"/>
        <v>0</v>
      </c>
      <c r="H116" s="26">
        <f t="shared" si="16"/>
        <v>0</v>
      </c>
      <c r="I116" s="34">
        <f t="shared" si="17"/>
        <v>0</v>
      </c>
      <c r="J116" s="43" t="e">
        <f t="shared" si="22"/>
        <v>#DIV/0!</v>
      </c>
      <c r="K116" s="27">
        <f t="shared" si="18"/>
        <v>0</v>
      </c>
      <c r="L116" s="18" t="e">
        <f t="shared" si="19"/>
        <v>#DIV/0!</v>
      </c>
      <c r="M116" s="35" t="e">
        <f t="shared" si="20"/>
        <v>#DIV/0!</v>
      </c>
      <c r="N116" s="28" t="e">
        <f t="shared" si="21"/>
        <v>#DIV/0!</v>
      </c>
    </row>
    <row r="117" spans="1:14" ht="18" x14ac:dyDescent="0.25">
      <c r="A117" s="33"/>
      <c r="B117" s="33"/>
      <c r="C117" s="33"/>
      <c r="D117" s="33"/>
      <c r="E117" s="33"/>
      <c r="F117" s="33"/>
      <c r="G117" s="21">
        <f t="shared" si="15"/>
        <v>0</v>
      </c>
      <c r="H117" s="26">
        <f t="shared" si="16"/>
        <v>0</v>
      </c>
      <c r="I117" s="34">
        <f t="shared" si="17"/>
        <v>0</v>
      </c>
      <c r="J117" s="43" t="e">
        <f t="shared" si="22"/>
        <v>#DIV/0!</v>
      </c>
      <c r="K117" s="27">
        <f t="shared" si="18"/>
        <v>0</v>
      </c>
      <c r="L117" s="18" t="e">
        <f t="shared" si="19"/>
        <v>#DIV/0!</v>
      </c>
      <c r="M117" s="35" t="e">
        <f t="shared" si="20"/>
        <v>#DIV/0!</v>
      </c>
      <c r="N117" s="28" t="e">
        <f t="shared" si="21"/>
        <v>#DIV/0!</v>
      </c>
    </row>
    <row r="118" spans="1:14" ht="18" x14ac:dyDescent="0.25">
      <c r="A118" s="33"/>
      <c r="B118" s="33"/>
      <c r="C118" s="33"/>
      <c r="D118" s="33"/>
      <c r="E118" s="33"/>
      <c r="F118" s="33"/>
      <c r="G118" s="21">
        <f t="shared" si="15"/>
        <v>0</v>
      </c>
      <c r="H118" s="26">
        <f t="shared" si="16"/>
        <v>0</v>
      </c>
      <c r="I118" s="34">
        <f t="shared" si="17"/>
        <v>0</v>
      </c>
      <c r="J118" s="43" t="e">
        <f t="shared" si="22"/>
        <v>#DIV/0!</v>
      </c>
      <c r="K118" s="27">
        <f t="shared" si="18"/>
        <v>0</v>
      </c>
      <c r="L118" s="18" t="e">
        <f t="shared" si="19"/>
        <v>#DIV/0!</v>
      </c>
      <c r="M118" s="35" t="e">
        <f t="shared" si="20"/>
        <v>#DIV/0!</v>
      </c>
      <c r="N118" s="28" t="e">
        <f t="shared" si="21"/>
        <v>#DIV/0!</v>
      </c>
    </row>
    <row r="119" spans="1:14" ht="18" x14ac:dyDescent="0.25">
      <c r="A119" s="33"/>
      <c r="B119" s="33"/>
      <c r="C119" s="33"/>
      <c r="D119" s="33"/>
      <c r="E119" s="33"/>
      <c r="F119" s="33"/>
      <c r="G119" s="21">
        <f t="shared" si="15"/>
        <v>0</v>
      </c>
      <c r="H119" s="26">
        <f t="shared" si="16"/>
        <v>0</v>
      </c>
      <c r="I119" s="34">
        <f t="shared" si="17"/>
        <v>0</v>
      </c>
      <c r="J119" s="43" t="e">
        <f t="shared" si="22"/>
        <v>#DIV/0!</v>
      </c>
      <c r="K119" s="27">
        <f t="shared" si="18"/>
        <v>0</v>
      </c>
      <c r="L119" s="18" t="e">
        <f t="shared" si="19"/>
        <v>#DIV/0!</v>
      </c>
      <c r="M119" s="35" t="e">
        <f t="shared" si="20"/>
        <v>#DIV/0!</v>
      </c>
      <c r="N119" s="28" t="e">
        <f t="shared" si="21"/>
        <v>#DIV/0!</v>
      </c>
    </row>
    <row r="120" spans="1:14" ht="18" x14ac:dyDescent="0.25">
      <c r="A120" s="33"/>
      <c r="B120" s="33"/>
      <c r="C120" s="33"/>
      <c r="D120" s="33"/>
      <c r="E120" s="33"/>
      <c r="F120" s="33"/>
      <c r="G120" s="21">
        <f t="shared" si="15"/>
        <v>0</v>
      </c>
      <c r="H120" s="26">
        <f t="shared" si="16"/>
        <v>0</v>
      </c>
      <c r="I120" s="34">
        <f t="shared" si="17"/>
        <v>0</v>
      </c>
      <c r="J120" s="43" t="e">
        <f t="shared" si="22"/>
        <v>#DIV/0!</v>
      </c>
      <c r="K120" s="27">
        <f t="shared" si="18"/>
        <v>0</v>
      </c>
      <c r="L120" s="18" t="e">
        <f t="shared" si="19"/>
        <v>#DIV/0!</v>
      </c>
      <c r="M120" s="35" t="e">
        <f t="shared" si="20"/>
        <v>#DIV/0!</v>
      </c>
      <c r="N120" s="28" t="e">
        <f t="shared" si="21"/>
        <v>#DIV/0!</v>
      </c>
    </row>
    <row r="121" spans="1:14" ht="18" x14ac:dyDescent="0.25">
      <c r="A121" s="33"/>
      <c r="B121" s="33"/>
      <c r="C121" s="33"/>
      <c r="D121" s="33"/>
      <c r="E121" s="33"/>
      <c r="F121" s="33"/>
      <c r="G121" s="21">
        <f t="shared" si="15"/>
        <v>0</v>
      </c>
      <c r="H121" s="26">
        <f t="shared" si="16"/>
        <v>0</v>
      </c>
      <c r="I121" s="34">
        <f t="shared" si="17"/>
        <v>0</v>
      </c>
      <c r="J121" s="43" t="e">
        <f t="shared" si="22"/>
        <v>#DIV/0!</v>
      </c>
      <c r="K121" s="27">
        <f t="shared" si="18"/>
        <v>0</v>
      </c>
      <c r="L121" s="18" t="e">
        <f t="shared" si="19"/>
        <v>#DIV/0!</v>
      </c>
      <c r="M121" s="35" t="e">
        <f t="shared" si="20"/>
        <v>#DIV/0!</v>
      </c>
      <c r="N121" s="28" t="e">
        <f t="shared" si="21"/>
        <v>#DIV/0!</v>
      </c>
    </row>
    <row r="122" spans="1:14" ht="18" x14ac:dyDescent="0.25">
      <c r="A122" s="33"/>
      <c r="B122" s="33"/>
      <c r="C122" s="33"/>
      <c r="D122" s="33"/>
      <c r="E122" s="33"/>
      <c r="F122" s="33"/>
      <c r="G122" s="21">
        <f t="shared" si="15"/>
        <v>0</v>
      </c>
      <c r="H122" s="26">
        <f t="shared" si="16"/>
        <v>0</v>
      </c>
      <c r="I122" s="34">
        <f t="shared" si="17"/>
        <v>0</v>
      </c>
      <c r="J122" s="43" t="e">
        <f t="shared" si="22"/>
        <v>#DIV/0!</v>
      </c>
      <c r="K122" s="27">
        <f t="shared" si="18"/>
        <v>0</v>
      </c>
      <c r="L122" s="18" t="e">
        <f t="shared" si="19"/>
        <v>#DIV/0!</v>
      </c>
      <c r="M122" s="35" t="e">
        <f t="shared" si="20"/>
        <v>#DIV/0!</v>
      </c>
      <c r="N122" s="28" t="e">
        <f t="shared" si="21"/>
        <v>#DIV/0!</v>
      </c>
    </row>
    <row r="123" spans="1:14" ht="18" x14ac:dyDescent="0.25">
      <c r="A123" s="33"/>
      <c r="B123" s="33"/>
      <c r="C123" s="33"/>
      <c r="D123" s="33"/>
      <c r="E123" s="33"/>
      <c r="F123" s="33"/>
      <c r="G123" s="21">
        <f t="shared" si="15"/>
        <v>0</v>
      </c>
      <c r="H123" s="26">
        <f t="shared" si="16"/>
        <v>0</v>
      </c>
      <c r="I123" s="34">
        <f t="shared" si="17"/>
        <v>0</v>
      </c>
      <c r="J123" s="43" t="e">
        <f t="shared" si="22"/>
        <v>#DIV/0!</v>
      </c>
      <c r="K123" s="27">
        <f t="shared" si="18"/>
        <v>0</v>
      </c>
      <c r="L123" s="18" t="e">
        <f t="shared" si="19"/>
        <v>#DIV/0!</v>
      </c>
      <c r="M123" s="35" t="e">
        <f t="shared" si="20"/>
        <v>#DIV/0!</v>
      </c>
      <c r="N123" s="28" t="e">
        <f t="shared" si="21"/>
        <v>#DIV/0!</v>
      </c>
    </row>
    <row r="124" spans="1:14" ht="18" x14ac:dyDescent="0.25">
      <c r="A124" s="33"/>
      <c r="B124" s="33"/>
      <c r="C124" s="33"/>
      <c r="D124" s="33"/>
      <c r="E124" s="33"/>
      <c r="F124" s="33"/>
      <c r="G124" s="21">
        <f t="shared" si="15"/>
        <v>0</v>
      </c>
      <c r="H124" s="26">
        <f t="shared" si="16"/>
        <v>0</v>
      </c>
      <c r="I124" s="34">
        <f t="shared" si="17"/>
        <v>0</v>
      </c>
      <c r="J124" s="43" t="e">
        <f t="shared" si="22"/>
        <v>#DIV/0!</v>
      </c>
      <c r="K124" s="27">
        <f t="shared" si="18"/>
        <v>0</v>
      </c>
      <c r="L124" s="18" t="e">
        <f t="shared" si="19"/>
        <v>#DIV/0!</v>
      </c>
      <c r="M124" s="35" t="e">
        <f t="shared" si="20"/>
        <v>#DIV/0!</v>
      </c>
      <c r="N124" s="28" t="e">
        <f t="shared" si="21"/>
        <v>#DIV/0!</v>
      </c>
    </row>
    <row r="125" spans="1:14" ht="18" x14ac:dyDescent="0.25">
      <c r="A125" s="33"/>
      <c r="B125" s="33"/>
      <c r="C125" s="33"/>
      <c r="D125" s="33"/>
      <c r="E125" s="33"/>
      <c r="F125" s="33"/>
      <c r="G125" s="21">
        <f t="shared" si="15"/>
        <v>0</v>
      </c>
      <c r="H125" s="26">
        <f t="shared" si="16"/>
        <v>0</v>
      </c>
      <c r="I125" s="34">
        <f t="shared" si="17"/>
        <v>0</v>
      </c>
      <c r="J125" s="43" t="e">
        <f t="shared" si="22"/>
        <v>#DIV/0!</v>
      </c>
      <c r="K125" s="27">
        <f t="shared" si="18"/>
        <v>0</v>
      </c>
      <c r="L125" s="18" t="e">
        <f t="shared" si="19"/>
        <v>#DIV/0!</v>
      </c>
      <c r="M125" s="35" t="e">
        <f t="shared" si="20"/>
        <v>#DIV/0!</v>
      </c>
      <c r="N125" s="28" t="e">
        <f t="shared" si="21"/>
        <v>#DIV/0!</v>
      </c>
    </row>
    <row r="126" spans="1:14" ht="18" x14ac:dyDescent="0.25">
      <c r="A126" s="33"/>
      <c r="B126" s="33"/>
      <c r="C126" s="33"/>
      <c r="D126" s="33"/>
      <c r="E126" s="33"/>
      <c r="F126" s="33"/>
      <c r="G126" s="21">
        <f t="shared" si="15"/>
        <v>0</v>
      </c>
      <c r="H126" s="26">
        <f t="shared" si="16"/>
        <v>0</v>
      </c>
      <c r="I126" s="34">
        <f t="shared" si="17"/>
        <v>0</v>
      </c>
      <c r="J126" s="43" t="e">
        <f t="shared" si="22"/>
        <v>#DIV/0!</v>
      </c>
      <c r="K126" s="27">
        <f t="shared" si="18"/>
        <v>0</v>
      </c>
      <c r="L126" s="18" t="e">
        <f t="shared" si="19"/>
        <v>#DIV/0!</v>
      </c>
      <c r="M126" s="35" t="e">
        <f t="shared" si="20"/>
        <v>#DIV/0!</v>
      </c>
      <c r="N126" s="28" t="e">
        <f t="shared" si="21"/>
        <v>#DIV/0!</v>
      </c>
    </row>
    <row r="127" spans="1:14" ht="18" x14ac:dyDescent="0.25">
      <c r="A127" s="33"/>
      <c r="B127" s="33"/>
      <c r="C127" s="33"/>
      <c r="D127" s="33"/>
      <c r="E127" s="33"/>
      <c r="F127" s="33"/>
      <c r="G127" s="21">
        <f t="shared" si="15"/>
        <v>0</v>
      </c>
      <c r="H127" s="26">
        <f t="shared" si="16"/>
        <v>0</v>
      </c>
      <c r="I127" s="34">
        <f t="shared" si="17"/>
        <v>0</v>
      </c>
      <c r="J127" s="43" t="e">
        <f t="shared" si="22"/>
        <v>#DIV/0!</v>
      </c>
      <c r="K127" s="27">
        <f t="shared" si="18"/>
        <v>0</v>
      </c>
      <c r="L127" s="18" t="e">
        <f t="shared" si="19"/>
        <v>#DIV/0!</v>
      </c>
      <c r="M127" s="35" t="e">
        <f t="shared" si="20"/>
        <v>#DIV/0!</v>
      </c>
      <c r="N127" s="28" t="e">
        <f t="shared" si="21"/>
        <v>#DIV/0!</v>
      </c>
    </row>
    <row r="128" spans="1:14" ht="18" x14ac:dyDescent="0.25">
      <c r="A128" s="33"/>
      <c r="B128" s="33"/>
      <c r="C128" s="33"/>
      <c r="D128" s="33"/>
      <c r="E128" s="33"/>
      <c r="F128" s="33"/>
      <c r="G128" s="21">
        <f t="shared" si="15"/>
        <v>0</v>
      </c>
      <c r="H128" s="26">
        <f t="shared" si="16"/>
        <v>0</v>
      </c>
      <c r="I128" s="34">
        <f t="shared" si="17"/>
        <v>0</v>
      </c>
      <c r="J128" s="43" t="e">
        <f t="shared" si="22"/>
        <v>#DIV/0!</v>
      </c>
      <c r="K128" s="27">
        <f t="shared" si="18"/>
        <v>0</v>
      </c>
      <c r="L128" s="18" t="e">
        <f t="shared" si="19"/>
        <v>#DIV/0!</v>
      </c>
      <c r="M128" s="35" t="e">
        <f t="shared" si="20"/>
        <v>#DIV/0!</v>
      </c>
      <c r="N128" s="28" t="e">
        <f t="shared" si="21"/>
        <v>#DIV/0!</v>
      </c>
    </row>
    <row r="129" spans="1:14" ht="18" x14ac:dyDescent="0.25">
      <c r="A129" s="33"/>
      <c r="B129" s="33"/>
      <c r="C129" s="33"/>
      <c r="D129" s="33"/>
      <c r="E129" s="33"/>
      <c r="F129" s="33"/>
      <c r="G129" s="21">
        <f t="shared" si="15"/>
        <v>0</v>
      </c>
      <c r="H129" s="26">
        <f t="shared" si="16"/>
        <v>0</v>
      </c>
      <c r="I129" s="34">
        <f t="shared" si="17"/>
        <v>0</v>
      </c>
      <c r="J129" s="43" t="e">
        <f t="shared" si="22"/>
        <v>#DIV/0!</v>
      </c>
      <c r="K129" s="27">
        <f t="shared" si="18"/>
        <v>0</v>
      </c>
      <c r="L129" s="18" t="e">
        <f t="shared" si="19"/>
        <v>#DIV/0!</v>
      </c>
      <c r="M129" s="35" t="e">
        <f t="shared" si="20"/>
        <v>#DIV/0!</v>
      </c>
      <c r="N129" s="28" t="e">
        <f t="shared" si="21"/>
        <v>#DIV/0!</v>
      </c>
    </row>
    <row r="130" spans="1:14" ht="18" x14ac:dyDescent="0.25">
      <c r="A130" s="33"/>
      <c r="B130" s="33"/>
      <c r="C130" s="33"/>
      <c r="D130" s="33"/>
      <c r="E130" s="33"/>
      <c r="F130" s="33"/>
      <c r="G130" s="21">
        <f t="shared" si="15"/>
        <v>0</v>
      </c>
      <c r="H130" s="26">
        <f t="shared" si="16"/>
        <v>0</v>
      </c>
      <c r="I130" s="34">
        <f t="shared" si="17"/>
        <v>0</v>
      </c>
      <c r="J130" s="43" t="e">
        <f t="shared" si="22"/>
        <v>#DIV/0!</v>
      </c>
      <c r="K130" s="27">
        <f t="shared" si="18"/>
        <v>0</v>
      </c>
      <c r="L130" s="18" t="e">
        <f t="shared" si="19"/>
        <v>#DIV/0!</v>
      </c>
      <c r="M130" s="35" t="e">
        <f t="shared" si="20"/>
        <v>#DIV/0!</v>
      </c>
      <c r="N130" s="28" t="e">
        <f t="shared" si="21"/>
        <v>#DIV/0!</v>
      </c>
    </row>
    <row r="131" spans="1:14" ht="18" x14ac:dyDescent="0.25">
      <c r="A131" s="33"/>
      <c r="B131" s="33"/>
      <c r="C131" s="33"/>
      <c r="D131" s="33"/>
      <c r="E131" s="33"/>
      <c r="F131" s="33"/>
      <c r="G131" s="21">
        <f t="shared" si="15"/>
        <v>0</v>
      </c>
      <c r="H131" s="26">
        <f t="shared" si="16"/>
        <v>0</v>
      </c>
      <c r="I131" s="34">
        <f t="shared" si="17"/>
        <v>0</v>
      </c>
      <c r="J131" s="43" t="e">
        <f t="shared" si="22"/>
        <v>#DIV/0!</v>
      </c>
      <c r="K131" s="27">
        <f t="shared" si="18"/>
        <v>0</v>
      </c>
      <c r="L131" s="18" t="e">
        <f t="shared" si="19"/>
        <v>#DIV/0!</v>
      </c>
      <c r="M131" s="35" t="e">
        <f t="shared" si="20"/>
        <v>#DIV/0!</v>
      </c>
      <c r="N131" s="28" t="e">
        <f t="shared" si="21"/>
        <v>#DIV/0!</v>
      </c>
    </row>
    <row r="132" spans="1:14" ht="18" x14ac:dyDescent="0.25">
      <c r="A132" s="33"/>
      <c r="B132" s="33"/>
      <c r="C132" s="33"/>
      <c r="D132" s="33"/>
      <c r="E132" s="33"/>
      <c r="F132" s="33"/>
      <c r="G132" s="21">
        <f t="shared" si="15"/>
        <v>0</v>
      </c>
      <c r="H132" s="26">
        <f t="shared" si="16"/>
        <v>0</v>
      </c>
      <c r="I132" s="34">
        <f t="shared" si="17"/>
        <v>0</v>
      </c>
      <c r="J132" s="43" t="e">
        <f t="shared" si="22"/>
        <v>#DIV/0!</v>
      </c>
      <c r="K132" s="27">
        <f t="shared" si="18"/>
        <v>0</v>
      </c>
      <c r="L132" s="18" t="e">
        <f t="shared" si="19"/>
        <v>#DIV/0!</v>
      </c>
      <c r="M132" s="35" t="e">
        <f t="shared" si="20"/>
        <v>#DIV/0!</v>
      </c>
      <c r="N132" s="28" t="e">
        <f t="shared" si="21"/>
        <v>#DIV/0!</v>
      </c>
    </row>
    <row r="133" spans="1:14" ht="18" x14ac:dyDescent="0.25">
      <c r="A133" s="33"/>
      <c r="B133" s="33"/>
      <c r="C133" s="33"/>
      <c r="D133" s="33"/>
      <c r="E133" s="33"/>
      <c r="F133" s="33"/>
      <c r="G133" s="21">
        <f t="shared" si="15"/>
        <v>0</v>
      </c>
      <c r="H133" s="26">
        <f t="shared" si="16"/>
        <v>0</v>
      </c>
      <c r="I133" s="34">
        <f t="shared" si="17"/>
        <v>0</v>
      </c>
      <c r="J133" s="43" t="e">
        <f t="shared" si="22"/>
        <v>#DIV/0!</v>
      </c>
      <c r="K133" s="27">
        <f t="shared" si="18"/>
        <v>0</v>
      </c>
      <c r="L133" s="18" t="e">
        <f t="shared" si="19"/>
        <v>#DIV/0!</v>
      </c>
      <c r="M133" s="35" t="e">
        <f t="shared" si="20"/>
        <v>#DIV/0!</v>
      </c>
      <c r="N133" s="28" t="e">
        <f t="shared" si="21"/>
        <v>#DIV/0!</v>
      </c>
    </row>
    <row r="134" spans="1:14" ht="18" x14ac:dyDescent="0.25">
      <c r="A134" s="33"/>
      <c r="B134" s="33"/>
      <c r="C134" s="33"/>
      <c r="D134" s="33"/>
      <c r="E134" s="33"/>
      <c r="F134" s="33"/>
      <c r="G134" s="21">
        <f t="shared" si="15"/>
        <v>0</v>
      </c>
      <c r="H134" s="26">
        <f t="shared" si="16"/>
        <v>0</v>
      </c>
      <c r="I134" s="34">
        <f t="shared" si="17"/>
        <v>0</v>
      </c>
      <c r="J134" s="43" t="e">
        <f t="shared" si="22"/>
        <v>#DIV/0!</v>
      </c>
      <c r="K134" s="27">
        <f t="shared" si="18"/>
        <v>0</v>
      </c>
      <c r="L134" s="18" t="e">
        <f t="shared" si="19"/>
        <v>#DIV/0!</v>
      </c>
      <c r="M134" s="35" t="e">
        <f t="shared" si="20"/>
        <v>#DIV/0!</v>
      </c>
      <c r="N134" s="28" t="e">
        <f t="shared" si="21"/>
        <v>#DIV/0!</v>
      </c>
    </row>
    <row r="135" spans="1:14" ht="18" x14ac:dyDescent="0.25">
      <c r="A135" s="33"/>
      <c r="B135" s="33"/>
      <c r="C135" s="33"/>
      <c r="D135" s="33"/>
      <c r="E135" s="33"/>
      <c r="F135" s="33"/>
      <c r="G135" s="21">
        <f t="shared" si="15"/>
        <v>0</v>
      </c>
      <c r="H135" s="26">
        <f t="shared" si="16"/>
        <v>0</v>
      </c>
      <c r="I135" s="34">
        <f t="shared" si="17"/>
        <v>0</v>
      </c>
      <c r="J135" s="43" t="e">
        <f t="shared" si="22"/>
        <v>#DIV/0!</v>
      </c>
      <c r="K135" s="27">
        <f t="shared" si="18"/>
        <v>0</v>
      </c>
      <c r="L135" s="18" t="e">
        <f t="shared" si="19"/>
        <v>#DIV/0!</v>
      </c>
      <c r="M135" s="35" t="e">
        <f t="shared" si="20"/>
        <v>#DIV/0!</v>
      </c>
      <c r="N135" s="28" t="e">
        <f t="shared" si="21"/>
        <v>#DIV/0!</v>
      </c>
    </row>
    <row r="136" spans="1:14" ht="18" x14ac:dyDescent="0.25">
      <c r="A136" s="33"/>
      <c r="B136" s="33"/>
      <c r="C136" s="33"/>
      <c r="D136" s="33"/>
      <c r="E136" s="33"/>
      <c r="F136" s="33"/>
      <c r="G136" s="21">
        <f t="shared" si="15"/>
        <v>0</v>
      </c>
      <c r="H136" s="26">
        <f t="shared" si="16"/>
        <v>0</v>
      </c>
      <c r="I136" s="34">
        <f t="shared" si="17"/>
        <v>0</v>
      </c>
      <c r="J136" s="43" t="e">
        <f t="shared" si="22"/>
        <v>#DIV/0!</v>
      </c>
      <c r="K136" s="27">
        <f t="shared" si="18"/>
        <v>0</v>
      </c>
      <c r="L136" s="18" t="e">
        <f t="shared" si="19"/>
        <v>#DIV/0!</v>
      </c>
      <c r="M136" s="35" t="e">
        <f t="shared" si="20"/>
        <v>#DIV/0!</v>
      </c>
      <c r="N136" s="28" t="e">
        <f t="shared" si="21"/>
        <v>#DIV/0!</v>
      </c>
    </row>
    <row r="137" spans="1:14" ht="18" x14ac:dyDescent="0.25">
      <c r="A137" s="33"/>
      <c r="B137" s="33"/>
      <c r="C137" s="33"/>
      <c r="D137" s="33"/>
      <c r="E137" s="33"/>
      <c r="F137" s="33"/>
      <c r="G137" s="21">
        <f t="shared" si="15"/>
        <v>0</v>
      </c>
      <c r="H137" s="26">
        <f t="shared" si="16"/>
        <v>0</v>
      </c>
      <c r="I137" s="34">
        <f t="shared" si="17"/>
        <v>0</v>
      </c>
      <c r="J137" s="43" t="e">
        <f t="shared" si="22"/>
        <v>#DIV/0!</v>
      </c>
      <c r="K137" s="27">
        <f t="shared" si="18"/>
        <v>0</v>
      </c>
      <c r="L137" s="18" t="e">
        <f t="shared" si="19"/>
        <v>#DIV/0!</v>
      </c>
      <c r="M137" s="35" t="e">
        <f t="shared" si="20"/>
        <v>#DIV/0!</v>
      </c>
      <c r="N137" s="28" t="e">
        <f t="shared" si="21"/>
        <v>#DIV/0!</v>
      </c>
    </row>
    <row r="138" spans="1:14" ht="18" x14ac:dyDescent="0.25">
      <c r="A138" s="33"/>
      <c r="B138" s="33"/>
      <c r="C138" s="33"/>
      <c r="D138" s="33"/>
      <c r="E138" s="33"/>
      <c r="F138" s="33"/>
      <c r="G138" s="21">
        <f t="shared" si="15"/>
        <v>0</v>
      </c>
      <c r="H138" s="26">
        <f t="shared" si="16"/>
        <v>0</v>
      </c>
      <c r="I138" s="34">
        <f t="shared" si="17"/>
        <v>0</v>
      </c>
      <c r="J138" s="43" t="e">
        <f t="shared" si="22"/>
        <v>#DIV/0!</v>
      </c>
      <c r="K138" s="27">
        <f t="shared" si="18"/>
        <v>0</v>
      </c>
      <c r="L138" s="18" t="e">
        <f t="shared" si="19"/>
        <v>#DIV/0!</v>
      </c>
      <c r="M138" s="35" t="e">
        <f t="shared" si="20"/>
        <v>#DIV/0!</v>
      </c>
      <c r="N138" s="28" t="e">
        <f t="shared" si="21"/>
        <v>#DIV/0!</v>
      </c>
    </row>
    <row r="139" spans="1:14" ht="18" x14ac:dyDescent="0.25">
      <c r="A139" s="33"/>
      <c r="B139" s="33"/>
      <c r="C139" s="33"/>
      <c r="D139" s="33"/>
      <c r="E139" s="33"/>
      <c r="F139" s="33"/>
      <c r="G139" s="21">
        <f t="shared" si="15"/>
        <v>0</v>
      </c>
      <c r="H139" s="26">
        <f t="shared" si="16"/>
        <v>0</v>
      </c>
      <c r="I139" s="34">
        <f t="shared" si="17"/>
        <v>0</v>
      </c>
      <c r="J139" s="43" t="e">
        <f t="shared" si="22"/>
        <v>#DIV/0!</v>
      </c>
      <c r="K139" s="27">
        <f t="shared" si="18"/>
        <v>0</v>
      </c>
      <c r="L139" s="18" t="e">
        <f t="shared" si="19"/>
        <v>#DIV/0!</v>
      </c>
      <c r="M139" s="35" t="e">
        <f t="shared" si="20"/>
        <v>#DIV/0!</v>
      </c>
      <c r="N139" s="28" t="e">
        <f t="shared" si="21"/>
        <v>#DIV/0!</v>
      </c>
    </row>
    <row r="140" spans="1:14" ht="18" x14ac:dyDescent="0.25">
      <c r="A140" s="33"/>
      <c r="B140" s="33"/>
      <c r="C140" s="33"/>
      <c r="D140" s="33"/>
      <c r="E140" s="33"/>
      <c r="F140" s="33"/>
      <c r="G140" s="21">
        <f t="shared" ref="G140:G157" si="23">(C140*-0.005)+C140</f>
        <v>0</v>
      </c>
      <c r="H140" s="26">
        <f t="shared" ref="H140:H157" si="24">(D140*-0.005)+D140</f>
        <v>0</v>
      </c>
      <c r="I140" s="34">
        <f t="shared" ref="I140:I157" si="25">H140-G140</f>
        <v>0</v>
      </c>
      <c r="J140" s="43" t="e">
        <f t="shared" si="22"/>
        <v>#DIV/0!</v>
      </c>
      <c r="K140" s="27">
        <f t="shared" ref="K140:K157" si="26">(H140+G140)/2</f>
        <v>0</v>
      </c>
      <c r="L140" s="18" t="e">
        <f t="shared" ref="L140:L157" si="27">(I140/G140)*B140</f>
        <v>#DIV/0!</v>
      </c>
      <c r="M140" s="35" t="e">
        <f t="shared" ref="M140:M157" si="28">(I140/H140)*E140</f>
        <v>#DIV/0!</v>
      </c>
      <c r="N140" s="28" t="e">
        <f t="shared" ref="N140:N157" si="29">IF(L140&gt;M140,"1","0")</f>
        <v>#DIV/0!</v>
      </c>
    </row>
    <row r="141" spans="1:14" ht="18" x14ac:dyDescent="0.25">
      <c r="A141" s="33"/>
      <c r="B141" s="33"/>
      <c r="C141" s="33"/>
      <c r="D141" s="33"/>
      <c r="E141" s="33"/>
      <c r="F141" s="33"/>
      <c r="G141" s="21">
        <f t="shared" si="23"/>
        <v>0</v>
      </c>
      <c r="H141" s="26">
        <f t="shared" si="24"/>
        <v>0</v>
      </c>
      <c r="I141" s="34">
        <f t="shared" si="25"/>
        <v>0</v>
      </c>
      <c r="J141" s="43" t="e">
        <f t="shared" si="22"/>
        <v>#DIV/0!</v>
      </c>
      <c r="K141" s="27">
        <f t="shared" si="26"/>
        <v>0</v>
      </c>
      <c r="L141" s="18" t="e">
        <f t="shared" si="27"/>
        <v>#DIV/0!</v>
      </c>
      <c r="M141" s="35" t="e">
        <f t="shared" si="28"/>
        <v>#DIV/0!</v>
      </c>
      <c r="N141" s="28" t="e">
        <f t="shared" si="29"/>
        <v>#DIV/0!</v>
      </c>
    </row>
    <row r="142" spans="1:14" ht="18" x14ac:dyDescent="0.25">
      <c r="A142" s="33"/>
      <c r="B142" s="33"/>
      <c r="C142" s="33"/>
      <c r="D142" s="33"/>
      <c r="E142" s="33"/>
      <c r="F142" s="33"/>
      <c r="G142" s="21">
        <f t="shared" si="23"/>
        <v>0</v>
      </c>
      <c r="H142" s="26">
        <f t="shared" si="24"/>
        <v>0</v>
      </c>
      <c r="I142" s="34">
        <f t="shared" si="25"/>
        <v>0</v>
      </c>
      <c r="J142" s="43" t="e">
        <f t="shared" si="22"/>
        <v>#DIV/0!</v>
      </c>
      <c r="K142" s="27">
        <f t="shared" si="26"/>
        <v>0</v>
      </c>
      <c r="L142" s="18" t="e">
        <f t="shared" si="27"/>
        <v>#DIV/0!</v>
      </c>
      <c r="M142" s="35" t="e">
        <f t="shared" si="28"/>
        <v>#DIV/0!</v>
      </c>
      <c r="N142" s="28" t="e">
        <f t="shared" si="29"/>
        <v>#DIV/0!</v>
      </c>
    </row>
    <row r="143" spans="1:14" ht="18" x14ac:dyDescent="0.25">
      <c r="A143" s="33"/>
      <c r="B143" s="33"/>
      <c r="C143" s="33"/>
      <c r="D143" s="33"/>
      <c r="E143" s="33"/>
      <c r="F143" s="33"/>
      <c r="G143" s="21">
        <f t="shared" si="23"/>
        <v>0</v>
      </c>
      <c r="H143" s="26">
        <f t="shared" si="24"/>
        <v>0</v>
      </c>
      <c r="I143" s="34">
        <f t="shared" si="25"/>
        <v>0</v>
      </c>
      <c r="J143" s="43" t="e">
        <f t="shared" si="22"/>
        <v>#DIV/0!</v>
      </c>
      <c r="K143" s="27">
        <f t="shared" si="26"/>
        <v>0</v>
      </c>
      <c r="L143" s="18" t="e">
        <f t="shared" si="27"/>
        <v>#DIV/0!</v>
      </c>
      <c r="M143" s="35" t="e">
        <f t="shared" si="28"/>
        <v>#DIV/0!</v>
      </c>
      <c r="N143" s="28" t="e">
        <f t="shared" si="29"/>
        <v>#DIV/0!</v>
      </c>
    </row>
    <row r="144" spans="1:14" ht="18" x14ac:dyDescent="0.25">
      <c r="A144" s="33"/>
      <c r="B144" s="33"/>
      <c r="C144" s="33"/>
      <c r="D144" s="33"/>
      <c r="E144" s="33"/>
      <c r="F144" s="33"/>
      <c r="G144" s="21">
        <f t="shared" si="23"/>
        <v>0</v>
      </c>
      <c r="H144" s="26">
        <f t="shared" si="24"/>
        <v>0</v>
      </c>
      <c r="I144" s="34">
        <f t="shared" si="25"/>
        <v>0</v>
      </c>
      <c r="J144" s="43" t="e">
        <f t="shared" si="22"/>
        <v>#DIV/0!</v>
      </c>
      <c r="K144" s="27">
        <f t="shared" si="26"/>
        <v>0</v>
      </c>
      <c r="L144" s="18" t="e">
        <f t="shared" si="27"/>
        <v>#DIV/0!</v>
      </c>
      <c r="M144" s="35" t="e">
        <f t="shared" si="28"/>
        <v>#DIV/0!</v>
      </c>
      <c r="N144" s="28" t="e">
        <f t="shared" si="29"/>
        <v>#DIV/0!</v>
      </c>
    </row>
    <row r="145" spans="1:14" ht="18" x14ac:dyDescent="0.25">
      <c r="A145" s="33"/>
      <c r="B145" s="33"/>
      <c r="C145" s="33"/>
      <c r="D145" s="33"/>
      <c r="E145" s="33"/>
      <c r="F145" s="33"/>
      <c r="G145" s="21">
        <f t="shared" si="23"/>
        <v>0</v>
      </c>
      <c r="H145" s="26">
        <f t="shared" si="24"/>
        <v>0</v>
      </c>
      <c r="I145" s="34">
        <f t="shared" si="25"/>
        <v>0</v>
      </c>
      <c r="J145" s="43" t="e">
        <f t="shared" si="22"/>
        <v>#DIV/0!</v>
      </c>
      <c r="K145" s="27">
        <f t="shared" si="26"/>
        <v>0</v>
      </c>
      <c r="L145" s="18" t="e">
        <f t="shared" si="27"/>
        <v>#DIV/0!</v>
      </c>
      <c r="M145" s="35" t="e">
        <f t="shared" si="28"/>
        <v>#DIV/0!</v>
      </c>
      <c r="N145" s="28" t="e">
        <f t="shared" si="29"/>
        <v>#DIV/0!</v>
      </c>
    </row>
    <row r="146" spans="1:14" ht="18" x14ac:dyDescent="0.25">
      <c r="A146" s="33"/>
      <c r="B146" s="33"/>
      <c r="C146" s="33"/>
      <c r="D146" s="33"/>
      <c r="E146" s="33"/>
      <c r="F146" s="33"/>
      <c r="G146" s="21">
        <f t="shared" si="23"/>
        <v>0</v>
      </c>
      <c r="H146" s="26">
        <f t="shared" si="24"/>
        <v>0</v>
      </c>
      <c r="I146" s="34">
        <f t="shared" si="25"/>
        <v>0</v>
      </c>
      <c r="J146" s="43" t="e">
        <f t="shared" si="22"/>
        <v>#DIV/0!</v>
      </c>
      <c r="K146" s="27">
        <f t="shared" si="26"/>
        <v>0</v>
      </c>
      <c r="L146" s="18" t="e">
        <f t="shared" si="27"/>
        <v>#DIV/0!</v>
      </c>
      <c r="M146" s="35" t="e">
        <f t="shared" si="28"/>
        <v>#DIV/0!</v>
      </c>
      <c r="N146" s="28" t="e">
        <f t="shared" si="29"/>
        <v>#DIV/0!</v>
      </c>
    </row>
    <row r="147" spans="1:14" ht="18" x14ac:dyDescent="0.25">
      <c r="A147" s="33"/>
      <c r="B147" s="33"/>
      <c r="C147" s="33"/>
      <c r="D147" s="33"/>
      <c r="E147" s="33"/>
      <c r="F147" s="33"/>
      <c r="G147" s="21">
        <f t="shared" si="23"/>
        <v>0</v>
      </c>
      <c r="H147" s="26">
        <f t="shared" si="24"/>
        <v>0</v>
      </c>
      <c r="I147" s="34">
        <f t="shared" si="25"/>
        <v>0</v>
      </c>
      <c r="J147" s="43" t="e">
        <f t="shared" si="22"/>
        <v>#DIV/0!</v>
      </c>
      <c r="K147" s="27">
        <f t="shared" si="26"/>
        <v>0</v>
      </c>
      <c r="L147" s="18" t="e">
        <f t="shared" si="27"/>
        <v>#DIV/0!</v>
      </c>
      <c r="M147" s="35" t="e">
        <f t="shared" si="28"/>
        <v>#DIV/0!</v>
      </c>
      <c r="N147" s="28" t="e">
        <f t="shared" si="29"/>
        <v>#DIV/0!</v>
      </c>
    </row>
    <row r="148" spans="1:14" ht="18" x14ac:dyDescent="0.25">
      <c r="A148" s="33"/>
      <c r="B148" s="33"/>
      <c r="C148" s="33"/>
      <c r="D148" s="33"/>
      <c r="E148" s="33"/>
      <c r="F148" s="33"/>
      <c r="G148" s="21">
        <f t="shared" si="23"/>
        <v>0</v>
      </c>
      <c r="H148" s="26">
        <f t="shared" si="24"/>
        <v>0</v>
      </c>
      <c r="I148" s="34">
        <f t="shared" si="25"/>
        <v>0</v>
      </c>
      <c r="J148" s="43" t="e">
        <f t="shared" si="22"/>
        <v>#DIV/0!</v>
      </c>
      <c r="K148" s="27">
        <f t="shared" si="26"/>
        <v>0</v>
      </c>
      <c r="L148" s="18" t="e">
        <f t="shared" si="27"/>
        <v>#DIV/0!</v>
      </c>
      <c r="M148" s="35" t="e">
        <f t="shared" si="28"/>
        <v>#DIV/0!</v>
      </c>
      <c r="N148" s="28" t="e">
        <f t="shared" si="29"/>
        <v>#DIV/0!</v>
      </c>
    </row>
    <row r="149" spans="1:14" ht="18" x14ac:dyDescent="0.25">
      <c r="A149" s="33"/>
      <c r="B149" s="33"/>
      <c r="C149" s="33"/>
      <c r="D149" s="33"/>
      <c r="E149" s="33"/>
      <c r="F149" s="33"/>
      <c r="G149" s="21">
        <f t="shared" si="23"/>
        <v>0</v>
      </c>
      <c r="H149" s="26">
        <f t="shared" si="24"/>
        <v>0</v>
      </c>
      <c r="I149" s="34">
        <f t="shared" si="25"/>
        <v>0</v>
      </c>
      <c r="J149" s="43" t="e">
        <f t="shared" si="22"/>
        <v>#DIV/0!</v>
      </c>
      <c r="K149" s="27">
        <f t="shared" si="26"/>
        <v>0</v>
      </c>
      <c r="L149" s="18" t="e">
        <f t="shared" si="27"/>
        <v>#DIV/0!</v>
      </c>
      <c r="M149" s="35" t="e">
        <f t="shared" si="28"/>
        <v>#DIV/0!</v>
      </c>
      <c r="N149" s="28" t="e">
        <f t="shared" si="29"/>
        <v>#DIV/0!</v>
      </c>
    </row>
    <row r="150" spans="1:14" ht="18" x14ac:dyDescent="0.25">
      <c r="A150" s="33"/>
      <c r="B150" s="33"/>
      <c r="C150" s="33"/>
      <c r="D150" s="33"/>
      <c r="E150" s="33"/>
      <c r="F150" s="33"/>
      <c r="G150" s="21">
        <f t="shared" si="23"/>
        <v>0</v>
      </c>
      <c r="H150" s="26">
        <f t="shared" si="24"/>
        <v>0</v>
      </c>
      <c r="I150" s="34">
        <f t="shared" si="25"/>
        <v>0</v>
      </c>
      <c r="J150" s="43" t="e">
        <f t="shared" si="22"/>
        <v>#DIV/0!</v>
      </c>
      <c r="K150" s="27">
        <f t="shared" si="26"/>
        <v>0</v>
      </c>
      <c r="L150" s="18" t="e">
        <f t="shared" si="27"/>
        <v>#DIV/0!</v>
      </c>
      <c r="M150" s="35" t="e">
        <f t="shared" si="28"/>
        <v>#DIV/0!</v>
      </c>
      <c r="N150" s="28" t="e">
        <f t="shared" si="29"/>
        <v>#DIV/0!</v>
      </c>
    </row>
    <row r="151" spans="1:14" ht="18" x14ac:dyDescent="0.25">
      <c r="A151" s="33"/>
      <c r="B151" s="33"/>
      <c r="C151" s="33"/>
      <c r="D151" s="33"/>
      <c r="E151" s="33"/>
      <c r="F151" s="33"/>
      <c r="G151" s="21">
        <f t="shared" si="23"/>
        <v>0</v>
      </c>
      <c r="H151" s="26">
        <f t="shared" si="24"/>
        <v>0</v>
      </c>
      <c r="I151" s="34">
        <f t="shared" si="25"/>
        <v>0</v>
      </c>
      <c r="J151" s="43" t="e">
        <f t="shared" si="22"/>
        <v>#DIV/0!</v>
      </c>
      <c r="K151" s="27">
        <f t="shared" si="26"/>
        <v>0</v>
      </c>
      <c r="L151" s="18" t="e">
        <f t="shared" si="27"/>
        <v>#DIV/0!</v>
      </c>
      <c r="M151" s="35" t="e">
        <f t="shared" si="28"/>
        <v>#DIV/0!</v>
      </c>
      <c r="N151" s="28" t="e">
        <f t="shared" si="29"/>
        <v>#DIV/0!</v>
      </c>
    </row>
    <row r="152" spans="1:14" ht="18" x14ac:dyDescent="0.25">
      <c r="A152" s="33"/>
      <c r="B152" s="33"/>
      <c r="C152" s="33"/>
      <c r="D152" s="33"/>
      <c r="E152" s="33"/>
      <c r="F152" s="33"/>
      <c r="G152" s="21">
        <f t="shared" si="23"/>
        <v>0</v>
      </c>
      <c r="H152" s="26">
        <f t="shared" si="24"/>
        <v>0</v>
      </c>
      <c r="I152" s="34">
        <f t="shared" si="25"/>
        <v>0</v>
      </c>
      <c r="J152" s="43" t="e">
        <f t="shared" si="22"/>
        <v>#DIV/0!</v>
      </c>
      <c r="K152" s="27">
        <f t="shared" si="26"/>
        <v>0</v>
      </c>
      <c r="L152" s="18" t="e">
        <f t="shared" si="27"/>
        <v>#DIV/0!</v>
      </c>
      <c r="M152" s="35" t="e">
        <f t="shared" si="28"/>
        <v>#DIV/0!</v>
      </c>
      <c r="N152" s="28" t="e">
        <f t="shared" si="29"/>
        <v>#DIV/0!</v>
      </c>
    </row>
    <row r="153" spans="1:14" ht="18" x14ac:dyDescent="0.25">
      <c r="A153" s="33"/>
      <c r="B153" s="33"/>
      <c r="C153" s="33"/>
      <c r="D153" s="33"/>
      <c r="E153" s="33"/>
      <c r="F153" s="33"/>
      <c r="G153" s="21">
        <f t="shared" si="23"/>
        <v>0</v>
      </c>
      <c r="H153" s="26">
        <f t="shared" si="24"/>
        <v>0</v>
      </c>
      <c r="I153" s="34">
        <f t="shared" si="25"/>
        <v>0</v>
      </c>
      <c r="J153" s="43" t="e">
        <f t="shared" si="22"/>
        <v>#DIV/0!</v>
      </c>
      <c r="K153" s="27">
        <f t="shared" si="26"/>
        <v>0</v>
      </c>
      <c r="L153" s="18" t="e">
        <f t="shared" si="27"/>
        <v>#DIV/0!</v>
      </c>
      <c r="M153" s="35" t="e">
        <f t="shared" si="28"/>
        <v>#DIV/0!</v>
      </c>
      <c r="N153" s="28" t="e">
        <f t="shared" si="29"/>
        <v>#DIV/0!</v>
      </c>
    </row>
    <row r="154" spans="1:14" ht="18" x14ac:dyDescent="0.25">
      <c r="A154" s="33"/>
      <c r="B154" s="33"/>
      <c r="C154" s="33"/>
      <c r="D154" s="33"/>
      <c r="E154" s="33"/>
      <c r="F154" s="33"/>
      <c r="G154" s="21">
        <f t="shared" si="23"/>
        <v>0</v>
      </c>
      <c r="H154" s="26">
        <f t="shared" si="24"/>
        <v>0</v>
      </c>
      <c r="I154" s="34">
        <f t="shared" si="25"/>
        <v>0</v>
      </c>
      <c r="J154" s="43" t="e">
        <f t="shared" si="22"/>
        <v>#DIV/0!</v>
      </c>
      <c r="K154" s="27">
        <f t="shared" si="26"/>
        <v>0</v>
      </c>
      <c r="L154" s="18" t="e">
        <f t="shared" si="27"/>
        <v>#DIV/0!</v>
      </c>
      <c r="M154" s="35" t="e">
        <f t="shared" si="28"/>
        <v>#DIV/0!</v>
      </c>
      <c r="N154" s="28" t="e">
        <f t="shared" si="29"/>
        <v>#DIV/0!</v>
      </c>
    </row>
    <row r="155" spans="1:14" ht="18" x14ac:dyDescent="0.25">
      <c r="A155" s="33"/>
      <c r="B155" s="33"/>
      <c r="C155" s="33"/>
      <c r="D155" s="33"/>
      <c r="E155" s="33"/>
      <c r="F155" s="33"/>
      <c r="G155" s="21">
        <f t="shared" si="23"/>
        <v>0</v>
      </c>
      <c r="H155" s="26">
        <f t="shared" si="24"/>
        <v>0</v>
      </c>
      <c r="I155" s="34">
        <f t="shared" si="25"/>
        <v>0</v>
      </c>
      <c r="J155" s="43" t="e">
        <f t="shared" ref="J155:J157" si="30">((L155-M155)*K155)+K155</f>
        <v>#DIV/0!</v>
      </c>
      <c r="K155" s="27">
        <f t="shared" si="26"/>
        <v>0</v>
      </c>
      <c r="L155" s="18" t="e">
        <f t="shared" si="27"/>
        <v>#DIV/0!</v>
      </c>
      <c r="M155" s="35" t="e">
        <f t="shared" si="28"/>
        <v>#DIV/0!</v>
      </c>
      <c r="N155" s="28" t="e">
        <f t="shared" si="29"/>
        <v>#DIV/0!</v>
      </c>
    </row>
    <row r="156" spans="1:14" ht="18" x14ac:dyDescent="0.25">
      <c r="A156" s="33"/>
      <c r="B156" s="33"/>
      <c r="C156" s="33"/>
      <c r="D156" s="33"/>
      <c r="E156" s="33"/>
      <c r="F156" s="33"/>
      <c r="G156" s="21">
        <f t="shared" si="23"/>
        <v>0</v>
      </c>
      <c r="H156" s="26">
        <f t="shared" si="24"/>
        <v>0</v>
      </c>
      <c r="I156" s="34">
        <f t="shared" si="25"/>
        <v>0</v>
      </c>
      <c r="J156" s="43" t="e">
        <f t="shared" si="30"/>
        <v>#DIV/0!</v>
      </c>
      <c r="K156" s="27">
        <f t="shared" si="26"/>
        <v>0</v>
      </c>
      <c r="L156" s="18" t="e">
        <f t="shared" si="27"/>
        <v>#DIV/0!</v>
      </c>
      <c r="M156" s="35" t="e">
        <f t="shared" si="28"/>
        <v>#DIV/0!</v>
      </c>
      <c r="N156" s="28" t="e">
        <f t="shared" si="29"/>
        <v>#DIV/0!</v>
      </c>
    </row>
    <row r="157" spans="1:14" ht="18" x14ac:dyDescent="0.25">
      <c r="A157" s="33"/>
      <c r="B157" s="33"/>
      <c r="C157" s="33"/>
      <c r="D157" s="33"/>
      <c r="E157" s="33"/>
      <c r="F157" s="33"/>
      <c r="G157" s="21">
        <f t="shared" si="23"/>
        <v>0</v>
      </c>
      <c r="H157" s="26">
        <f t="shared" si="24"/>
        <v>0</v>
      </c>
      <c r="I157" s="34">
        <f t="shared" si="25"/>
        <v>0</v>
      </c>
      <c r="J157" s="43" t="e">
        <f t="shared" si="30"/>
        <v>#DIV/0!</v>
      </c>
      <c r="K157" s="27">
        <f t="shared" si="26"/>
        <v>0</v>
      </c>
      <c r="L157" s="18" t="e">
        <f t="shared" si="27"/>
        <v>#DIV/0!</v>
      </c>
      <c r="M157" s="35" t="e">
        <f t="shared" si="28"/>
        <v>#DIV/0!</v>
      </c>
      <c r="N157" s="28" t="e">
        <f t="shared" si="29"/>
        <v>#DIV/0!</v>
      </c>
    </row>
  </sheetData>
  <mergeCells count="8">
    <mergeCell ref="E22:F22"/>
    <mergeCell ref="K22:L22"/>
    <mergeCell ref="A22:B22"/>
    <mergeCell ref="A23:B23"/>
    <mergeCell ref="E23:F24"/>
    <mergeCell ref="G23:G24"/>
    <mergeCell ref="H23:H24"/>
    <mergeCell ref="I23:J24"/>
  </mergeCells>
  <conditionalFormatting sqref="G23:G24">
    <cfRule type="cellIs" dxfId="3" priority="1" operator="equal">
      <formula>1</formula>
    </cfRule>
    <cfRule type="cellIs" dxfId="2" priority="2" operator="equal">
      <formula>0</formula>
    </cfRule>
    <cfRule type="cellIs" dxfId="1" priority="3" operator="equal">
      <formula>"venda"</formula>
    </cfRule>
    <cfRule type="cellIs" dxfId="0" priority="4" operator="equal">
      <formula>"compra"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Folha1</vt:lpstr>
      <vt:lpstr>Folha1!Print_Area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André de L Cruz</dc:creator>
  <cp:lastModifiedBy>Carlos André de L Cruz</cp:lastModifiedBy>
  <dcterms:created xsi:type="dcterms:W3CDTF">2021-09-30T11:35:13Z</dcterms:created>
  <dcterms:modified xsi:type="dcterms:W3CDTF">2021-11-04T06:44:07Z</dcterms:modified>
</cp:coreProperties>
</file>