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46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5.xml" ContentType="application/vnd.openxmlformats-officedocument.drawingml.chart+xml"/>
  <Override PartName="/xl/charts/chart39.xml" ContentType="application/vnd.openxmlformats-officedocument.drawingml.chart+xml"/>
  <Override PartName="/xl/charts/chart42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<sst xmlns="http://schemas.openxmlformats.org/spreadsheetml/2006/main" count="766" uniqueCount="316">
  <si>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</si>
  <si>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</si>
  <si>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</si>
  <si>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</si>
  <si>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</si>
  <si>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</si>
  <si>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</si>
  <si>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</si>
  <si>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</si>
  <si>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</si>
  <si>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</si>
  <si>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</si>
  <si>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</si>
  <si>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</si>
  <si>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</si>
  <si>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</si>
  <si>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</si>
  <si>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</si>
  <si>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</si>
  <si>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</si>
  <si>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</si>
  <si>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</si>
  <si>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</si>
  <si>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</si>
  <si>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</si>
  <si>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</si>
  <si>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</si>
  <si>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</si>
  <si>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</si>
  <si>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</si>
  <si>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</si>
  <si>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</si>
  <si>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</si>
  <si>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</si>
  <si>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</si>
  <si>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</si>
  <si>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</si>
  <si>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</si>
  <si>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</si>
  <si>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</si>
  <si>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</si>
  <si>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</si>
  <si>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</si>
  <si>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</si>
  <si>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</si>
  <si>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</si>
  <si>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</si>
  <si>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</si>
  <si>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</si>
  <si>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</si>
  <si>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</si>
  <si>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</si>
  <si>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</si>
  <si>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</si>
  <si>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</si>
  <si>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</si>
  <si>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</si>
  <si>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</si>
  <si>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</si>
  <si>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</si>
  <si>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</si>
  <si>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</si>
  <si>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</si>
  <si>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</si>
  <si>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</si>
  <si>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</si>
  <si>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</si>
  <si>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</si>
  <si>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</si>
  <si>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</si>
  <si>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</si>
  <si>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</si>
  <si>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</si>
  <si>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</si>
  <si>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</si>
  <si>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</si>
  <si>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</si>
  <si>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</si>
  <si>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</si>
  <si>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</si>
  <si>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</si>
  <si>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</si>
  <si>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</si>
  <si>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</si>
  <si>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</si>
  <si>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</si>
  <si>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</si>
  <si>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</si>
  <si>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</si>
  <si>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</si>
  <si>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</si>
  <si>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</si>
  <si>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</si>
  <si>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</si>
  <si>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</si>
  <si>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</si>
  <si>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</si>
  <si>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</si>
  <si>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</si>
  <si>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</si>
  <si>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</si>
  <si>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</si>
  <si>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</si>
  <si>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</si>
  <si>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</si>
  <si>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</si>
  <si>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</si>
  <si>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</si>
  <si>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</si>
  <si>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</si>
  <si>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</si>
  <si>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</si>
  <si>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</si>
  <si>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</si>
  <si>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</si>
  <si>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</si>
  <si>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</si>
  <si>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</si>
  <si>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</si>
  <si>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</si>
  <si>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</si>
  <si>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</si>
  <si>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</si>
  <si>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</si>
  <si>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</si>
  <si>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</si>
  <si>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</si>
  <si>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</si>
  <si>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</si>
  <si>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</si>
  <si>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</si>
  <si>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</si>
  <si>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</si>
  <si>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</si>
  <si>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</si>
  <si>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</si>
  <si>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</si>
  <si>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</si>
  <si>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</si>
  <si>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</si>
  <si>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</si>
  <si>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</si>
  <si>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</si>
  <si>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</si>
  <si>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</si>
  <si>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</si>
  <si>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</si>
  <si>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</si>
  <si>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</si>
  <si>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</si>
  <si>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</si>
  <si>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</si>
  <si>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</si>
  <si>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</si>
  <si>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</si>
  <si>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</si>
  <si>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</si>
  <si>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</si>
  <si>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</si>
  <si>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</si>
  <si>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</si>
  <si>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</si>
  <si>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</si>
  <si>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</si>
  <si>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</si>
  <si>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</si>
  <si>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</si>
  <si>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</si>
  <si>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</si>
  <si>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</si>
  <si>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</si>
  <si>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</si>
  <si>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</si>
  <si>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</si>
  <si>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</si>
  <si>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</si>
  <si>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</si>
  <si>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</si>
  <si>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</si>
  <si>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</si>
  <si>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</si>
  <si>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</si>
  <si>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</si>
  <si>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</si>
  <si>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</si>
  <si>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</si>
  <si>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</si>
  <si>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</si>
  <si>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</si>
  <si>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</si>
  <si>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</si>
  <si>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</si>
  <si>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</si>
  <si>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</si>
  <si>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</si>
  <si>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</si>
  <si>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</si>
  <si>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</si>
  <si>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</si>
  <si>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</si>
  <si>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</si>
  <si>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</si>
  <si>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</si>
  <si>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</si>
  <si>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</si>
  <si>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</si>
  <si>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</si>
  <si>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</si>
  <si>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</si>
  <si>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</si>
  <si>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</si>
  <si>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</si>
  <si>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</si>
  <si>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</si>
  <si>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</si>
  <si>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</si>
  <si>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</si>
  <si>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</si>
  <si>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</si>
  <si>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</si>
  <si>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</si>
  <si>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</si>
  <si>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</si>
  <si>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</si>
  <si>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</si>
  <si>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</si>
  <si>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</si>
  <si>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</si>
  <si>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</si>
  <si>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</si>
  <si>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</si>
  <si>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</si>
  <si>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</si>
  <si>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</si>
  <si>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</si>
  <si>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</si>
  <si>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</si>
  <si>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</si>
  <si>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</si>
  <si>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</si>
  <si>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</si>
  <si>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</si>
  <si>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</si>
  <si>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</si>
  <si>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</si>
  <si>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</si>
  <si>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</si>
  <si>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</si>
  <si>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</si>
  <si>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</si>
  <si>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</si>
  <si>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</si>
  <si>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</si>
  <si>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</si>
  <si>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</si>
  <si>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THIS line is not consistent and should be removed in analysis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</si>
  <si>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</si>
  <si>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</si>
  <si>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</si>
  <si>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</si>
  <si>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</si>
  <si>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</si>
  <si>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</si>
  <si>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t-test</t>
  </si>
  <si>
    <t xml:space="preserve">Hypothesized Mean Difference</t>
  </si>
  <si>
    <t xml:space="preserve">Variable 1</t>
  </si>
  <si>
    <t xml:space="preserve">Variable 2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</si>
  <si>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</si>
  <si>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</si>
  <si>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</si>
  <si>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</si>
  <si>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</si>
  <si>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</si>
  <si>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</si>
  <si>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</si>
  <si>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</si>
  <si>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Anova task 1,2,4,5</t>
  </si>
  <si>
    <t xml:space="preserve">ANOVA task 1-4</t>
  </si>
  <si>
    <t xml:space="preserve">Type1</t>
  </si>
  <si>
    <t xml:space="preserve">Type2</t>
  </si>
  <si>
    <t xml:space="preserve">Type4</t>
  </si>
  <si>
    <t xml:space="preserve">MEAN</t>
  </si>
  <si>
    <t xml:space="preserve">STD</t>
  </si>
  <si>
    <t xml:space="preserve">X</t>
  </si>
  <si>
    <t xml:space="preserve">Paired t-test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</si>
  <si>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</si>
  <si>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</si>
  <si>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</si>
  <si>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</si>
  <si>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</si>
  <si>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</si>
  <si>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</si>
  <si>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</si>
  <si>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</si>
  <si>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</si>
  <si>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</si>
  <si>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</si>
  <si>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STDDEV</t>
  </si>
  <si>
    <t xml:space="preserve">SEM</t>
  </si>
  <si>
    <t xml:space="preserve">type1</t>
  </si>
  <si>
    <t xml:space="preserve">SUM</t>
  </si>
  <si>
    <t xml:space="preserve">type2</t>
  </si>
  <si>
    <t xml:space="preserve">type4</t>
  </si>
  <si>
    <t xml:space="preserve">STDEV</t>
  </si>
  <si>
    <t xml:space="preserve">mean</t>
  </si>
  <si>
    <t xml:space="preserve">stdev</t>
  </si>
  <si>
    <t xml:space="preserve">type3</t>
  </si>
  <si>
    <t xml:space="preserve">Mental dimension</t>
  </si>
  <si>
    <t xml:space="preserve">Time pressure dimension</t>
  </si>
  <si>
    <t xml:space="preserve">Mean x5</t>
  </si>
  <si>
    <t xml:space="preserve">MEAN *5 </t>
  </si>
  <si>
    <t xml:space="preserve">How does difficulty change over time  - tasktype2</t>
  </si>
  <si>
    <t xml:space="preserve">round1</t>
  </si>
  <si>
    <t xml:space="preserve">round2</t>
  </si>
  <si>
    <t xml:space="preserve">round3</t>
  </si>
  <si>
    <t xml:space="preserve">round4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</si>
</sst>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FF00"/>
        <bgColor rgb="FF99FF33"/>
      </patternFill>
    </fill>
    <fill>
      <patternFill patternType="solid">
        <fgColor rgb="FFCC0000"/>
        <bgColor rgb="FFFF0000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CC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val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val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Sheet10!$D$14</c:f>
              <c:numCache>
                <c:formatCode>General</c:formatCode>
                <c:ptCount val="1"/>
                <c:pt idx="0">
                  <c:v>1.75</c:v>
                </c:pt>
              </c:numCache>
            </c:numRef>
          </c:val>
        </c:ser>
        <c:gapWidth val="100"/>
        <c:overlap val="0"/>
        <c:axId val="93017499"/>
        <c:axId val="44195033"/>
      </c:barChart>
      <c:catAx>
        <c:axId val="930174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195033"/>
        <c:crosses val="autoZero"/>
        <c:auto val="1"/>
        <c:lblAlgn val="ctr"/>
        <c:lblOffset val="100"/>
      </c:catAx>
      <c:valAx>
        <c:axId val="441950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0174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axId val="84204433"/>
        <c:axId val="44336999"/>
      </c:scatterChart>
      <c:valAx>
        <c:axId val="842044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336999"/>
        <c:crosses val="autoZero"/>
        <c:crossBetween val="midCat"/>
      </c:valAx>
      <c:valAx>
        <c:axId val="443369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2044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layout>
        <c:manualLayout>
          <c:xMode val="edge"/>
          <c:yMode val="edge"/>
          <c:x val="0.285112112873953"/>
          <c:y val="0.02812257564003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51601194309467"/>
          <c:y val="0.0192979053529868"/>
          <c:w val="0.570516948656402"/>
          <c:h val="0.9800232738557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3"/>
          <c:order val="3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4"/>
          <c:order val="4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70095386"/>
        <c:axId val="43669499"/>
      </c:barChart>
      <c:catAx>
        <c:axId val="700953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669499"/>
        <c:crosses val="autoZero"/>
        <c:auto val="1"/>
        <c:lblAlgn val="ctr"/>
        <c:lblOffset val="100"/>
      </c:catAx>
      <c:valAx>
        <c:axId val="43669499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09538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51500123977188"/>
          <c:y val="0.0193911188675587"/>
          <c:w val="0.570543020084304"/>
          <c:h val="0.980027147566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15901045"/>
        <c:axId val="46168183"/>
      </c:barChart>
      <c:catAx>
        <c:axId val="159010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168183"/>
        <c:crosses val="autoZero"/>
        <c:auto val="1"/>
        <c:lblAlgn val="ctr"/>
        <c:lblOffset val="100"/>
      </c:catAx>
      <c:valAx>
        <c:axId val="46168183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9010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Mean of NASA-TLX over 8 participants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plus>
            <c:min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minus>
          </c:errBar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plus>
            <c:min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minus>
          </c:errBar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plus>
            <c:min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minus>
          </c:errBar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-20"/>
        <c:axId val="72149317"/>
        <c:axId val="95987591"/>
      </c:barChart>
      <c:catAx>
        <c:axId val="721493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987591"/>
        <c:crosses val="autoZero"/>
        <c:auto val="1"/>
        <c:lblAlgn val="ctr"/>
        <c:lblOffset val="100"/>
      </c:catAx>
      <c:valAx>
        <c:axId val="95987591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NASA-TLX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149317"/>
        <c:crosses val="autoZero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demand</a:t>
            </a:r>
          </a:p>
        </c:rich>
      </c:tx>
      <c:layout>
        <c:manualLayout>
          <c:xMode val="edge"/>
          <c:yMode val="edge"/>
          <c:x val="0.311471279811891"/>
          <c:y val="0.0348617741756412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'NASA-TLX'!$B$68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'NASA-TLX'!$B$69</c:f>
              <c:numCache>
                <c:formatCode>General</c:formatCode>
                <c:ptCount val="1"/>
                <c:pt idx="0">
                  <c:v>36.875</c:v>
                </c:pt>
              </c:numCache>
            </c:numRef>
          </c:val>
        </c:ser>
        <c:ser>
          <c:idx val="1"/>
          <c:order val="1"/>
          <c:tx>
            <c:strRef>
              <c:f>'NASA-TLX'!$D$68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'NASA-TLX'!$D$69</c:f>
              <c:numCache>
                <c:formatCode>General</c:formatCode>
                <c:ptCount val="1"/>
                <c:pt idx="0">
                  <c:v>83.125</c:v>
                </c:pt>
              </c:numCache>
            </c:numRef>
          </c:val>
        </c:ser>
        <c:gapWidth val="100"/>
        <c:overlap val="-20"/>
        <c:axId val="17205205"/>
        <c:axId val="80975397"/>
      </c:barChart>
      <c:catAx>
        <c:axId val="172052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975397"/>
        <c:crosses val="autoZero"/>
        <c:auto val="1"/>
        <c:lblAlgn val="ctr"/>
        <c:lblOffset val="100"/>
      </c:catAx>
      <c:valAx>
        <c:axId val="80975397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2052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dimension over long term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'NASA-TLX'!$B$105</c:f>
              <c:strCache>
                <c:ptCount val="1"/>
                <c:pt idx="0">
                  <c:v>round1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'NASA-TLX'!$B$106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'NASA-TLX'!$C$105</c:f>
              <c:strCache>
                <c:ptCount val="1"/>
                <c:pt idx="0">
                  <c:v>round2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'NASA-TLX'!$C$106</c:f>
              <c:numCache>
                <c:formatCode>General</c:formatCode>
                <c:ptCount val="1"/>
                <c:pt idx="0">
                  <c:v>13.375</c:v>
                </c:pt>
              </c:numCache>
            </c:numRef>
          </c:val>
        </c:ser>
        <c:ser>
          <c:idx val="2"/>
          <c:order val="2"/>
          <c:tx>
            <c:strRef>
              <c:f>'NASA-TLX'!$D$105</c:f>
              <c:strCache>
                <c:ptCount val="1"/>
                <c:pt idx="0">
                  <c:v>round3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'NASA-TLX'!$D$106</c:f>
              <c:numCache>
                <c:formatCode>General</c:formatCode>
                <c:ptCount val="1"/>
                <c:pt idx="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'NASA-TLX'!$E$105</c:f>
              <c:strCache>
                <c:ptCount val="1"/>
                <c:pt idx="0">
                  <c:v>round4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'NASA-TLX'!$E$106</c:f>
              <c:numCache>
                <c:formatCode>General</c:formatCode>
                <c:ptCount val="1"/>
                <c:pt idx="0">
                  <c:v>12.625</c:v>
                </c:pt>
              </c:numCache>
            </c:numRef>
          </c:val>
        </c:ser>
        <c:gapWidth val="100"/>
        <c:overlap val="0"/>
        <c:axId val="88588140"/>
        <c:axId val="22050182"/>
      </c:barChart>
      <c:catAx>
        <c:axId val="885881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050182"/>
        <c:crosses val="autoZero"/>
        <c:auto val="1"/>
        <c:lblAlgn val="ctr"/>
        <c:lblOffset val="100"/>
      </c:catAx>
      <c:valAx>
        <c:axId val="220501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5881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Temporal demand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'NASA-TLX'!$S$67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'NASA-TLX'!$S$68</c:f>
              <c:numCache>
                <c:formatCode>General</c:formatCode>
                <c:ptCount val="1"/>
                <c:pt idx="0">
                  <c:v>39.375</c:v>
                </c:pt>
              </c:numCache>
            </c:numRef>
          </c:val>
        </c:ser>
        <c:ser>
          <c:idx val="1"/>
          <c:order val="1"/>
          <c:tx>
            <c:strRef>
              <c:f>'NASA-TLX'!$T$67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'NASA-TLX'!$T$68</c:f>
              <c:numCache>
                <c:formatCode>General</c:formatCode>
                <c:ptCount val="1"/>
                <c:pt idx="0">
                  <c:v>41.875</c:v>
                </c:pt>
              </c:numCache>
            </c:numRef>
          </c:val>
        </c:ser>
        <c:ser>
          <c:idx val="2"/>
          <c:order val="2"/>
          <c:tx>
            <c:strRef>
              <c:f>'NASA-TLX'!$U$67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'NASA-TLX'!$U$68</c:f>
              <c:numCache>
                <c:formatCode>General</c:formatCode>
                <c:ptCount val="1"/>
                <c:pt idx="0">
                  <c:v>53.125</c:v>
                </c:pt>
              </c:numCache>
            </c:numRef>
          </c:val>
        </c:ser>
        <c:gapWidth val="100"/>
        <c:overlap val="-20"/>
        <c:axId val="90675666"/>
        <c:axId val="78467509"/>
      </c:barChart>
      <c:catAx>
        <c:axId val="906756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467509"/>
        <c:crosses val="autoZero"/>
        <c:auto val="1"/>
        <c:lblAlgn val="ctr"/>
        <c:lblOffset val="100"/>
      </c:catAx>
      <c:valAx>
        <c:axId val="78467509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6756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Relationship Id="rId4" Type="http://schemas.openxmlformats.org/officeDocument/2006/relationships/chart" Target="../charts/chart4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541440</xdr:colOff>
      <xdr:row>1</xdr:row>
      <xdr:rowOff>1038240</xdr:rowOff>
    </xdr:from>
    <xdr:to>
      <xdr:col>16</xdr:col>
      <xdr:colOff>93960</xdr:colOff>
      <xdr:row>20</xdr:row>
      <xdr:rowOff>169200</xdr:rowOff>
    </xdr:to>
    <xdr:graphicFrame>
      <xdr:nvGraphicFramePr>
        <xdr:cNvPr id="0" name=""/>
        <xdr:cNvGraphicFramePr/>
      </xdr:nvGraphicFramePr>
      <xdr:xfrm>
        <a:off x="5265720" y="1200600"/>
        <a:ext cx="427680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36360</xdr:colOff>
      <xdr:row>11</xdr:row>
      <xdr:rowOff>36000</xdr:rowOff>
    </xdr:from>
    <xdr:to>
      <xdr:col>11</xdr:col>
      <xdr:colOff>194400</xdr:colOff>
      <xdr:row>28</xdr:row>
      <xdr:rowOff>222840</xdr:rowOff>
    </xdr:to>
    <xdr:graphicFrame>
      <xdr:nvGraphicFramePr>
        <xdr:cNvPr id="1" name=""/>
        <xdr:cNvGraphicFramePr/>
      </xdr:nvGraphicFramePr>
      <xdr:xfrm>
        <a:off x="2398320" y="2839320"/>
        <a:ext cx="42919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552600</xdr:colOff>
      <xdr:row>25</xdr:row>
      <xdr:rowOff>156600</xdr:rowOff>
    </xdr:from>
    <xdr:to>
      <xdr:col>6</xdr:col>
      <xdr:colOff>43560</xdr:colOff>
      <xdr:row>48</xdr:row>
      <xdr:rowOff>129600</xdr:rowOff>
    </xdr:to>
    <xdr:graphicFrame>
      <xdr:nvGraphicFramePr>
        <xdr:cNvPr id="2" name=""/>
        <xdr:cNvGraphicFramePr/>
      </xdr:nvGraphicFramePr>
      <xdr:xfrm>
        <a:off x="7210440" y="4797000"/>
        <a:ext cx="6148800" cy="371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870120</xdr:colOff>
      <xdr:row>25</xdr:row>
      <xdr:rowOff>160200</xdr:rowOff>
    </xdr:from>
    <xdr:to>
      <xdr:col>3</xdr:col>
      <xdr:colOff>19440</xdr:colOff>
      <xdr:row>48</xdr:row>
      <xdr:rowOff>133920</xdr:rowOff>
    </xdr:to>
    <xdr:graphicFrame>
      <xdr:nvGraphicFramePr>
        <xdr:cNvPr id="3" name=""/>
        <xdr:cNvGraphicFramePr/>
      </xdr:nvGraphicFramePr>
      <xdr:xfrm>
        <a:off x="870120" y="4800600"/>
        <a:ext cx="5807160" cy="371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32040</xdr:colOff>
      <xdr:row>23</xdr:row>
      <xdr:rowOff>93960</xdr:rowOff>
    </xdr:from>
    <xdr:to>
      <xdr:col>9</xdr:col>
      <xdr:colOff>108000</xdr:colOff>
      <xdr:row>43</xdr:row>
      <xdr:rowOff>83880</xdr:rowOff>
    </xdr:to>
    <xdr:graphicFrame>
      <xdr:nvGraphicFramePr>
        <xdr:cNvPr id="4" name=""/>
        <xdr:cNvGraphicFramePr/>
      </xdr:nvGraphicFramePr>
      <xdr:xfrm>
        <a:off x="1212840" y="5606280"/>
        <a:ext cx="42098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113400</xdr:colOff>
      <xdr:row>55</xdr:row>
      <xdr:rowOff>42120</xdr:rowOff>
    </xdr:from>
    <xdr:to>
      <xdr:col>13</xdr:col>
      <xdr:colOff>266040</xdr:colOff>
      <xdr:row>65</xdr:row>
      <xdr:rowOff>61920</xdr:rowOff>
    </xdr:to>
    <xdr:graphicFrame>
      <xdr:nvGraphicFramePr>
        <xdr:cNvPr id="5" name=""/>
        <xdr:cNvGraphicFramePr/>
      </xdr:nvGraphicFramePr>
      <xdr:xfrm>
        <a:off x="3656520" y="10756440"/>
        <a:ext cx="428652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395280</xdr:colOff>
      <xdr:row>105</xdr:row>
      <xdr:rowOff>159840</xdr:rowOff>
    </xdr:from>
    <xdr:to>
      <xdr:col>7</xdr:col>
      <xdr:colOff>553320</xdr:colOff>
      <xdr:row>125</xdr:row>
      <xdr:rowOff>147240</xdr:rowOff>
    </xdr:to>
    <xdr:graphicFrame>
      <xdr:nvGraphicFramePr>
        <xdr:cNvPr id="6" name=""/>
        <xdr:cNvGraphicFramePr/>
      </xdr:nvGraphicFramePr>
      <xdr:xfrm>
        <a:off x="395280" y="22582080"/>
        <a:ext cx="4291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36360</xdr:colOff>
      <xdr:row>66</xdr:row>
      <xdr:rowOff>36000</xdr:rowOff>
    </xdr:from>
    <xdr:to>
      <xdr:col>28</xdr:col>
      <xdr:colOff>194040</xdr:colOff>
      <xdr:row>82</xdr:row>
      <xdr:rowOff>62640</xdr:rowOff>
    </xdr:to>
    <xdr:graphicFrame>
      <xdr:nvGraphicFramePr>
        <xdr:cNvPr id="7" name=""/>
        <xdr:cNvGraphicFramePr/>
      </xdr:nvGraphicFramePr>
      <xdr:xfrm>
        <a:off x="12437640" y="14135400"/>
        <a:ext cx="4291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25"/>
  <sheetViews>
    <sheetView windowProtection="false" showFormulas="false" showGridLines="true" showRowColHeaders="true" showZeros="true" rightToLeft="false" tabSelected="false" showOutlineSymbols="true" defaultGridColor="true" view="normal" topLeftCell="EE1" colorId="64" zoomScale="36" zoomScaleNormal="36" zoomScalePageLayoutView="100" workbookViewId="0">
      <selection pane="topLeft" activeCell="EE3" activeCellId="0" sqref="EE3"/>
    </sheetView>
  </sheetViews>
  <sheetFormatPr defaultRowHeight="12.8"/>
  <cols>
    <col collapsed="false" hidden="false" max="1" min="1" style="0" width="15.9285714285714"/>
    <col collapsed="false" hidden="false" max="2" min="2" style="0" width="15.6581632653061"/>
    <col collapsed="false" hidden="false" max="3" min="3" style="0" width="34.2857142857143"/>
    <col collapsed="false" hidden="false" max="4" min="4" style="0" width="26.0510204081633"/>
    <col collapsed="false" hidden="false" max="5" min="5" style="0" width="5.26530612244898"/>
    <col collapsed="false" hidden="false" max="6" min="6" style="0" width="40.2295918367347"/>
    <col collapsed="false" hidden="false" max="7" min="7" style="0" width="8.50510204081633"/>
    <col collapsed="false" hidden="false" max="8" min="8" style="0" width="71.5459183673469"/>
    <col collapsed="false" hidden="false" max="9" min="9" style="0" width="61.1530612244898"/>
    <col collapsed="false" hidden="false" max="10" min="10" style="0" width="87.8775510204082"/>
    <col collapsed="false" hidden="false" max="11" min="11" style="0" width="71.4081632653061"/>
    <col collapsed="false" hidden="false" max="12" min="12" style="0" width="65.8775510204082"/>
    <col collapsed="false" hidden="false" max="13" min="13" style="0" width="85.0459183673469"/>
    <col collapsed="false" hidden="false" max="14" min="14" style="0" width="66.6836734693878"/>
    <col collapsed="false" hidden="false" max="15" min="15" style="0" width="77.0816326530612"/>
    <col collapsed="false" hidden="false" max="16" min="16" style="0" width="58.5867346938776"/>
    <col collapsed="false" hidden="false" max="17" min="17" style="0" width="61.9591836734694"/>
    <col collapsed="false" hidden="false" max="18" min="18" style="0" width="70.6020408163265"/>
    <col collapsed="false" hidden="false" max="19" min="19" style="0" width="71.6785714285714"/>
    <col collapsed="false" hidden="false" max="20" min="20" style="0" width="109.071428571429"/>
    <col collapsed="false" hidden="false" max="21" min="21" style="0" width="95.3061224489796"/>
    <col collapsed="false" hidden="false" max="22" min="22" style="0" width="94.6275510204082"/>
    <col collapsed="false" hidden="false" max="23" min="23" style="0" width="94.0867346938775"/>
    <col collapsed="false" hidden="false" max="24" min="24" style="0" width="88.8265306122449"/>
    <col collapsed="false" hidden="false" max="25" min="25" style="0" width="56.8316326530612"/>
    <col collapsed="false" hidden="false" max="26" min="26" style="0" width="82.8826530612245"/>
    <col collapsed="false" hidden="false" max="27" min="27" style="0" width="64.2551020408163"/>
    <col collapsed="false" hidden="false" max="28" min="28" style="0" width="54.8061224489796"/>
    <col collapsed="false" hidden="false" max="29" min="29" style="0" width="67.3622448979592"/>
    <col collapsed="false" hidden="false" max="30" min="30" style="0" width="55.4795918367347"/>
    <col collapsed="false" hidden="false" max="31" min="31" style="0" width="56.2908163265306"/>
    <col collapsed="false" hidden="false" max="32" min="32" style="0" width="71.5459183673469"/>
    <col collapsed="false" hidden="false" max="33" min="33" style="0" width="61.1530612244898"/>
    <col collapsed="false" hidden="false" max="34" min="34" style="0" width="87.8775510204082"/>
    <col collapsed="false" hidden="false" max="35" min="35" style="0" width="71.4081632653061"/>
    <col collapsed="false" hidden="false" max="36" min="36" style="0" width="65.8775510204082"/>
    <col collapsed="false" hidden="false" max="37" min="37" style="0" width="85.0459183673469"/>
    <col collapsed="false" hidden="false" max="38" min="38" style="0" width="66.6836734693878"/>
    <col collapsed="false" hidden="false" max="39" min="39" style="0" width="77.0816326530612"/>
    <col collapsed="false" hidden="false" max="40" min="40" style="0" width="58.5867346938776"/>
    <col collapsed="false" hidden="false" max="41" min="41" style="0" width="61.9591836734694"/>
    <col collapsed="false" hidden="false" max="42" min="42" style="0" width="70.6020408163265"/>
    <col collapsed="false" hidden="false" max="43" min="43" style="0" width="71.6785714285714"/>
    <col collapsed="false" hidden="false" max="44" min="44" style="0" width="109.071428571429"/>
    <col collapsed="false" hidden="false" max="45" min="45" style="0" width="95.3061224489796"/>
    <col collapsed="false" hidden="false" max="46" min="46" style="0" width="94.6275510204082"/>
    <col collapsed="false" hidden="false" max="47" min="47" style="0" width="94.0867346938775"/>
    <col collapsed="false" hidden="false" max="48" min="48" style="0" width="88.8265306122449"/>
    <col collapsed="false" hidden="false" max="49" min="49" style="0" width="56.8316326530612"/>
    <col collapsed="false" hidden="false" max="50" min="50" style="0" width="82.8826530612245"/>
    <col collapsed="false" hidden="false" max="51" min="51" style="0" width="64.2551020408163"/>
    <col collapsed="false" hidden="false" max="52" min="52" style="0" width="54.8061224489796"/>
    <col collapsed="false" hidden="false" max="53" min="53" style="0" width="67.3622448979592"/>
    <col collapsed="false" hidden="false" max="54" min="54" style="0" width="55.4795918367347"/>
    <col collapsed="false" hidden="false" max="55" min="55" style="0" width="56.2908163265306"/>
    <col collapsed="false" hidden="false" max="56" min="56" style="0" width="71.5459183673469"/>
    <col collapsed="false" hidden="false" max="57" min="57" style="0" width="61.1530612244898"/>
    <col collapsed="false" hidden="false" max="58" min="58" style="0" width="87.8775510204082"/>
    <col collapsed="false" hidden="false" max="59" min="59" style="0" width="71.4081632653061"/>
    <col collapsed="false" hidden="false" max="60" min="60" style="0" width="65.8775510204082"/>
    <col collapsed="false" hidden="false" max="61" min="61" style="0" width="85.0459183673469"/>
    <col collapsed="false" hidden="false" max="62" min="62" style="0" width="66.6836734693878"/>
    <col collapsed="false" hidden="false" max="63" min="63" style="0" width="77.0816326530612"/>
    <col collapsed="false" hidden="false" max="64" min="64" style="0" width="58.5867346938776"/>
    <col collapsed="false" hidden="false" max="65" min="65" style="0" width="61.9591836734694"/>
    <col collapsed="false" hidden="false" max="66" min="66" style="0" width="70.6020408163265"/>
    <col collapsed="false" hidden="false" max="67" min="67" style="0" width="71.6785714285714"/>
    <col collapsed="false" hidden="false" max="68" min="68" style="0" width="109.071428571429"/>
    <col collapsed="false" hidden="false" max="69" min="69" style="0" width="95.3061224489796"/>
    <col collapsed="false" hidden="false" max="70" min="70" style="0" width="94.6275510204082"/>
    <col collapsed="false" hidden="false" max="71" min="71" style="0" width="94.0867346938775"/>
    <col collapsed="false" hidden="false" max="72" min="72" style="0" width="88.8265306122449"/>
    <col collapsed="false" hidden="false" max="73" min="73" style="0" width="56.8316326530612"/>
    <col collapsed="false" hidden="false" max="74" min="74" style="0" width="82.8826530612245"/>
    <col collapsed="false" hidden="false" max="75" min="75" style="0" width="64.2551020408163"/>
    <col collapsed="false" hidden="false" max="76" min="76" style="0" width="54.8061224489796"/>
    <col collapsed="false" hidden="false" max="77" min="77" style="0" width="67.3622448979592"/>
    <col collapsed="false" hidden="false" max="78" min="78" style="0" width="55.4795918367347"/>
    <col collapsed="false" hidden="false" max="79" min="79" style="0" width="56.2908163265306"/>
    <col collapsed="false" hidden="false" max="80" min="80" style="0" width="71.5459183673469"/>
    <col collapsed="false" hidden="false" max="81" min="81" style="0" width="61.1530612244898"/>
    <col collapsed="false" hidden="false" max="82" min="82" style="0" width="87.8775510204082"/>
    <col collapsed="false" hidden="false" max="83" min="83" style="0" width="71.4081632653061"/>
    <col collapsed="false" hidden="false" max="84" min="84" style="0" width="65.8775510204082"/>
    <col collapsed="false" hidden="false" max="85" min="85" style="0" width="85.0459183673469"/>
    <col collapsed="false" hidden="false" max="86" min="86" style="0" width="66.6836734693878"/>
    <col collapsed="false" hidden="false" max="87" min="87" style="0" width="77.0816326530612"/>
    <col collapsed="false" hidden="false" max="88" min="88" style="0" width="58.5867346938776"/>
    <col collapsed="false" hidden="false" max="89" min="89" style="0" width="61.9591836734694"/>
    <col collapsed="false" hidden="false" max="90" min="90" style="0" width="70.6020408163265"/>
    <col collapsed="false" hidden="false" max="91" min="91" style="0" width="71.6785714285714"/>
    <col collapsed="false" hidden="false" max="92" min="92" style="0" width="109.071428571429"/>
    <col collapsed="false" hidden="false" max="93" min="93" style="0" width="95.3061224489796"/>
    <col collapsed="false" hidden="false" max="94" min="94" style="0" width="94.6275510204082"/>
    <col collapsed="false" hidden="false" max="95" min="95" style="0" width="94.0867346938775"/>
    <col collapsed="false" hidden="false" max="96" min="96" style="0" width="88.8265306122449"/>
    <col collapsed="false" hidden="false" max="97" min="97" style="0" width="56.8316326530612"/>
    <col collapsed="false" hidden="false" max="98" min="98" style="0" width="82.8826530612245"/>
    <col collapsed="false" hidden="false" max="99" min="99" style="0" width="64.2551020408163"/>
    <col collapsed="false" hidden="false" max="100" min="100" style="0" width="54.8061224489796"/>
    <col collapsed="false" hidden="false" max="101" min="101" style="0" width="67.3622448979592"/>
    <col collapsed="false" hidden="false" max="102" min="102" style="0" width="55.4795918367347"/>
    <col collapsed="false" hidden="false" max="103" min="103" style="0" width="56.2908163265306"/>
    <col collapsed="false" hidden="false" max="104" min="104" style="0" width="71.5459183673469"/>
    <col collapsed="false" hidden="false" max="105" min="105" style="0" width="61.1530612244898"/>
    <col collapsed="false" hidden="false" max="106" min="106" style="0" width="87.8775510204082"/>
    <col collapsed="false" hidden="false" max="107" min="107" style="0" width="71.4081632653061"/>
    <col collapsed="false" hidden="false" max="108" min="108" style="0" width="65.8775510204082"/>
    <col collapsed="false" hidden="false" max="109" min="109" style="0" width="85.0459183673469"/>
    <col collapsed="false" hidden="false" max="110" min="110" style="0" width="66.6836734693878"/>
    <col collapsed="false" hidden="false" max="111" min="111" style="0" width="77.0816326530612"/>
    <col collapsed="false" hidden="false" max="112" min="112" style="0" width="58.5867346938776"/>
    <col collapsed="false" hidden="false" max="113" min="113" style="0" width="61.9591836734694"/>
    <col collapsed="false" hidden="false" max="114" min="114" style="0" width="70.6020408163265"/>
    <col collapsed="false" hidden="false" max="115" min="115" style="0" width="71.6785714285714"/>
    <col collapsed="false" hidden="false" max="116" min="116" style="0" width="109.071428571429"/>
    <col collapsed="false" hidden="false" max="117" min="117" style="0" width="95.3061224489796"/>
    <col collapsed="false" hidden="false" max="118" min="118" style="0" width="94.6275510204082"/>
    <col collapsed="false" hidden="false" max="119" min="119" style="0" width="94.0867346938775"/>
    <col collapsed="false" hidden="false" max="120" min="120" style="0" width="88.8265306122449"/>
    <col collapsed="false" hidden="false" max="121" min="121" style="0" width="56.8316326530612"/>
    <col collapsed="false" hidden="false" max="122" min="122" style="0" width="82.8826530612245"/>
    <col collapsed="false" hidden="false" max="123" min="123" style="0" width="64.2551020408163"/>
    <col collapsed="false" hidden="false" max="124" min="124" style="0" width="54.8061224489796"/>
    <col collapsed="false" hidden="false" max="125" min="125" style="0" width="67.3622448979592"/>
    <col collapsed="false" hidden="false" max="126" min="126" style="0" width="55.4795918367347"/>
    <col collapsed="false" hidden="false" max="127" min="127" style="0" width="56.2908163265306"/>
    <col collapsed="false" hidden="false" max="128" min="128" style="0" width="71.5459183673469"/>
    <col collapsed="false" hidden="false" max="129" min="129" style="0" width="61.1530612244898"/>
    <col collapsed="false" hidden="false" max="130" min="130" style="0" width="87.8775510204082"/>
    <col collapsed="false" hidden="false" max="131" min="131" style="0" width="71.4081632653061"/>
    <col collapsed="false" hidden="false" max="132" min="132" style="0" width="65.8775510204082"/>
    <col collapsed="false" hidden="false" max="133" min="133" style="0" width="85.0459183673469"/>
    <col collapsed="false" hidden="false" max="134" min="134" style="0" width="66.6836734693878"/>
    <col collapsed="false" hidden="false" max="135" min="135" style="0" width="77.0816326530612"/>
    <col collapsed="false" hidden="false" max="136" min="136" style="0" width="58.5867346938776"/>
    <col collapsed="false" hidden="false" max="137" min="137" style="0" width="61.9591836734694"/>
    <col collapsed="false" hidden="false" max="138" min="138" style="0" width="70.6020408163265"/>
    <col collapsed="false" hidden="false" max="139" min="139" style="0" width="71.6785714285714"/>
    <col collapsed="false" hidden="false" max="140" min="140" style="0" width="109.071428571429"/>
    <col collapsed="false" hidden="false" max="141" min="141" style="0" width="95.3061224489796"/>
    <col collapsed="false" hidden="false" max="142" min="142" style="0" width="94.6275510204082"/>
    <col collapsed="false" hidden="false" max="143" min="143" style="0" width="94.0867346938775"/>
    <col collapsed="false" hidden="false" max="144" min="144" style="0" width="88.8265306122449"/>
    <col collapsed="false" hidden="false" max="145" min="145" style="0" width="56.8316326530612"/>
    <col collapsed="false" hidden="false" max="146" min="146" style="0" width="82.8826530612245"/>
    <col collapsed="false" hidden="false" max="147" min="147" style="0" width="64.2551020408163"/>
    <col collapsed="false" hidden="false" max="148" min="148" style="0" width="54.8061224489796"/>
    <col collapsed="false" hidden="false" max="149" min="149" style="0" width="67.3622448979592"/>
    <col collapsed="false" hidden="false" max="150" min="150" style="0" width="55.4795918367347"/>
    <col collapsed="false" hidden="false" max="151" min="151" style="0" width="56.2908163265306"/>
    <col collapsed="false" hidden="false" max="152" min="152" style="0" width="71.5459183673469"/>
    <col collapsed="false" hidden="false" max="153" min="153" style="0" width="61.1530612244898"/>
    <col collapsed="false" hidden="false" max="154" min="154" style="0" width="87.8775510204082"/>
    <col collapsed="false" hidden="false" max="155" min="155" style="0" width="71.4081632653061"/>
    <col collapsed="false" hidden="false" max="156" min="156" style="0" width="65.8775510204082"/>
    <col collapsed="false" hidden="false" max="157" min="157" style="0" width="85.0459183673469"/>
    <col collapsed="false" hidden="false" max="158" min="158" style="0" width="66.6836734693878"/>
    <col collapsed="false" hidden="false" max="159" min="159" style="0" width="77.0816326530612"/>
    <col collapsed="false" hidden="false" max="160" min="160" style="0" width="58.5867346938776"/>
    <col collapsed="false" hidden="false" max="161" min="161" style="0" width="61.9591836734694"/>
    <col collapsed="false" hidden="false" max="162" min="162" style="0" width="70.6020408163265"/>
    <col collapsed="false" hidden="false" max="163" min="163" style="0" width="71.6785714285714"/>
    <col collapsed="false" hidden="false" max="164" min="164" style="0" width="109.071428571429"/>
    <col collapsed="false" hidden="false" max="165" min="165" style="0" width="95.3061224489796"/>
    <col collapsed="false" hidden="false" max="166" min="166" style="0" width="94.6275510204082"/>
    <col collapsed="false" hidden="false" max="167" min="167" style="0" width="94.0867346938775"/>
    <col collapsed="false" hidden="false" max="168" min="168" style="0" width="88.8265306122449"/>
    <col collapsed="false" hidden="false" max="169" min="169" style="0" width="56.8316326530612"/>
    <col collapsed="false" hidden="false" max="170" min="170" style="0" width="82.8826530612245"/>
    <col collapsed="false" hidden="false" max="171" min="171" style="0" width="64.2551020408163"/>
    <col collapsed="false" hidden="false" max="172" min="172" style="0" width="54.8061224489796"/>
    <col collapsed="false" hidden="false" max="173" min="173" style="0" width="67.3622448979592"/>
    <col collapsed="false" hidden="false" max="174" min="174" style="0" width="55.4795918367347"/>
    <col collapsed="false" hidden="false" max="175" min="175" style="0" width="56.2908163265306"/>
    <col collapsed="false" hidden="false" max="176" min="176" style="0" width="10.8010204081633"/>
    <col collapsed="false" hidden="false" max="177" min="177" style="0" width="71.5459183673469"/>
    <col collapsed="false" hidden="false" max="178" min="178" style="0" width="61.1530612244898"/>
    <col collapsed="false" hidden="false" max="179" min="179" style="0" width="87.8775510204082"/>
    <col collapsed="false" hidden="false" max="180" min="180" style="0" width="71.4081632653061"/>
    <col collapsed="false" hidden="false" max="181" min="181" style="0" width="65.8775510204082"/>
    <col collapsed="false" hidden="false" max="182" min="182" style="0" width="85.0459183673469"/>
    <col collapsed="false" hidden="false" max="183" min="183" style="0" width="66.6836734693878"/>
    <col collapsed="false" hidden="false" max="184" min="184" style="0" width="77.0816326530612"/>
    <col collapsed="false" hidden="false" max="185" min="185" style="0" width="58.5867346938776"/>
    <col collapsed="false" hidden="false" max="186" min="186" style="0" width="61.9591836734694"/>
    <col collapsed="false" hidden="false" max="187" min="187" style="0" width="70.6020408163265"/>
    <col collapsed="false" hidden="false" max="188" min="188" style="0" width="71.6785714285714"/>
    <col collapsed="false" hidden="false" max="189" min="189" style="0" width="109.071428571429"/>
    <col collapsed="false" hidden="false" max="190" min="190" style="0" width="95.3061224489796"/>
    <col collapsed="false" hidden="false" max="191" min="191" style="0" width="94.6275510204082"/>
    <col collapsed="false" hidden="false" max="192" min="192" style="0" width="94.0867346938775"/>
    <col collapsed="false" hidden="false" max="193" min="193" style="0" width="88.8265306122449"/>
    <col collapsed="false" hidden="false" max="194" min="194" style="0" width="56.8316326530612"/>
    <col collapsed="false" hidden="false" max="195" min="195" style="0" width="82.8826530612245"/>
    <col collapsed="false" hidden="false" max="196" min="196" style="0" width="64.2551020408163"/>
    <col collapsed="false" hidden="false" max="197" min="197" style="0" width="54.8061224489796"/>
    <col collapsed="false" hidden="false" max="198" min="198" style="0" width="67.3622448979592"/>
    <col collapsed="false" hidden="false" max="199" min="199" style="0" width="55.4795918367347"/>
    <col collapsed="false" hidden="false" max="200" min="200" style="0" width="56.2908163265306"/>
    <col collapsed="false" hidden="false" max="201" min="201" style="0" width="10.8010204081633"/>
    <col collapsed="false" hidden="false" max="202" min="202" style="0" width="91.3877551020408"/>
    <col collapsed="false" hidden="false" max="203" min="203" style="0" width="77.8877551020408"/>
    <col collapsed="false" hidden="false" max="204" min="204" style="0" width="89.5"/>
    <col collapsed="false" hidden="false" max="205" min="205" style="0" width="80.5918367346939"/>
    <col collapsed="false" hidden="false" max="206" min="206" style="0" width="82.3469387755102"/>
    <col collapsed="false" hidden="false" max="207" min="207" style="0" width="98.0051020408163"/>
    <col collapsed="false" hidden="false" max="208" min="208" style="0" width="97.1938775510204"/>
    <col collapsed="false" hidden="false" max="209" min="209" style="0" width="94.4948979591837"/>
    <col collapsed="false" hidden="false" max="210" min="210" style="0" width="60.3418367346939"/>
    <col collapsed="false" hidden="false" max="211" min="211" style="0" width="102.729591836735"/>
    <col collapsed="false" hidden="false" max="1025" min="212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  <row r="13" customFormat="false" ht="12.8" hidden="false" customHeight="false" outlineLevel="0" collapsed="false">
      <c r="BF13" s="0" t="n">
        <f aca="false">AVERAGE(BE2:BE9)</f>
        <v>3.25</v>
      </c>
    </row>
    <row r="14" customFormat="false" ht="12.8" hidden="false" customHeight="false" outlineLevel="0" collapsed="false">
      <c r="FV14" s="0" t="n">
        <f aca="false">AVERAGE(FV2:FV9)</f>
        <v>3.75</v>
      </c>
    </row>
    <row r="18" customFormat="false" ht="12.8" hidden="false" customHeight="false" outlineLevel="0" collapsed="false">
      <c r="BE18" s="2" t="n">
        <v>5</v>
      </c>
      <c r="BF18" s="0" t="n">
        <f aca="false">AVERAGE(BE18:BE25)</f>
        <v>3.125</v>
      </c>
    </row>
    <row r="19" customFormat="false" ht="12.8" hidden="false" customHeight="false" outlineLevel="0" collapsed="false">
      <c r="BE19" s="2" t="n">
        <v>2</v>
      </c>
      <c r="DY19" s="0" t="n">
        <f aca="false">AVERAGE(DY2:DY9)</f>
        <v>4.375</v>
      </c>
    </row>
    <row r="20" customFormat="false" ht="12.8" hidden="false" customHeight="false" outlineLevel="0" collapsed="false">
      <c r="BE20" s="2" t="n">
        <v>3</v>
      </c>
    </row>
    <row r="21" customFormat="false" ht="12.8" hidden="false" customHeight="false" outlineLevel="0" collapsed="false">
      <c r="BE21" s="2" t="n">
        <v>4</v>
      </c>
    </row>
    <row r="22" customFormat="false" ht="12.8" hidden="false" customHeight="false" outlineLevel="0" collapsed="false">
      <c r="BE22" s="2" t="n">
        <v>3</v>
      </c>
    </row>
    <row r="23" customFormat="false" ht="12.8" hidden="false" customHeight="false" outlineLevel="0" collapsed="false">
      <c r="BE23" s="2" t="n">
        <v>1</v>
      </c>
    </row>
    <row r="24" customFormat="false" ht="12.8" hidden="false" customHeight="false" outlineLevel="0" collapsed="false">
      <c r="BE24" s="2" t="n">
        <v>3</v>
      </c>
    </row>
    <row r="25" customFormat="false" ht="12.8" hidden="false" customHeight="false" outlineLevel="0" collapsed="false">
      <c r="BE25" s="2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0.8724489795918"/>
    <col collapsed="false" hidden="false" max="1025" min="2" style="0" width="8.36734693877551"/>
  </cols>
  <sheetData>
    <row r="1" customFormat="false" ht="12.8" hidden="false" customHeight="true" outlineLevel="0" collapsed="false">
      <c r="A1" s="3"/>
      <c r="B1" s="2" t="s">
        <v>224</v>
      </c>
      <c r="C1" s="2" t="s">
        <v>225</v>
      </c>
      <c r="D1" s="2" t="s">
        <v>226</v>
      </c>
      <c r="E1" s="2" t="s">
        <v>224</v>
      </c>
      <c r="F1" s="2" t="s">
        <v>227</v>
      </c>
      <c r="G1" s="2" t="s">
        <v>228</v>
      </c>
      <c r="H1" s="2" t="s">
        <v>229</v>
      </c>
      <c r="I1" s="2" t="s">
        <v>230</v>
      </c>
      <c r="J1" s="2" t="s">
        <v>231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17.7" hidden="false" customHeight="true" outlineLevel="0" collapsed="false">
      <c r="A2" s="3" t="s">
        <v>7</v>
      </c>
      <c r="B2" s="2" t="str">
        <f aca="false">'Dobot_questionnaire_V2.0_same_taskset'!DX1</f>
        <v>7-a/b: Please rate how much you agree:  [The tasks were tedious (boring and monotonous)]</v>
      </c>
      <c r="C2" s="2" t="str">
        <f aca="false">'Dobot_questionnaire_V2.0_same_taskset'!H1</f>
        <v>2-a/b: Please rate how much you agree:  [The tasks were tedious (boring and monotonous)]</v>
      </c>
      <c r="D2" s="2" t="str">
        <f aca="false">'Dobot_questionnaire_V2.0_same_taskset'!AF1</f>
        <v>3-a/b: Please rate how much you agree:  [The tasks were tedious (boring and monotonous)]</v>
      </c>
      <c r="E2" s="2" t="str">
        <f aca="false">'Dobot_questionnaire_V2.0_same_taskset'!DX1</f>
        <v>7-a/b: Please rate how much you agree:  [The tasks were tedious (boring and monotonous)]</v>
      </c>
      <c r="F2" s="2"/>
      <c r="G2" s="2" t="str">
        <f aca="false">'Dobot_questionnaire_V2.0_same_taskset'!EV1</f>
        <v>8-a/b: Please rate how much you agree:  [The tasks were tedious (boring and monotonous)]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0.2" hidden="false" customHeight="true" outlineLevel="0" collapsed="false">
      <c r="A3" s="3"/>
      <c r="C3" s="2" t="s">
        <v>225</v>
      </c>
      <c r="D3" s="2" t="s">
        <v>226</v>
      </c>
      <c r="E3" s="2" t="s">
        <v>224</v>
      </c>
      <c r="F3" s="2" t="s">
        <v>227</v>
      </c>
      <c r="G3" s="2" t="s">
        <v>228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B4" s="2"/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2"/>
      <c r="G4" s="2" t="n">
        <f aca="false">'Dobot_questionnaire_V2.0_same_taskset'!EV2</f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B5" s="2"/>
      <c r="C5" s="4" t="n">
        <f aca="false">'Dobot_questionnaire_V2.0_same_taskset'!H3</f>
        <v>4</v>
      </c>
      <c r="D5" s="2" t="n">
        <f aca="false">'Dobot_questionnaire_V2.0_same_taskset'!AF3</f>
        <v>4</v>
      </c>
      <c r="E5" s="6" t="n">
        <f aca="false">'Dobot_questionnaire_V2.0_same_taskset'!DX3</f>
        <v>3</v>
      </c>
      <c r="F5" s="2"/>
      <c r="G5" s="2" t="n">
        <f aca="false">'Dobot_questionnaire_V2.0_same_taskset'!EV3</f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true" customHeight="false" outlineLevel="0" collapsed="false">
      <c r="B6" s="2"/>
      <c r="C6" s="7"/>
      <c r="D6" s="2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B7" s="2"/>
      <c r="C7" s="4" t="n">
        <f aca="false">'Dobot_questionnaire_V2.0_same_taskset'!H4</f>
        <v>4</v>
      </c>
      <c r="D7" s="2" t="n">
        <f aca="false">'Dobot_questionnaire_V2.0_same_taskset'!AF4</f>
        <v>3</v>
      </c>
      <c r="E7" s="6" t="n">
        <f aca="false">'Dobot_questionnaire_V2.0_same_taskset'!DX4</f>
        <v>2</v>
      </c>
      <c r="F7" s="2"/>
      <c r="G7" s="2" t="n">
        <f aca="false">'Dobot_questionnaire_V2.0_same_taskset'!EV5</f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8" hidden="false" customHeight="false" outlineLevel="0" collapsed="false">
      <c r="B8" s="2"/>
      <c r="C8" s="4" t="n">
        <f aca="false">'Dobot_questionnaire_V2.0_same_taskset'!H5</f>
        <v>1</v>
      </c>
      <c r="D8" s="2" t="n">
        <f aca="false">'Dobot_questionnaire_V2.0_same_taskset'!AF5</f>
        <v>2</v>
      </c>
      <c r="E8" s="6" t="n">
        <f aca="false">'Dobot_questionnaire_V2.0_same_taskset'!DX5</f>
        <v>4</v>
      </c>
      <c r="F8" s="2"/>
      <c r="G8" s="2" t="n">
        <f aca="false">'Dobot_questionnaire_V2.0_same_taskset'!EV6</f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8" hidden="false" customHeight="false" outlineLevel="0" collapsed="false">
      <c r="B9" s="2"/>
      <c r="C9" s="4" t="n">
        <f aca="false">'Dobot_questionnaire_V2.0_same_taskset'!H6</f>
        <v>3</v>
      </c>
      <c r="D9" s="2" t="n">
        <f aca="false">'Dobot_questionnaire_V2.0_same_taskset'!AF6</f>
        <v>1</v>
      </c>
      <c r="E9" s="6" t="n">
        <f aca="false">'Dobot_questionnaire_V2.0_same_taskset'!DX6</f>
        <v>4</v>
      </c>
      <c r="F9" s="2"/>
      <c r="G9" s="2" t="n">
        <f aca="false">'Dobot_questionnaire_V2.0_same_taskset'!EV7</f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8" hidden="false" customHeight="false" outlineLevel="0" collapsed="false">
      <c r="B10" s="2"/>
      <c r="C10" s="4" t="n">
        <f aca="false">'Dobot_questionnaire_V2.0_same_taskset'!H7</f>
        <v>1</v>
      </c>
      <c r="D10" s="2" t="n">
        <f aca="false">'Dobot_questionnaire_V2.0_same_taskset'!AF7</f>
        <v>1</v>
      </c>
      <c r="E10" s="6" t="n">
        <f aca="false">'Dobot_questionnaire_V2.0_same_taskset'!DX7</f>
        <v>1</v>
      </c>
      <c r="F10" s="2"/>
      <c r="G10" s="2" t="n">
        <f aca="false">'Dobot_questionnaire_V2.0_same_taskset'!EV8</f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8" hidden="false" customHeight="false" outlineLevel="0" collapsed="false">
      <c r="B11" s="2"/>
      <c r="C11" s="4" t="n">
        <f aca="false">'Dobot_questionnaire_V2.0_same_taskset'!H8</f>
        <v>1</v>
      </c>
      <c r="D11" s="8" t="n">
        <f aca="false">'Dobot_questionnaire_V2.0_same_taskset'!AF8</f>
        <v>1</v>
      </c>
      <c r="E11" s="9" t="n">
        <f aca="false">'Dobot_questionnaire_V2.0_same_taskset'!DX8</f>
        <v>1</v>
      </c>
      <c r="F11" s="2"/>
      <c r="G11" s="2" t="n">
        <f aca="false">'Dobot_questionnaire_V2.0_same_taskset'!EV9</f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8" hidden="false" customHeight="false" outlineLevel="0" collapsed="false">
      <c r="B12" s="2"/>
      <c r="C12" s="4" t="n">
        <f aca="false">'Dobot_questionnaire_V2.0_same_taskset'!H9</f>
        <v>3</v>
      </c>
      <c r="D12" s="8" t="n">
        <f aca="false">'Dobot_questionnaire_V2.0_same_taskset'!AF9</f>
        <v>5</v>
      </c>
      <c r="E12" s="9" t="n">
        <f aca="false">'Dobot_questionnaire_V2.0_same_taskset'!DX9</f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35.5" hidden="false" customHeight="false" outlineLevel="0" collapsed="false">
      <c r="C14" s="10" t="s">
        <v>232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8" hidden="false" customHeight="false" outlineLevel="0" collapsed="false">
      <c r="C15" s="2" t="s">
        <v>233</v>
      </c>
      <c r="D15" s="2" t="n">
        <v>0.05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8" hidden="false" customHeight="false" outlineLevel="0" collapsed="false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8" hidden="false" customHeight="false" outlineLevel="0" collapsed="false">
      <c r="C17" s="2" t="s">
        <v>234</v>
      </c>
      <c r="D17" s="2" t="s">
        <v>235</v>
      </c>
      <c r="E17" s="2" t="s">
        <v>236</v>
      </c>
      <c r="F17" s="2" t="s">
        <v>237</v>
      </c>
      <c r="G17" s="2" t="s">
        <v>238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8" hidden="false" customHeight="false" outlineLevel="0" collapsed="false">
      <c r="C18" s="2" t="s">
        <v>239</v>
      </c>
      <c r="D18" s="2" t="n">
        <f aca="false">COUNT(Tediousness!$C$3:$C$11)</f>
        <v>7</v>
      </c>
      <c r="E18" s="2" t="n">
        <f aca="false">SUM(Tediousness!$C$3:$C$11)</f>
        <v>15</v>
      </c>
      <c r="F18" s="2" t="n">
        <f aca="false">AVERAGE(Tediousness!$C$3:$C$11)</f>
        <v>2.14285714285714</v>
      </c>
      <c r="G18" s="2" t="n">
        <f aca="false">VAR(Tediousness!$C$3:$C$11)</f>
        <v>2.14285714285714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8" hidden="false" customHeight="false" outlineLevel="0" collapsed="false">
      <c r="C19" s="2" t="s">
        <v>240</v>
      </c>
      <c r="D19" s="2" t="n">
        <f aca="false">COUNT(Tediousness!$D$3:$D$11)</f>
        <v>7</v>
      </c>
      <c r="E19" s="2" t="n">
        <f aca="false">SUM(Tediousness!$D$3:$D$11)</f>
        <v>13</v>
      </c>
      <c r="F19" s="2" t="n">
        <f aca="false">AVERAGE(Tediousness!$D$3:$D$11)</f>
        <v>1.85714285714286</v>
      </c>
      <c r="G19" s="2" t="n">
        <f aca="false">VAR(Tediousness!$D$3:$D$11)</f>
        <v>1.47619047619048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8" hidden="false" customHeight="false" outlineLevel="0" collapsed="false">
      <c r="C20" s="2" t="s">
        <v>241</v>
      </c>
      <c r="D20" s="2" t="n">
        <f aca="false">COUNT(Tediousness!$E$3:$E$11)</f>
        <v>7</v>
      </c>
      <c r="E20" s="2" t="n">
        <f aca="false">SUM(Tediousness!$E$3:$E$11)</f>
        <v>16</v>
      </c>
      <c r="F20" s="2" t="n">
        <f aca="false">AVERAGE(Tediousness!$E$3:$E$11)</f>
        <v>2.28571428571429</v>
      </c>
      <c r="G20" s="2" t="n">
        <f aca="false">VAR(Tediousness!$E$3:$E$11)</f>
        <v>1.9047619047619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8" hidden="false" customHeight="false" outlineLevel="0" collapsed="false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24.05" hidden="false" customHeight="false" outlineLevel="0" collapsed="false">
      <c r="C22" s="2" t="s">
        <v>242</v>
      </c>
      <c r="D22" s="2" t="s">
        <v>243</v>
      </c>
      <c r="E22" s="2" t="s">
        <v>244</v>
      </c>
      <c r="F22" s="2" t="s">
        <v>245</v>
      </c>
      <c r="G22" s="2" t="s">
        <v>246</v>
      </c>
      <c r="H22" s="2" t="s">
        <v>247</v>
      </c>
      <c r="I22" s="2" t="s">
        <v>248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24.05" hidden="false" customHeight="false" outlineLevel="0" collapsed="false">
      <c r="C23" s="2" t="s">
        <v>249</v>
      </c>
      <c r="D23" s="2" t="n">
        <f aca="false">SUMPRODUCT(Tediousness!$E$18:$E$20,Tediousness!$F$18:$F$20)-SUM(Tediousness!$E$18:$E$20)^2/SUM(Tediousness!$D$18:$D$20)</f>
        <v>0.666666666666657</v>
      </c>
      <c r="E23" s="2" t="n">
        <f aca="false">COUNT(Tediousness!$E$18:$E$20)-1</f>
        <v>2</v>
      </c>
      <c r="F23" s="2" t="n">
        <f aca="false">Tediousness!$D$23 / Tediousness!$E$23</f>
        <v>0.333333333333329</v>
      </c>
      <c r="G23" s="2" t="n">
        <f aca="false">Tediousness!$F$23 / Tediousness!$F$24</f>
        <v>0.181034482758618</v>
      </c>
      <c r="H23" s="2" t="n">
        <f aca="false">FDIST(Tediousness!$G$23, Tediousness!$E$23, Tediousness!$E$24)</f>
        <v>0.835907107661635</v>
      </c>
      <c r="I23" s="2" t="n">
        <f aca="false">FINV(Tediousness!$D$15, Tediousness!$E$23, Tediousness!$E$24)</f>
        <v>3.55455714566179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24.05" hidden="false" customHeight="false" outlineLevel="0" collapsed="false">
      <c r="C24" s="2" t="s">
        <v>250</v>
      </c>
      <c r="D24" s="2" t="n">
        <f aca="false">SUM(DEVSQ($C$3:$C$11),DEVSQ($D$3:$D$11),DEVSQ($E$3:$E$11))</f>
        <v>33.1428571428571</v>
      </c>
      <c r="E24" s="2" t="n">
        <f aca="false">SUM(Tediousness!$D$18:$D$20)-COUNT(Tediousness!$D$18:$D$20)</f>
        <v>18</v>
      </c>
      <c r="F24" s="2" t="n">
        <f aca="false">Tediousness!$D$24 / Tediousness!$E$24</f>
        <v>1.84126984126984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8" hidden="false" customHeight="false" outlineLevel="0" collapsed="false">
      <c r="C25" s="2" t="s">
        <v>251</v>
      </c>
      <c r="D25" s="2" t="n">
        <f aca="false">DEVSQ(Tediousness!$C$3:$C$11,Tediousness!$D$3:$D$11,Tediousness!$E$3:$E$11)</f>
        <v>33.8095238095238</v>
      </c>
      <c r="E25" s="2" t="n">
        <f aca="false">SUM(Tediousness!$D$18:$D$20) - 1</f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8" hidden="false" customHeight="fals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8" hidden="false" customHeight="fals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8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8" hidden="false" customHeight="fals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8" hidden="false" customHeight="fals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1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15</v>
      </c>
      <c r="F37" s="0" t="n">
        <f aca="false">AVERAGE(Tediousness!$C$4:$C$11)</f>
        <v>2.14285714285714</v>
      </c>
      <c r="G37" s="0" t="n">
        <f aca="false">VAR(Tediousness!$C$4:$C$11)</f>
        <v>2.14285714285714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13</v>
      </c>
      <c r="F38" s="0" t="n">
        <f aca="false">AVERAGE(Tediousness!$D$4:$D$11)</f>
        <v>1.85714285714286</v>
      </c>
      <c r="G38" s="0" t="n">
        <f aca="false">VAR(Tediousness!$D$4:$D$11)</f>
        <v>1.47619047619048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0.285714285714278</v>
      </c>
      <c r="E41" s="0" t="n">
        <f aca="false">COUNT(Tediousness!$E$37:$E$38)-1</f>
        <v>1</v>
      </c>
      <c r="F41" s="0" t="n">
        <f aca="false">Tediousness!$D$41 / Tediousness!$E$41</f>
        <v>0.285714285714278</v>
      </c>
      <c r="G41" s="0" t="n">
        <f aca="false">Tediousness!$F$41 / Tediousness!$F$42</f>
        <v>0.157894736842101</v>
      </c>
      <c r="H41" s="0" t="n">
        <f aca="false">FDIST(Tediousness!$G$41, Tediousness!$E$41, Tediousness!$E$42)</f>
        <v>0.69807943322542</v>
      </c>
      <c r="I41" s="0" t="n">
        <f aca="false">FINV(Tediousness!$D$34, Tediousness!$E$41, Tediousness!$E$42)</f>
        <v>4.74722534672252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21.7142857142857</v>
      </c>
      <c r="E42" s="0" t="n">
        <f aca="false">SUM(Tediousness!$D$37:$D$38)-COUNT(Tediousness!$D$37:$D$38)</f>
        <v>12</v>
      </c>
      <c r="F42" s="0" t="n">
        <f aca="false">Tediousness!$D$42 / Tediousness!$E$42</f>
        <v>1.80952380952381</v>
      </c>
    </row>
    <row r="43" customFormat="false" ht="12.8" hidden="false" customHeight="false" outlineLevel="0" collapsed="false">
      <c r="C43" s="0" t="s">
        <v>251</v>
      </c>
      <c r="D43" s="0" t="n">
        <f aca="false">DEVSQ(Tediousness!$C$4:$C$11,Tediousness!$D$4:$D$11)</f>
        <v>22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1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13</v>
      </c>
      <c r="F53" s="0" t="n">
        <f aca="false">AVERAGE(Tediousness!$D$4:$D$11)</f>
        <v>1.85714285714286</v>
      </c>
      <c r="G53" s="0" t="n">
        <f aca="false">VAR(Tediousness!$D$4:$D$11)</f>
        <v>1.47619047619048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16</v>
      </c>
      <c r="F54" s="0" t="n">
        <f aca="false">AVERAGE(Tediousness!$E$4:$E$11)</f>
        <v>2.28571428571429</v>
      </c>
      <c r="G54" s="0" t="n">
        <f aca="false">VAR(Tediousness!$E$4:$E$11)</f>
        <v>1.9047619047619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0.642857142857139</v>
      </c>
      <c r="E57" s="0" t="n">
        <f aca="false">COUNT(Tediousness!$E$53:$E$54)-1</f>
        <v>1</v>
      </c>
      <c r="F57" s="0" t="n">
        <f aca="false">Tediousness!$D$57 / Tediousness!$E$57</f>
        <v>0.642857142857139</v>
      </c>
      <c r="G57" s="0" t="n">
        <f aca="false">Tediousness!$F$57 / Tediousness!$F$58</f>
        <v>0.380281690140843</v>
      </c>
      <c r="H57" s="0" t="n">
        <f aca="false">FDIST(Tediousness!$G$57, Tediousness!$E$57, Tediousness!$E$58)</f>
        <v>0.548973468099486</v>
      </c>
      <c r="I57" s="0" t="n">
        <f aca="false">FINV(Tediousness!$D$50, Tediousness!$E$57, Tediousness!$E$58)</f>
        <v>4.74722534672252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20.2857142857143</v>
      </c>
      <c r="E58" s="0" t="n">
        <f aca="false">SUM(Tediousness!$D$53:$D$54)-COUNT(Tediousness!$D$53:$D$54)</f>
        <v>12</v>
      </c>
      <c r="F58" s="0" t="n">
        <f aca="false">Tediousness!$D$58 / Tediousness!$E$58</f>
        <v>1.69047619047619</v>
      </c>
    </row>
    <row r="59" customFormat="false" ht="12.8" hidden="false" customHeight="false" outlineLevel="0" collapsed="false">
      <c r="C59" s="0" t="s">
        <v>251</v>
      </c>
      <c r="D59" s="0" t="n">
        <f aca="false">DEVSQ(Tediousness!$D$4:$D$11,Tediousness!$E$4:$E$11)</f>
        <v>20.9285714285714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1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0</v>
      </c>
      <c r="E70" s="0" t="n">
        <f aca="false">SUM(Tediousness!$B$5:$B$12)</f>
        <v>0</v>
      </c>
      <c r="F70" s="0" t="e">
        <f aca="false">AVERAGE(Tediousness!$B$5:$B$12)</f>
        <v>#DIV/0!</v>
      </c>
      <c r="G70" s="0" t="e">
        <f aca="false">VAR(Tediousness!$B$5:$B$12)</f>
        <v>#DIV/0!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15</v>
      </c>
      <c r="F71" s="0" t="n">
        <f aca="false">AVERAGE(Tediousness!$C$4:$C$11)</f>
        <v>2.14285714285714</v>
      </c>
      <c r="G71" s="0" t="n">
        <f aca="false">VAR(Tediousness!$C$4:$C$11)</f>
        <v>2.14285714285714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e">
        <f aca="false">SUMPRODUCT(Tediousness!$E$70:$E$71,Tediousness!$F$70:$F$71)-SUM(Tediousness!$E$70:$E$71)^2/SUM(Tediousness!$D$70:$D$71)</f>
        <v>#DIV/0!</v>
      </c>
      <c r="E74" s="0" t="n">
        <f aca="false">COUNT(Tediousness!$E$70:$E$71)-1</f>
        <v>1</v>
      </c>
      <c r="F74" s="0" t="e">
        <f aca="false">Tediousness!$D$74 / Tediousness!$E$74</f>
        <v>#DIV/0!</v>
      </c>
      <c r="G74" s="0" t="e">
        <f aca="false">Tediousness!$F$74 / Tediousness!$F$75</f>
        <v>#DIV/0!</v>
      </c>
      <c r="H74" s="0" t="e">
        <f aca="false">FDIST(Tediousness!$G$74, Tediousness!$E$74, Tediousness!$E$75)</f>
        <v>#DIV/0!</v>
      </c>
      <c r="I74" s="0" t="n">
        <f aca="false">FINV(Tediousness!$D$67, Tediousness!$E$74, Tediousness!$E$75)</f>
        <v>6.60789097370337</v>
      </c>
    </row>
    <row r="75" customFormat="false" ht="12.8" hidden="false" customHeight="false" outlineLevel="0" collapsed="false">
      <c r="C75" s="0" t="s">
        <v>250</v>
      </c>
      <c r="D75" s="0" t="n">
        <f aca="false">SUM(DEVSQ($B$5:$B$12),DEVSQ($C$4:$C$11))</f>
        <v>12.8571428571429</v>
      </c>
      <c r="E75" s="0" t="n">
        <f aca="false">SUM(Tediousness!$D$70:$D$71)-COUNT(Tediousness!$D$70:$D$71)</f>
        <v>5</v>
      </c>
      <c r="F75" s="0" t="n">
        <f aca="false">Tediousness!$D$75 / Tediousness!$E$75</f>
        <v>2.57142857142857</v>
      </c>
    </row>
    <row r="76" customFormat="false" ht="12.8" hidden="false" customHeight="false" outlineLevel="0" collapsed="false">
      <c r="C76" s="0" t="s">
        <v>251</v>
      </c>
      <c r="D76" s="0" t="n">
        <f aca="false">DEVSQ(Tediousness!$B$5:$B$12,Tediousness!$C$4:$C$11)</f>
        <v>12.8571428571429</v>
      </c>
      <c r="E76" s="0" t="n">
        <f aca="false">SUM(Tediousness!$D$70:$D$71) - 1</f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36" zoomScaleNormal="36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52.3775510204082"/>
    <col collapsed="false" hidden="false" max="1025" min="2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  <c r="G1" s="2" t="s">
        <v>229</v>
      </c>
      <c r="H1" s="2" t="s">
        <v>230</v>
      </c>
      <c r="I1" s="2" t="s">
        <v>231</v>
      </c>
      <c r="J1" s="2"/>
      <c r="K1" s="2"/>
      <c r="L1" s="2"/>
    </row>
    <row r="2" customFormat="false" ht="81.3" hidden="false" customHeight="false" outlineLevel="0" collapsed="false">
      <c r="A2" s="2" t="str">
        <f aca="false">'Dobot_questionnaire_V2.0_same_taskset'!I1</f>
        <v>2-a/b: Please rate how much you agree:  [The tasks were challenging for me ]</v>
      </c>
      <c r="B2" s="2" t="str">
        <f aca="false">'Dobot_questionnaire_V2.0_same_taskset'!I1</f>
        <v>2-a/b: Please rate how much you agree:  [The tasks were challenging for me ]</v>
      </c>
      <c r="C2" s="2" t="str">
        <f aca="false">'Dobot_questionnaire_V2.0_same_taskset'!AG1</f>
        <v>3-a/b: Please rate how much you agree:  [The tasks were challenging for me ]</v>
      </c>
      <c r="D2" s="2" t="str">
        <f aca="false">'Dobot_questionnaire_V2.0_same_taskset'!DY1</f>
        <v>7-a/b: Please rate how much you agree:  [The tasks were challenging for me ]</v>
      </c>
      <c r="E2" s="2" t="str">
        <f aca="false">'Dobot_questionnaire_V2.0_same_taskset'!EW1</f>
        <v>8-a/b: Please rate how much you agree:  [The tasks were challenging for me ]</v>
      </c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0" t="s">
        <v>255</v>
      </c>
      <c r="B3" s="2" t="n">
        <f aca="false">'Dobot_questionnaire_V2.0_same_taskset'!I2</f>
        <v>5</v>
      </c>
      <c r="C3" s="2" t="n">
        <f aca="false">'Dobot_questionnaire_V2.0_same_taskset'!AG2</f>
        <v>5</v>
      </c>
      <c r="D3" s="2" t="n">
        <f aca="false">'Dobot_questionnaire_V2.0_same_taskset'!DY2</f>
        <v>5</v>
      </c>
      <c r="E3" s="2" t="n">
        <f aca="false">'Dobot_questionnaire_V2.0_same_taskset'!EW2</f>
        <v>5</v>
      </c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B4" s="2" t="n">
        <f aca="false">'Dobot_questionnaire_V2.0_same_taskset'!I3</f>
        <v>4</v>
      </c>
      <c r="C4" s="2" t="n">
        <f aca="false">'Dobot_questionnaire_V2.0_same_taskset'!AG3</f>
        <v>2</v>
      </c>
      <c r="D4" s="2" t="n">
        <f aca="false">'Dobot_questionnaire_V2.0_same_taskset'!DY3</f>
        <v>4</v>
      </c>
      <c r="E4" s="2" t="n">
        <f aca="false">'Dobot_questionnaire_V2.0_same_taskset'!EW3</f>
        <v>4</v>
      </c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B5" s="2" t="n">
        <f aca="false">'Dobot_questionnaire_V2.0_same_taskset'!I4</f>
        <v>2</v>
      </c>
      <c r="C5" s="2" t="n">
        <f aca="false">'Dobot_questionnaire_V2.0_same_taskset'!AG4</f>
        <v>3</v>
      </c>
      <c r="D5" s="2" t="n">
        <f aca="false">'Dobot_questionnaire_V2.0_same_taskset'!DY4</f>
        <v>5</v>
      </c>
      <c r="E5" s="2" t="n">
        <f aca="false">'Dobot_questionnaire_V2.0_same_taskset'!EW4</f>
        <v>2</v>
      </c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B6" s="2" t="n">
        <f aca="false">'Dobot_questionnaire_V2.0_same_taskset'!I5</f>
        <v>4</v>
      </c>
      <c r="C6" s="2" t="n">
        <f aca="false">'Dobot_questionnaire_V2.0_same_taskset'!AG5</f>
        <v>4</v>
      </c>
      <c r="D6" s="2" t="n">
        <f aca="false">'Dobot_questionnaire_V2.0_same_taskset'!DY5</f>
        <v>4</v>
      </c>
      <c r="E6" s="2" t="n">
        <f aca="false">'Dobot_questionnaire_V2.0_same_taskset'!EW5</f>
        <v>5</v>
      </c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B7" s="2" t="n">
        <f aca="false">'Dobot_questionnaire_V2.0_same_taskset'!I6</f>
        <v>2</v>
      </c>
      <c r="C7" s="2" t="n">
        <f aca="false">'Dobot_questionnaire_V2.0_same_taskset'!AG6</f>
        <v>3</v>
      </c>
      <c r="D7" s="2" t="n">
        <f aca="false">'Dobot_questionnaire_V2.0_same_taskset'!DY6</f>
        <v>4</v>
      </c>
      <c r="E7" s="2" t="n">
        <f aca="false">'Dobot_questionnaire_V2.0_same_taskset'!EW6</f>
        <v>4</v>
      </c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B8" s="2" t="n">
        <f aca="false">'Dobot_questionnaire_V2.0_same_taskset'!I7</f>
        <v>3</v>
      </c>
      <c r="C8" s="2" t="n">
        <f aca="false">'Dobot_questionnaire_V2.0_same_taskset'!AG7</f>
        <v>1</v>
      </c>
      <c r="D8" s="2" t="n">
        <f aca="false">'Dobot_questionnaire_V2.0_same_taskset'!DY7</f>
        <v>4</v>
      </c>
      <c r="E8" s="2" t="n">
        <f aca="false">'Dobot_questionnaire_V2.0_same_taskset'!EW7</f>
        <v>5</v>
      </c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B9" s="2" t="n">
        <f aca="false">'Dobot_questionnaire_V2.0_same_taskset'!I8</f>
        <v>2</v>
      </c>
      <c r="C9" s="2" t="n">
        <f aca="false">'Dobot_questionnaire_V2.0_same_taskset'!AG8</f>
        <v>3</v>
      </c>
      <c r="D9" s="2" t="n">
        <f aca="false">'Dobot_questionnaire_V2.0_same_taskset'!DY8</f>
        <v>4</v>
      </c>
      <c r="E9" s="2" t="n">
        <f aca="false">'Dobot_questionnaire_V2.0_same_taskset'!EW8</f>
        <v>3</v>
      </c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B10" s="2" t="n">
        <f aca="false">'Dobot_questionnaire_V2.0_same_taskset'!I9</f>
        <v>3</v>
      </c>
      <c r="C10" s="2" t="n">
        <f aca="false">'Dobot_questionnaire_V2.0_same_taskset'!AG9</f>
        <v>4</v>
      </c>
      <c r="D10" s="2" t="n">
        <f aca="false">'Dobot_questionnaire_V2.0_same_taskset'!DY9</f>
        <v>5</v>
      </c>
      <c r="E10" s="2" t="n">
        <f aca="false">'Dobot_questionnaire_V2.0_same_taskset'!EW9</f>
        <v>4</v>
      </c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24.05" hidden="false" customHeight="false" outlineLevel="0" collapsed="false">
      <c r="B13" s="12" t="s">
        <v>256</v>
      </c>
      <c r="C13" s="12"/>
      <c r="D13" s="12"/>
      <c r="E13" s="12"/>
      <c r="F13" s="12"/>
      <c r="G13" s="12"/>
      <c r="H13" s="12"/>
      <c r="I13" s="12"/>
      <c r="J13" s="2"/>
      <c r="K13" s="2"/>
      <c r="L13" s="2"/>
    </row>
    <row r="14" customFormat="false" ht="35.5" hidden="false" customHeight="false" outlineLevel="0" collapsed="false">
      <c r="B14" s="13" t="s">
        <v>232</v>
      </c>
      <c r="C14" s="12"/>
      <c r="D14" s="12"/>
      <c r="E14" s="12"/>
      <c r="F14" s="12"/>
      <c r="G14" s="12"/>
      <c r="H14" s="12"/>
      <c r="I14" s="12"/>
      <c r="J14" s="2"/>
      <c r="K14" s="2"/>
      <c r="L14" s="2"/>
    </row>
    <row r="15" customFormat="false" ht="12.8" hidden="false" customHeight="false" outlineLevel="0" collapsed="false">
      <c r="B15" s="12" t="s">
        <v>233</v>
      </c>
      <c r="C15" s="12" t="n">
        <v>0.05</v>
      </c>
      <c r="D15" s="12"/>
      <c r="E15" s="12"/>
      <c r="F15" s="12"/>
      <c r="G15" s="12"/>
      <c r="H15" s="12"/>
      <c r="I15" s="12"/>
      <c r="J15" s="2"/>
      <c r="K15" s="2"/>
      <c r="L15" s="2"/>
    </row>
    <row r="16" customFormat="false" ht="12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2"/>
      <c r="K16" s="2"/>
      <c r="L16" s="2"/>
    </row>
    <row r="17" customFormat="false" ht="12.8" hidden="false" customHeight="false" outlineLevel="0" collapsed="false">
      <c r="B17" s="12" t="s">
        <v>234</v>
      </c>
      <c r="C17" s="12" t="s">
        <v>235</v>
      </c>
      <c r="D17" s="12" t="s">
        <v>236</v>
      </c>
      <c r="E17" s="12" t="s">
        <v>237</v>
      </c>
      <c r="F17" s="12" t="s">
        <v>238</v>
      </c>
      <c r="G17" s="12"/>
      <c r="H17" s="12"/>
      <c r="I17" s="12"/>
      <c r="J17" s="2"/>
      <c r="K17" s="2"/>
      <c r="L17" s="2"/>
    </row>
    <row r="18" customFormat="false" ht="12.8" hidden="false" customHeight="false" outlineLevel="0" collapsed="false">
      <c r="B18" s="12" t="s">
        <v>239</v>
      </c>
      <c r="C18" s="12" t="n">
        <f aca="false">COUNT('Challenging task'!$B$3:$B$10)</f>
        <v>8</v>
      </c>
      <c r="D18" s="12" t="n">
        <f aca="false">SUM('Challenging task'!$B$3:$B$10)</f>
        <v>25</v>
      </c>
      <c r="E18" s="12" t="n">
        <f aca="false">AVERAGE('Challenging task'!$B$3:$B$10)</f>
        <v>3.125</v>
      </c>
      <c r="F18" s="12" t="n">
        <f aca="false">VAR('Challenging task'!$B$3:$B$10)</f>
        <v>1.26785714285714</v>
      </c>
      <c r="G18" s="12"/>
      <c r="H18" s="12"/>
      <c r="I18" s="12"/>
      <c r="J18" s="2"/>
      <c r="K18" s="2"/>
      <c r="L18" s="2"/>
    </row>
    <row r="19" customFormat="false" ht="12.8" hidden="false" customHeight="false" outlineLevel="0" collapsed="false">
      <c r="B19" s="12" t="s">
        <v>240</v>
      </c>
      <c r="C19" s="12" t="n">
        <f aca="false">COUNT('Challenging task'!$C$3:$C$10)</f>
        <v>8</v>
      </c>
      <c r="D19" s="12" t="n">
        <f aca="false">SUM('Challenging task'!$C$3:$C$10)</f>
        <v>25</v>
      </c>
      <c r="E19" s="12" t="n">
        <f aca="false">AVERAGE('Challenging task'!$C$3:$C$10)</f>
        <v>3.125</v>
      </c>
      <c r="F19" s="12" t="n">
        <f aca="false">VAR('Challenging task'!$C$3:$C$10)</f>
        <v>1.55357142857143</v>
      </c>
      <c r="G19" s="12"/>
      <c r="H19" s="12"/>
      <c r="I19" s="12"/>
      <c r="J19" s="2"/>
      <c r="K19" s="2"/>
      <c r="L19" s="2"/>
    </row>
    <row r="20" customFormat="false" ht="12.8" hidden="false" customHeight="false" outlineLevel="0" collapsed="false">
      <c r="B20" s="12" t="s">
        <v>241</v>
      </c>
      <c r="C20" s="12" t="n">
        <f aca="false">COUNT('Challenging task'!$D$3:$D$10)</f>
        <v>8</v>
      </c>
      <c r="D20" s="12" t="n">
        <f aca="false">SUM('Challenging task'!$D$3:$D$10)</f>
        <v>35</v>
      </c>
      <c r="E20" s="12" t="n">
        <f aca="false">AVERAGE('Challenging task'!$D$3:$D$10)</f>
        <v>4.375</v>
      </c>
      <c r="F20" s="12" t="n">
        <f aca="false">VAR('Challenging task'!$D$3:$D$10)</f>
        <v>0.267857142857143</v>
      </c>
      <c r="G20" s="12"/>
      <c r="H20" s="12"/>
      <c r="I20" s="12"/>
      <c r="J20" s="2"/>
      <c r="K20" s="2"/>
      <c r="L20" s="2"/>
    </row>
    <row r="21" customFormat="false" ht="12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2"/>
      <c r="K21" s="2"/>
      <c r="L21" s="2"/>
    </row>
    <row r="22" customFormat="false" ht="24.05" hidden="false" customHeight="false" outlineLevel="0" collapsed="false">
      <c r="B22" s="12" t="s">
        <v>242</v>
      </c>
      <c r="C22" s="12" t="s">
        <v>243</v>
      </c>
      <c r="D22" s="12" t="s">
        <v>244</v>
      </c>
      <c r="E22" s="12" t="s">
        <v>245</v>
      </c>
      <c r="F22" s="12" t="s">
        <v>246</v>
      </c>
      <c r="G22" s="12" t="s">
        <v>247</v>
      </c>
      <c r="H22" s="12" t="s">
        <v>248</v>
      </c>
      <c r="I22" s="12"/>
      <c r="J22" s="2"/>
      <c r="K22" s="2"/>
      <c r="L22" s="2"/>
    </row>
    <row r="23" customFormat="false" ht="24.05" hidden="false" customHeight="false" outlineLevel="0" collapsed="false">
      <c r="B23" s="12" t="s">
        <v>249</v>
      </c>
      <c r="C23" s="12" t="n">
        <f aca="false">SUMPRODUCT('Challenging task'!$D$18:$D$20,'Challenging task'!$E$18:$E$20)-SUM('Challenging task'!$D$18:$D$20)^2/SUM('Challenging task'!$C$18:$C$20)</f>
        <v>8.33333333333331</v>
      </c>
      <c r="D23" s="12" t="n">
        <f aca="false">COUNT('Challenging task'!$D$18:$D$20)-1</f>
        <v>2</v>
      </c>
      <c r="E23" s="12" t="n">
        <f aca="false">'Challenging task'!$C$23 / 'Challenging task'!$D$23</f>
        <v>4.16666666666666</v>
      </c>
      <c r="F23" s="12" t="n">
        <f aca="false">'Challenging task'!$E$23 / 'Challenging task'!$E$24</f>
        <v>4.04624277456647</v>
      </c>
      <c r="G23" s="12" t="n">
        <f aca="false">FDIST('Challenging task'!$F$23, 'Challenging task'!$D$23, 'Challenging task'!$D$24)</f>
        <v>0.032629010854416</v>
      </c>
      <c r="H23" s="12" t="n">
        <f aca="false">FINV('Challenging task'!$C$15, 'Challenging task'!$D$23, 'Challenging task'!$D$24)</f>
        <v>3.46680011154242</v>
      </c>
      <c r="I23" s="12"/>
      <c r="J23" s="2"/>
      <c r="K23" s="2"/>
      <c r="L23" s="2"/>
    </row>
    <row r="24" customFormat="false" ht="24.05" hidden="false" customHeight="false" outlineLevel="0" collapsed="false">
      <c r="B24" s="12" t="s">
        <v>250</v>
      </c>
      <c r="C24" s="12" t="n">
        <f aca="false">SUM(DEVSQ($B$3:$B$10),DEVSQ($C$3:$C$10),DEVSQ($D$3:$D$10))</f>
        <v>21.625</v>
      </c>
      <c r="D24" s="12" t="n">
        <f aca="false">SUM('Challenging task'!$C$18:$C$20)-COUNT('Challenging task'!$C$18:$C$20)</f>
        <v>21</v>
      </c>
      <c r="E24" s="12" t="n">
        <f aca="false">'Challenging task'!$C$24 / 'Challenging task'!$D$24</f>
        <v>1.0297619047619</v>
      </c>
      <c r="F24" s="12"/>
      <c r="G24" s="12"/>
      <c r="H24" s="12"/>
      <c r="I24" s="12"/>
      <c r="J24" s="2"/>
      <c r="K24" s="2"/>
      <c r="L24" s="2"/>
    </row>
    <row r="25" customFormat="false" ht="12.8" hidden="false" customHeight="false" outlineLevel="0" collapsed="false">
      <c r="B25" s="12" t="s">
        <v>251</v>
      </c>
      <c r="C25" s="12" t="n">
        <f aca="false">DEVSQ('Challenging task'!$B$3:$B$10,'Challenging task'!$C$3:$C$10,'Challenging task'!$D$3:$D$10)</f>
        <v>29.9583333333333</v>
      </c>
      <c r="D25" s="12" t="n">
        <f aca="false">SUM('Challenging task'!$C$18:$C$20) - 1</f>
        <v>23</v>
      </c>
      <c r="E25" s="12"/>
      <c r="F25" s="12"/>
      <c r="G25" s="12"/>
      <c r="H25" s="12"/>
      <c r="I25" s="12"/>
      <c r="J25" s="2"/>
      <c r="K25" s="2"/>
      <c r="L25" s="2"/>
    </row>
    <row r="26" customFormat="false" ht="12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24.05" hidden="false" customHeight="false" outlineLevel="0" collapsed="false">
      <c r="B30" s="14" t="s">
        <v>257</v>
      </c>
      <c r="C30" s="14" t="s">
        <v>258</v>
      </c>
      <c r="D30" s="14"/>
      <c r="E30" s="14"/>
      <c r="F30" s="14"/>
      <c r="G30" s="14"/>
      <c r="H30" s="14"/>
      <c r="I30" s="14"/>
      <c r="J30" s="2"/>
      <c r="K30" s="2"/>
      <c r="L30" s="2"/>
    </row>
    <row r="31" customFormat="false" ht="12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2"/>
      <c r="K31" s="2"/>
      <c r="L31" s="2"/>
    </row>
    <row r="32" customFormat="false" ht="35.5" hidden="false" customHeight="false" outlineLevel="0" collapsed="false">
      <c r="B32" s="15" t="s">
        <v>232</v>
      </c>
      <c r="C32" s="14"/>
      <c r="D32" s="14"/>
      <c r="E32" s="14"/>
      <c r="F32" s="14"/>
      <c r="G32" s="14"/>
      <c r="H32" s="14"/>
      <c r="I32" s="14"/>
      <c r="J32" s="2"/>
      <c r="K32" s="2"/>
      <c r="L32" s="2"/>
    </row>
    <row r="33" customFormat="false" ht="12.8" hidden="false" customHeight="false" outlineLevel="0" collapsed="false">
      <c r="B33" s="14" t="s">
        <v>233</v>
      </c>
      <c r="C33" s="14" t="n">
        <v>0.05</v>
      </c>
      <c r="D33" s="14"/>
      <c r="E33" s="14"/>
      <c r="F33" s="14"/>
      <c r="G33" s="14"/>
      <c r="H33" s="14"/>
      <c r="I33" s="14"/>
      <c r="J33" s="2"/>
      <c r="K33" s="2"/>
      <c r="L33" s="2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2"/>
      <c r="K34" s="2"/>
      <c r="L34" s="2"/>
    </row>
    <row r="35" customFormat="false" ht="12.8" hidden="false" customHeight="false" outlineLevel="0" collapsed="false">
      <c r="B35" s="14" t="s">
        <v>234</v>
      </c>
      <c r="C35" s="14" t="s">
        <v>235</v>
      </c>
      <c r="D35" s="14" t="s">
        <v>236</v>
      </c>
      <c r="E35" s="14" t="s">
        <v>237</v>
      </c>
      <c r="F35" s="14" t="s">
        <v>238</v>
      </c>
      <c r="G35" s="14"/>
      <c r="H35" s="14"/>
      <c r="I35" s="14"/>
      <c r="J35" s="2"/>
      <c r="K35" s="2"/>
      <c r="L35" s="2"/>
    </row>
    <row r="36" customFormat="false" ht="12.8" hidden="false" customHeight="false" outlineLevel="0" collapsed="false">
      <c r="B36" s="14" t="s">
        <v>239</v>
      </c>
      <c r="C36" s="14" t="n">
        <f aca="false">COUNT('Challenging task'!$B$3:$B$10)</f>
        <v>8</v>
      </c>
      <c r="D36" s="14" t="n">
        <f aca="false">SUM('Challenging task'!$B$3:$B$10)</f>
        <v>25</v>
      </c>
      <c r="E36" s="14" t="n">
        <f aca="false">AVERAGE('Challenging task'!$B$3:$B$10)</f>
        <v>3.125</v>
      </c>
      <c r="F36" s="14" t="n">
        <f aca="false">VAR('Challenging task'!$B$3:$B$10)</f>
        <v>1.26785714285714</v>
      </c>
      <c r="G36" s="14"/>
      <c r="H36" s="14"/>
      <c r="I36" s="14"/>
      <c r="J36" s="2"/>
      <c r="K36" s="2"/>
      <c r="L36" s="2"/>
    </row>
    <row r="37" customFormat="false" ht="12.8" hidden="false" customHeight="false" outlineLevel="0" collapsed="false">
      <c r="B37" s="14" t="s">
        <v>240</v>
      </c>
      <c r="C37" s="14" t="n">
        <f aca="false">COUNT('Challenging task'!$C$3:$C$10)</f>
        <v>8</v>
      </c>
      <c r="D37" s="14" t="n">
        <f aca="false">SUM('Challenging task'!$C$3:$C$10)</f>
        <v>25</v>
      </c>
      <c r="E37" s="14" t="n">
        <f aca="false">AVERAGE('Challenging task'!$C$3:$C$10)</f>
        <v>3.125</v>
      </c>
      <c r="F37" s="14" t="n">
        <f aca="false">VAR('Challenging task'!$C$3:$C$10)</f>
        <v>1.55357142857143</v>
      </c>
      <c r="G37" s="14"/>
      <c r="H37" s="14"/>
      <c r="I37" s="14"/>
      <c r="J37" s="2"/>
      <c r="K37" s="2"/>
      <c r="L37" s="2"/>
    </row>
    <row r="38" customFormat="false" ht="12.8" hidden="false" customHeight="false" outlineLevel="0" collapsed="false">
      <c r="B38" s="14" t="s">
        <v>241</v>
      </c>
      <c r="C38" s="14" t="n">
        <f aca="false">COUNT('Challenging task'!$D$3:$D$10)</f>
        <v>8</v>
      </c>
      <c r="D38" s="14" t="n">
        <f aca="false">SUM('Challenging task'!$D$3:$D$10)</f>
        <v>35</v>
      </c>
      <c r="E38" s="14" t="n">
        <f aca="false">AVERAGE('Challenging task'!$D$3:$D$10)</f>
        <v>4.375</v>
      </c>
      <c r="F38" s="14" t="n">
        <f aca="false">VAR('Challenging task'!$D$3:$D$10)</f>
        <v>0.267857142857143</v>
      </c>
      <c r="G38" s="14"/>
      <c r="H38" s="14"/>
      <c r="I38" s="14"/>
      <c r="J38" s="2"/>
      <c r="K38" s="2"/>
      <c r="L38" s="2"/>
    </row>
    <row r="39" customFormat="false" ht="12.8" hidden="false" customHeight="false" outlineLevel="0" collapsed="false">
      <c r="B39" s="14" t="s">
        <v>259</v>
      </c>
      <c r="C39" s="14" t="n">
        <f aca="false">COUNT('Challenging task'!$E$3:$E$10)</f>
        <v>8</v>
      </c>
      <c r="D39" s="14" t="n">
        <f aca="false">SUM('Challenging task'!$E$3:$E$10)</f>
        <v>32</v>
      </c>
      <c r="E39" s="14" t="n">
        <f aca="false">AVERAGE('Challenging task'!$E$3:$E$10)</f>
        <v>4</v>
      </c>
      <c r="F39" s="14" t="n">
        <f aca="false">VAR('Challenging task'!$E$3:$E$10)</f>
        <v>1.14285714285714</v>
      </c>
      <c r="G39" s="14"/>
      <c r="H39" s="14"/>
      <c r="I39" s="14"/>
      <c r="J39" s="2"/>
      <c r="K39" s="2"/>
      <c r="L39" s="2"/>
    </row>
    <row r="40" customFormat="false" ht="12.8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2"/>
      <c r="K40" s="2"/>
      <c r="L40" s="2"/>
    </row>
    <row r="41" customFormat="false" ht="24.05" hidden="false" customHeight="false" outlineLevel="0" collapsed="false">
      <c r="B41" s="14" t="s">
        <v>242</v>
      </c>
      <c r="C41" s="14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4" t="s">
        <v>248</v>
      </c>
      <c r="I41" s="14"/>
      <c r="J41" s="2"/>
      <c r="K41" s="2"/>
      <c r="L41" s="2"/>
    </row>
    <row r="42" customFormat="false" ht="24.05" hidden="false" customHeight="false" outlineLevel="0" collapsed="false">
      <c r="B42" s="14" t="s">
        <v>249</v>
      </c>
      <c r="C42" s="14" t="n">
        <f aca="false">SUMPRODUCT('Challenging task'!$D$36:$D$39,'Challenging task'!$E$36:$E$39)-SUM('Challenging task'!$D$36:$D$39)^2/SUM('Challenging task'!$C$36:$C$39)</f>
        <v>9.59375</v>
      </c>
      <c r="D42" s="14" t="n">
        <f aca="false">COUNT('Challenging task'!$D$36:$D$39)-1</f>
        <v>3</v>
      </c>
      <c r="E42" s="14" t="n">
        <f aca="false">'Challenging task'!$C$42 / 'Challenging task'!$D$42</f>
        <v>3.19791666666667</v>
      </c>
      <c r="F42" s="14" t="n">
        <f aca="false">'Challenging task'!$E$42 / 'Challenging task'!$E$43</f>
        <v>3.0225035161744</v>
      </c>
      <c r="G42" s="14" t="n">
        <f aca="false">FDIST('Challenging task'!$F$42, 'Challenging task'!$D$42, 'Challenging task'!$D$43)</f>
        <v>0.0462196108078798</v>
      </c>
      <c r="H42" s="14" t="n">
        <f aca="false">FINV('Challenging task'!$C$33, 'Challenging task'!$D$42, 'Challenging task'!$D$43)</f>
        <v>2.94668526601727</v>
      </c>
      <c r="I42" s="14"/>
      <c r="J42" s="2"/>
      <c r="K42" s="2"/>
      <c r="L42" s="2"/>
    </row>
    <row r="43" customFormat="false" ht="24.05" hidden="false" customHeight="false" outlineLevel="0" collapsed="false">
      <c r="B43" s="14" t="s">
        <v>250</v>
      </c>
      <c r="C43" s="14" t="n">
        <f aca="false">SUM(DEVSQ($B$3:$B$10),DEVSQ($C$3:$C$10),DEVSQ($D$3:$D$10),DEVSQ($E$3:$E$10))</f>
        <v>29.625</v>
      </c>
      <c r="D43" s="14" t="n">
        <f aca="false">SUM('Challenging task'!$C$36:$C$39)-COUNT('Challenging task'!$C$36:$C$39)</f>
        <v>28</v>
      </c>
      <c r="E43" s="14" t="n">
        <f aca="false">'Challenging task'!$C$43 / 'Challenging task'!$D$43</f>
        <v>1.05803571428571</v>
      </c>
      <c r="F43" s="14"/>
      <c r="G43" s="14"/>
      <c r="H43" s="14"/>
      <c r="I43" s="14"/>
      <c r="J43" s="2"/>
      <c r="K43" s="2"/>
      <c r="L43" s="2"/>
    </row>
    <row r="44" customFormat="false" ht="12.8" hidden="false" customHeight="false" outlineLevel="0" collapsed="false">
      <c r="B44" s="14" t="s">
        <v>251</v>
      </c>
      <c r="C44" s="14" t="n">
        <f aca="false">DEVSQ('Challenging task'!$B$3:$B$10,'Challenging task'!$C$3:$C$10,'Challenging task'!$D$3:$D$10,'Challenging task'!$E$3:$E$10)</f>
        <v>39.21875</v>
      </c>
      <c r="D44" s="14" t="n">
        <f aca="false">SUM('Challenging task'!$C$36:$C$39) - 1</f>
        <v>31</v>
      </c>
      <c r="E44" s="14"/>
      <c r="F44" s="14"/>
      <c r="G44" s="14"/>
      <c r="H44" s="14"/>
      <c r="I44" s="14"/>
      <c r="J44" s="2"/>
      <c r="K44" s="2"/>
      <c r="L44" s="2"/>
    </row>
    <row r="45" customFormat="false" ht="12.8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2"/>
      <c r="K45" s="2"/>
      <c r="L45" s="2"/>
    </row>
    <row r="46" customFormat="false" ht="12.8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2"/>
      <c r="K46" s="2"/>
      <c r="L46" s="2"/>
    </row>
    <row r="47" customFormat="false" ht="12.8" hidden="false" customHeight="false" outlineLevel="0" collapsed="false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24.05" hidden="false" customHeight="false" outlineLevel="0" collapsed="false">
      <c r="B48" s="14" t="s">
        <v>260</v>
      </c>
      <c r="C48" s="16" t="s">
        <v>261</v>
      </c>
      <c r="D48" s="14"/>
      <c r="E48" s="14"/>
      <c r="F48" s="14"/>
      <c r="G48" s="14"/>
      <c r="H48" s="14"/>
      <c r="I48" s="14"/>
      <c r="J48" s="14"/>
      <c r="K48" s="14"/>
      <c r="L48" s="2"/>
    </row>
    <row r="49" customFormat="false" ht="12.8" hidden="false" customHeight="false" outlineLevel="0" collapsed="false"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2"/>
    </row>
    <row r="50" customFormat="false" ht="20.2" hidden="false" customHeight="true" outlineLevel="0" collapsed="false">
      <c r="B50" s="14" t="s">
        <v>226</v>
      </c>
      <c r="C50" s="14" t="s">
        <v>228</v>
      </c>
      <c r="D50" s="14"/>
      <c r="E50" s="14"/>
      <c r="F50" s="14"/>
      <c r="G50" s="14"/>
      <c r="H50" s="14"/>
      <c r="I50" s="14"/>
      <c r="J50" s="14"/>
      <c r="K50" s="14"/>
      <c r="L50" s="2"/>
    </row>
    <row r="51" customFormat="false" ht="81.3" hidden="false" customHeight="false" outlineLevel="0" collapsed="false">
      <c r="B51" s="14" t="str">
        <f aca="false">'Dobot_questionnaire_V2.0_same_taskset'!$AG1</f>
        <v>3-a/b: Please rate how much you agree:  [The tasks were challenging for me ]</v>
      </c>
      <c r="C51" s="14" t="str">
        <f aca="false">'Dobot_questionnaire_V2.0_same_taskset'!EW1</f>
        <v>8-a/b: Please rate how much you agree:  [The tasks were challenging for me ]</v>
      </c>
      <c r="D51" s="14"/>
      <c r="E51" s="14"/>
      <c r="F51" s="14"/>
      <c r="G51" s="14"/>
      <c r="H51" s="14"/>
      <c r="I51" s="14"/>
      <c r="J51" s="14"/>
      <c r="K51" s="14"/>
      <c r="L51" s="2"/>
    </row>
    <row r="52" customFormat="false" ht="12.8" hidden="false" customHeight="false" outlineLevel="0" collapsed="false">
      <c r="B52" s="14" t="n">
        <f aca="false">'Dobot_questionnaire_V2.0_same_taskset'!$AG2</f>
        <v>5</v>
      </c>
      <c r="C52" s="14" t="n">
        <f aca="false">'Dobot_questionnaire_V2.0_same_taskset'!EW2</f>
        <v>5</v>
      </c>
      <c r="D52" s="14"/>
      <c r="E52" s="14"/>
      <c r="F52" s="14"/>
      <c r="G52" s="14"/>
      <c r="H52" s="14"/>
      <c r="I52" s="14"/>
      <c r="J52" s="14"/>
      <c r="K52" s="14"/>
      <c r="L52" s="2"/>
    </row>
    <row r="53" customFormat="false" ht="12.8" hidden="false" customHeight="false" outlineLevel="0" collapsed="false">
      <c r="B53" s="14" t="n">
        <f aca="false">'Dobot_questionnaire_V2.0_same_taskset'!$AG3</f>
        <v>2</v>
      </c>
      <c r="C53" s="14" t="n">
        <f aca="false">'Dobot_questionnaire_V2.0_same_taskset'!EW3</f>
        <v>4</v>
      </c>
      <c r="D53" s="14"/>
      <c r="E53" s="14"/>
      <c r="F53" s="14"/>
      <c r="G53" s="14"/>
      <c r="H53" s="14"/>
      <c r="I53" s="14"/>
      <c r="J53" s="14"/>
      <c r="K53" s="14"/>
      <c r="L53" s="2"/>
    </row>
    <row r="54" customFormat="false" ht="12.8" hidden="false" customHeight="false" outlineLevel="0" collapsed="false">
      <c r="B54" s="14" t="n">
        <f aca="false">'Dobot_questionnaire_V2.0_same_taskset'!$AG4</f>
        <v>3</v>
      </c>
      <c r="C54" s="14" t="n">
        <f aca="false">'Dobot_questionnaire_V2.0_same_taskset'!EW4</f>
        <v>2</v>
      </c>
      <c r="D54" s="14"/>
      <c r="E54" s="14"/>
      <c r="F54" s="14"/>
      <c r="G54" s="14"/>
      <c r="H54" s="14"/>
      <c r="I54" s="14"/>
      <c r="J54" s="14"/>
      <c r="K54" s="14"/>
      <c r="L54" s="2"/>
    </row>
    <row r="55" customFormat="false" ht="12.8" hidden="false" customHeight="false" outlineLevel="0" collapsed="false">
      <c r="B55" s="14" t="n">
        <f aca="false">'Dobot_questionnaire_V2.0_same_taskset'!$AG5</f>
        <v>4</v>
      </c>
      <c r="C55" s="14" t="n">
        <f aca="false">'Dobot_questionnaire_V2.0_same_taskset'!EW5</f>
        <v>5</v>
      </c>
      <c r="D55" s="14"/>
      <c r="E55" s="14"/>
      <c r="F55" s="14"/>
      <c r="G55" s="14"/>
      <c r="H55" s="14"/>
      <c r="I55" s="14"/>
      <c r="J55" s="14"/>
      <c r="K55" s="14"/>
      <c r="L55" s="2"/>
    </row>
    <row r="56" customFormat="false" ht="12.8" hidden="false" customHeight="false" outlineLevel="0" collapsed="false">
      <c r="B56" s="14" t="n">
        <f aca="false">'Dobot_questionnaire_V2.0_same_taskset'!$AG6</f>
        <v>3</v>
      </c>
      <c r="C56" s="14" t="n">
        <f aca="false">'Dobot_questionnaire_V2.0_same_taskset'!EW6</f>
        <v>4</v>
      </c>
      <c r="D56" s="14"/>
      <c r="E56" s="14"/>
      <c r="F56" s="14"/>
      <c r="G56" s="14"/>
      <c r="H56" s="14"/>
      <c r="I56" s="14"/>
      <c r="J56" s="14"/>
      <c r="K56" s="14"/>
      <c r="L56" s="2"/>
    </row>
    <row r="57" customFormat="false" ht="12.8" hidden="false" customHeight="false" outlineLevel="0" collapsed="false">
      <c r="B57" s="14" t="n">
        <f aca="false">'Dobot_questionnaire_V2.0_same_taskset'!$AG7</f>
        <v>1</v>
      </c>
      <c r="C57" s="14" t="n">
        <f aca="false">'Dobot_questionnaire_V2.0_same_taskset'!EW7</f>
        <v>5</v>
      </c>
      <c r="D57" s="14"/>
      <c r="E57" s="14"/>
      <c r="F57" s="14"/>
      <c r="G57" s="14"/>
      <c r="H57" s="14"/>
      <c r="I57" s="14"/>
      <c r="J57" s="14"/>
      <c r="K57" s="14"/>
      <c r="L57" s="2"/>
    </row>
    <row r="58" customFormat="false" ht="12.8" hidden="false" customHeight="false" outlineLevel="0" collapsed="false">
      <c r="B58" s="14" t="n">
        <f aca="false">'Dobot_questionnaire_V2.0_same_taskset'!$AG8</f>
        <v>3</v>
      </c>
      <c r="C58" s="14" t="n">
        <f aca="false">'Dobot_questionnaire_V2.0_same_taskset'!EW8</f>
        <v>3</v>
      </c>
      <c r="D58" s="14"/>
      <c r="E58" s="14"/>
      <c r="F58" s="14"/>
      <c r="G58" s="14"/>
      <c r="H58" s="14"/>
      <c r="I58" s="14"/>
      <c r="J58" s="14"/>
      <c r="K58" s="14"/>
      <c r="L58" s="2"/>
    </row>
    <row r="59" customFormat="false" ht="12.8" hidden="false" customHeight="false" outlineLevel="0" collapsed="false">
      <c r="B59" s="14" t="n">
        <f aca="false">'Dobot_questionnaire_V2.0_same_taskset'!$AG9</f>
        <v>4</v>
      </c>
      <c r="C59" s="14" t="n">
        <f aca="false">'Dobot_questionnaire_V2.0_same_taskset'!EW9</f>
        <v>4</v>
      </c>
      <c r="D59" s="14"/>
      <c r="E59" s="14"/>
      <c r="F59" s="14"/>
      <c r="G59" s="14"/>
      <c r="H59" s="14"/>
      <c r="I59" s="14"/>
      <c r="J59" s="14"/>
      <c r="K59" s="14"/>
      <c r="L59" s="2"/>
    </row>
    <row r="60" customFormat="false" ht="12.8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2"/>
    </row>
    <row r="61" customFormat="false" ht="35.5" hidden="false" customHeight="false" outlineLevel="0" collapsed="false">
      <c r="B61" s="15" t="s">
        <v>232</v>
      </c>
      <c r="C61" s="16"/>
      <c r="D61" s="16"/>
      <c r="E61" s="16"/>
      <c r="F61" s="16"/>
      <c r="G61" s="16"/>
      <c r="H61" s="16"/>
      <c r="I61" s="16"/>
      <c r="J61" s="16"/>
      <c r="K61" s="16"/>
    </row>
    <row r="62" customFormat="false" ht="12.8" hidden="false" customHeight="false" outlineLevel="0" collapsed="false">
      <c r="B62" s="16" t="s">
        <v>233</v>
      </c>
      <c r="C62" s="16" t="n">
        <v>0.05</v>
      </c>
      <c r="D62" s="16"/>
      <c r="E62" s="16"/>
      <c r="F62" s="16"/>
      <c r="G62" s="16"/>
      <c r="H62" s="16"/>
      <c r="I62" s="16"/>
      <c r="J62" s="16"/>
      <c r="K62" s="16"/>
    </row>
    <row r="63" customFormat="false" ht="12.8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customFormat="false" ht="12.8" hidden="false" customHeight="false" outlineLevel="0" collapsed="false">
      <c r="B64" s="16" t="s">
        <v>234</v>
      </c>
      <c r="C64" s="16" t="s">
        <v>235</v>
      </c>
      <c r="D64" s="16" t="s">
        <v>236</v>
      </c>
      <c r="E64" s="16" t="s">
        <v>237</v>
      </c>
      <c r="F64" s="16" t="s">
        <v>238</v>
      </c>
      <c r="G64" s="16"/>
      <c r="H64" s="16"/>
      <c r="I64" s="16"/>
      <c r="J64" s="16"/>
      <c r="K64" s="16"/>
    </row>
    <row r="65" customFormat="false" ht="12.8" hidden="false" customHeight="false" outlineLevel="0" collapsed="false">
      <c r="B65" s="16" t="s">
        <v>239</v>
      </c>
      <c r="C65" s="16" t="n">
        <f aca="false">COUNT('Challenging task'!$B$52:$B$59)</f>
        <v>8</v>
      </c>
      <c r="D65" s="16" t="n">
        <f aca="false">SUM('Challenging task'!$B$52:$B$59)</f>
        <v>25</v>
      </c>
      <c r="E65" s="16" t="n">
        <f aca="false">AVERAGE('Challenging task'!$B$52:$B$59)</f>
        <v>3.125</v>
      </c>
      <c r="F65" s="16" t="n">
        <f aca="false">VAR('Challenging task'!$B$52:$B$59)</f>
        <v>1.55357142857143</v>
      </c>
      <c r="G65" s="16"/>
      <c r="H65" s="16"/>
      <c r="I65" s="16"/>
      <c r="J65" s="16"/>
      <c r="K65" s="16"/>
    </row>
    <row r="66" customFormat="false" ht="12.8" hidden="false" customHeight="false" outlineLevel="0" collapsed="false">
      <c r="B66" s="16" t="s">
        <v>240</v>
      </c>
      <c r="C66" s="16" t="n">
        <f aca="false">COUNT('Challenging task'!$C$52:$C$59)</f>
        <v>8</v>
      </c>
      <c r="D66" s="16" t="n">
        <f aca="false">SUM('Challenging task'!$C$52:$C$59)</f>
        <v>32</v>
      </c>
      <c r="E66" s="16" t="n">
        <f aca="false">AVERAGE('Challenging task'!$C$52:$C$59)</f>
        <v>4</v>
      </c>
      <c r="F66" s="16" t="n">
        <f aca="false">VAR('Challenging task'!$C$52:$C$59)</f>
        <v>1.14285714285714</v>
      </c>
      <c r="G66" s="16"/>
      <c r="H66" s="16"/>
      <c r="I66" s="16"/>
      <c r="J66" s="16"/>
      <c r="K66" s="16"/>
    </row>
    <row r="67" customFormat="false" ht="12.8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customFormat="false" ht="12.8" hidden="false" customHeight="false" outlineLevel="0" collapsed="false">
      <c r="B68" s="16" t="s">
        <v>242</v>
      </c>
      <c r="C68" s="16" t="s">
        <v>243</v>
      </c>
      <c r="D68" s="16" t="s">
        <v>244</v>
      </c>
      <c r="E68" s="16" t="s">
        <v>245</v>
      </c>
      <c r="F68" s="16" t="s">
        <v>246</v>
      </c>
      <c r="G68" s="16" t="s">
        <v>247</v>
      </c>
      <c r="H68" s="16" t="s">
        <v>248</v>
      </c>
      <c r="I68" s="16"/>
      <c r="J68" s="16"/>
      <c r="K68" s="16"/>
    </row>
    <row r="69" customFormat="false" ht="12.8" hidden="false" customHeight="false" outlineLevel="0" collapsed="false">
      <c r="B69" s="16" t="s">
        <v>249</v>
      </c>
      <c r="C69" s="16" t="n">
        <f aca="false">SUMPRODUCT('Challenging task'!$D$65:$D$66,'Challenging task'!$E$65:$E$66)-SUM('Challenging task'!$D$65:$D$66)^2/SUM('Challenging task'!$C$65:$C$66)</f>
        <v>3.0625</v>
      </c>
      <c r="D69" s="16" t="n">
        <f aca="false">COUNT('Challenging task'!$D$65:$D$66)-1</f>
        <v>1</v>
      </c>
      <c r="E69" s="16" t="n">
        <f aca="false">'Challenging task'!$C$69 / 'Challenging task'!$D$69</f>
        <v>3.0625</v>
      </c>
      <c r="F69" s="16" t="n">
        <f aca="false">'Challenging task'!$E$69 / 'Challenging task'!$E$70</f>
        <v>2.27152317880795</v>
      </c>
      <c r="G69" s="16" t="n">
        <f aca="false">FDIST('Challenging task'!$F$69, 'Challenging task'!$D$69, 'Challenging task'!$D$70)</f>
        <v>0.153999956101921</v>
      </c>
      <c r="H69" s="16" t="n">
        <f aca="false">FINV('Challenging task'!$C$62, 'Challenging task'!$D$69, 'Challenging task'!$D$70)</f>
        <v>4.60010993666942</v>
      </c>
      <c r="I69" s="16"/>
      <c r="J69" s="16"/>
      <c r="K69" s="16"/>
    </row>
    <row r="70" customFormat="false" ht="12.8" hidden="false" customHeight="false" outlineLevel="0" collapsed="false">
      <c r="B70" s="16" t="s">
        <v>250</v>
      </c>
      <c r="C70" s="16" t="n">
        <f aca="false">SUM(DEVSQ($B$52:$B$59),DEVSQ($C$52:$C$59))</f>
        <v>18.875</v>
      </c>
      <c r="D70" s="16" t="n">
        <f aca="false">SUM('Challenging task'!$C$65:$C$66)-COUNT('Challenging task'!$C$65:$C$66)</f>
        <v>14</v>
      </c>
      <c r="E70" s="16" t="n">
        <f aca="false">'Challenging task'!$C$70 / 'Challenging task'!$D$70</f>
        <v>1.34821428571429</v>
      </c>
      <c r="F70" s="16"/>
      <c r="G70" s="16"/>
      <c r="H70" s="16"/>
      <c r="I70" s="16"/>
      <c r="J70" s="16"/>
      <c r="K70" s="16"/>
    </row>
    <row r="71" customFormat="false" ht="12.8" hidden="false" customHeight="false" outlineLevel="0" collapsed="false">
      <c r="B71" s="16" t="s">
        <v>251</v>
      </c>
      <c r="C71" s="16" t="n">
        <f aca="false">DEVSQ('Challenging task'!$B$52:$B$59,'Challenging task'!$C$52:$C$59)</f>
        <v>21.9375</v>
      </c>
      <c r="D71" s="16" t="n">
        <f aca="false">SUM('Challenging task'!$C$65:$C$66) - 1</f>
        <v>15</v>
      </c>
      <c r="E71" s="16"/>
      <c r="F71" s="16"/>
      <c r="G71" s="16"/>
      <c r="H71" s="16"/>
      <c r="I71" s="16"/>
      <c r="J71" s="16"/>
      <c r="K71" s="16"/>
    </row>
    <row r="72" customFormat="false" ht="12.8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  <c r="K7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  <c r="G1" s="2" t="s">
        <v>229</v>
      </c>
      <c r="H1" s="2" t="s">
        <v>230</v>
      </c>
      <c r="I1" s="2" t="s">
        <v>231</v>
      </c>
    </row>
    <row r="2" customFormat="false" ht="133.45" hidden="false" customHeight="true" outlineLevel="0" collapsed="false">
      <c r="A2" s="2" t="str">
        <f aca="false">'Dobot_questionnaire_V2.0_same_taskset'!J1</f>
        <v>2-a/b: Please rate how much you agree:  [I was confident in remembering the rules and able to execute the task]</v>
      </c>
      <c r="B2" s="2" t="str">
        <f aca="false">'Dobot_questionnaire_V2.0_same_taskset'!J1</f>
        <v>2-a/b: Please rate how much you agree:  [I was confident in remembering the rules and able to execute the task]</v>
      </c>
      <c r="C2" s="2" t="str">
        <f aca="false">'Dobot_questionnaire_V2.0_same_taskset'!AH1</f>
        <v>3-a/b: Please rate how much you agree:  [I was confident in remembering the rules and able to execute the task]</v>
      </c>
      <c r="D2" s="2" t="str">
        <f aca="false">'Dobot_questionnaire_V2.0_same_taskset'!DZ1</f>
        <v>7-a/b: Please rate how much you agree:  [I was confident in remembering the rules and able to execute the task]</v>
      </c>
      <c r="E2" s="2"/>
      <c r="G2" s="2"/>
      <c r="H2" s="2"/>
      <c r="I2" s="2"/>
    </row>
    <row r="3" customFormat="false" ht="12.8" hidden="false" customHeight="false" outlineLevel="0" collapsed="false">
      <c r="B3" s="2" t="n">
        <f aca="false">'Dobot_questionnaire_V2.0_same_taskset'!J2</f>
        <v>1</v>
      </c>
      <c r="C3" s="2" t="n">
        <f aca="false">'Dobot_questionnaire_V2.0_same_taskset'!AH2</f>
        <v>1</v>
      </c>
      <c r="D3" s="2" t="n">
        <f aca="false">'Dobot_questionnaire_V2.0_same_taskset'!DZ2</f>
        <v>1</v>
      </c>
      <c r="E3" s="2"/>
      <c r="G3" s="2"/>
      <c r="H3" s="2"/>
      <c r="I3" s="2"/>
    </row>
    <row r="4" customFormat="false" ht="12.8" hidden="false" customHeight="false" outlineLevel="0" collapsed="false">
      <c r="B4" s="2" t="n">
        <f aca="false">'Dobot_questionnaire_V2.0_same_taskset'!J3</f>
        <v>2</v>
      </c>
      <c r="C4" s="2" t="n">
        <f aca="false">'Dobot_questionnaire_V2.0_same_taskset'!AH3</f>
        <v>5</v>
      </c>
      <c r="D4" s="2" t="n">
        <f aca="false">'Dobot_questionnaire_V2.0_same_taskset'!DZ3</f>
        <v>2</v>
      </c>
      <c r="E4" s="2"/>
      <c r="G4" s="2"/>
      <c r="H4" s="2"/>
      <c r="I4" s="2"/>
    </row>
    <row r="5" customFormat="false" ht="12.8" hidden="false" customHeight="false" outlineLevel="0" collapsed="false">
      <c r="B5" s="2" t="n">
        <f aca="false">'Dobot_questionnaire_V2.0_same_taskset'!J4</f>
        <v>4</v>
      </c>
      <c r="C5" s="2" t="n">
        <f aca="false">'Dobot_questionnaire_V2.0_same_taskset'!AH4</f>
        <v>2</v>
      </c>
      <c r="D5" s="2" t="n">
        <f aca="false">'Dobot_questionnaire_V2.0_same_taskset'!DZ4</f>
        <v>1</v>
      </c>
      <c r="E5" s="2"/>
      <c r="G5" s="2"/>
      <c r="H5" s="2"/>
      <c r="I5" s="2"/>
    </row>
    <row r="6" customFormat="false" ht="12.8" hidden="false" customHeight="false" outlineLevel="0" collapsed="false">
      <c r="B6" s="2" t="n">
        <f aca="false">'Dobot_questionnaire_V2.0_same_taskset'!J5</f>
        <v>4</v>
      </c>
      <c r="C6" s="2" t="n">
        <f aca="false">'Dobot_questionnaire_V2.0_same_taskset'!AH5</f>
        <v>3</v>
      </c>
      <c r="D6" s="2" t="n">
        <f aca="false">'Dobot_questionnaire_V2.0_same_taskset'!DZ5</f>
        <v>1</v>
      </c>
      <c r="E6" s="2"/>
      <c r="G6" s="2"/>
      <c r="H6" s="2"/>
      <c r="I6" s="2"/>
    </row>
    <row r="7" customFormat="false" ht="12.8" hidden="false" customHeight="false" outlineLevel="0" collapsed="false">
      <c r="B7" s="2" t="n">
        <f aca="false">'Dobot_questionnaire_V2.0_same_taskset'!J6</f>
        <v>3</v>
      </c>
      <c r="C7" s="2" t="n">
        <f aca="false">'Dobot_questionnaire_V2.0_same_taskset'!AH6</f>
        <v>4</v>
      </c>
      <c r="D7" s="2" t="n">
        <f aca="false">'Dobot_questionnaire_V2.0_same_taskset'!DZ6</f>
        <v>2</v>
      </c>
      <c r="E7" s="2"/>
      <c r="G7" s="2"/>
      <c r="H7" s="2"/>
      <c r="I7" s="2"/>
    </row>
    <row r="8" customFormat="false" ht="12.8" hidden="false" customHeight="false" outlineLevel="0" collapsed="false">
      <c r="B8" s="2" t="n">
        <f aca="false">'Dobot_questionnaire_V2.0_same_taskset'!J7</f>
        <v>3</v>
      </c>
      <c r="C8" s="2" t="n">
        <f aca="false">'Dobot_questionnaire_V2.0_same_taskset'!AH7</f>
        <v>5</v>
      </c>
      <c r="D8" s="2" t="n">
        <f aca="false">'Dobot_questionnaire_V2.0_same_taskset'!DZ7</f>
        <v>2</v>
      </c>
      <c r="E8" s="2"/>
      <c r="G8" s="2"/>
      <c r="H8" s="2"/>
      <c r="I8" s="2"/>
    </row>
    <row r="9" customFormat="false" ht="12.8" hidden="false" customHeight="false" outlineLevel="0" collapsed="false">
      <c r="B9" s="2" t="n">
        <f aca="false">'Dobot_questionnaire_V2.0_same_taskset'!J8</f>
        <v>4</v>
      </c>
      <c r="C9" s="2" t="n">
        <f aca="false">'Dobot_questionnaire_V2.0_same_taskset'!AH8</f>
        <v>3</v>
      </c>
      <c r="D9" s="2" t="n">
        <f aca="false">'Dobot_questionnaire_V2.0_same_taskset'!DZ8</f>
        <v>2</v>
      </c>
      <c r="E9" s="2"/>
      <c r="G9" s="2"/>
      <c r="H9" s="2"/>
      <c r="I9" s="2"/>
    </row>
    <row r="10" customFormat="false" ht="12.8" hidden="false" customHeight="false" outlineLevel="0" collapsed="false">
      <c r="B10" s="2" t="n">
        <f aca="false">'Dobot_questionnaire_V2.0_same_taskset'!J9</f>
        <v>3</v>
      </c>
      <c r="C10" s="2" t="n">
        <f aca="false">'Dobot_questionnaire_V2.0_same_taskset'!AH9</f>
        <v>2</v>
      </c>
      <c r="D10" s="2" t="n">
        <f aca="false">'Dobot_questionnaire_V2.0_same_taskset'!DZ9</f>
        <v>2</v>
      </c>
      <c r="E10" s="2"/>
      <c r="G10" s="2"/>
      <c r="H10" s="2"/>
      <c r="I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35.5" hidden="false" customHeight="false" outlineLevel="0" collapsed="false">
      <c r="B14" s="13" t="s">
        <v>232</v>
      </c>
      <c r="C14" s="17"/>
      <c r="D14" s="17"/>
      <c r="E14" s="17"/>
      <c r="F14" s="17"/>
      <c r="G14" s="17"/>
      <c r="H14" s="17"/>
    </row>
    <row r="15" customFormat="false" ht="12.8" hidden="false" customHeight="false" outlineLevel="0" collapsed="false">
      <c r="B15" s="12" t="s">
        <v>233</v>
      </c>
      <c r="C15" s="17" t="n">
        <v>0.05</v>
      </c>
      <c r="D15" s="17"/>
      <c r="E15" s="17"/>
      <c r="F15" s="17"/>
      <c r="G15" s="17"/>
      <c r="H15" s="17"/>
    </row>
    <row r="16" customFormat="false" ht="12.8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B17" s="17" t="s">
        <v>234</v>
      </c>
      <c r="C17" s="17" t="s">
        <v>235</v>
      </c>
      <c r="D17" s="17" t="s">
        <v>236</v>
      </c>
      <c r="E17" s="17" t="s">
        <v>237</v>
      </c>
      <c r="F17" s="17" t="s">
        <v>238</v>
      </c>
      <c r="G17" s="17"/>
      <c r="H17" s="17"/>
    </row>
    <row r="18" customFormat="false" ht="12.8" hidden="false" customHeight="false" outlineLevel="0" collapsed="false">
      <c r="B18" s="17" t="s">
        <v>239</v>
      </c>
      <c r="C18" s="17" t="n">
        <f aca="false">COUNT('Confident remembering rules'!$B$3:$B$10)</f>
        <v>8</v>
      </c>
      <c r="D18" s="17" t="n">
        <f aca="false">SUM('Confident remembering rules'!$B$3:$B$10)</f>
        <v>24</v>
      </c>
      <c r="E18" s="17" t="n">
        <f aca="false">AVERAGE('Confident remembering rules'!$B$3:$B$10)</f>
        <v>3</v>
      </c>
      <c r="F18" s="17" t="n">
        <f aca="false">VAR('Confident remembering rules'!$B$3:$B$10)</f>
        <v>1.14285714285714</v>
      </c>
      <c r="G18" s="17"/>
      <c r="H18" s="17"/>
    </row>
    <row r="19" customFormat="false" ht="12.8" hidden="false" customHeight="false" outlineLevel="0" collapsed="false">
      <c r="B19" s="17" t="s">
        <v>240</v>
      </c>
      <c r="C19" s="17" t="n">
        <f aca="false">COUNT('Confident remembering rules'!$C$3:$C$10)</f>
        <v>8</v>
      </c>
      <c r="D19" s="17" t="n">
        <f aca="false">SUM('Confident remembering rules'!$C$3:$C$10)</f>
        <v>25</v>
      </c>
      <c r="E19" s="17" t="n">
        <f aca="false">AVERAGE('Confident remembering rules'!$C$3:$C$10)</f>
        <v>3.125</v>
      </c>
      <c r="F19" s="17" t="n">
        <f aca="false">VAR('Confident remembering rules'!$C$3:$C$10)</f>
        <v>2.125</v>
      </c>
      <c r="G19" s="17"/>
      <c r="H19" s="17"/>
    </row>
    <row r="20" customFormat="false" ht="12.8" hidden="false" customHeight="false" outlineLevel="0" collapsed="false">
      <c r="B20" s="17" t="s">
        <v>241</v>
      </c>
      <c r="C20" s="17" t="n">
        <f aca="false">COUNT('Confident remembering rules'!$D$3:$D$10)</f>
        <v>8</v>
      </c>
      <c r="D20" s="17" t="n">
        <f aca="false">SUM('Confident remembering rules'!$D$3:$D$10)</f>
        <v>13</v>
      </c>
      <c r="E20" s="17" t="n">
        <f aca="false">AVERAGE('Confident remembering rules'!$D$3:$D$10)</f>
        <v>1.625</v>
      </c>
      <c r="F20" s="17" t="n">
        <f aca="false">VAR('Confident remembering rules'!$D$3:$D$10)</f>
        <v>0.267857142857143</v>
      </c>
      <c r="G20" s="17"/>
      <c r="H20" s="17"/>
    </row>
    <row r="21" customFormat="false" ht="12.8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2.8" hidden="false" customHeight="false" outlineLevel="0" collapsed="false">
      <c r="B22" s="17" t="s">
        <v>242</v>
      </c>
      <c r="C22" s="17" t="s">
        <v>243</v>
      </c>
      <c r="D22" s="17" t="s">
        <v>244</v>
      </c>
      <c r="E22" s="17" t="s">
        <v>245</v>
      </c>
      <c r="F22" s="17" t="s">
        <v>246</v>
      </c>
      <c r="G22" s="17" t="s">
        <v>247</v>
      </c>
      <c r="H22" s="17" t="s">
        <v>248</v>
      </c>
    </row>
    <row r="23" customFormat="false" ht="12.8" hidden="false" customHeight="false" outlineLevel="0" collapsed="false">
      <c r="B23" s="17" t="s">
        <v>249</v>
      </c>
      <c r="C23" s="17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7" t="n">
        <f aca="false">COUNT('Confident remembering rules'!$D$18:$D$20)-1</f>
        <v>2</v>
      </c>
      <c r="E23" s="17" t="n">
        <f aca="false">'Confident remembering rules'!$C$23 / 'Confident remembering rules'!$D$23</f>
        <v>5.54166666666667</v>
      </c>
      <c r="F23" s="17" t="n">
        <f aca="false">'Confident remembering rules'!$E$23 / 'Confident remembering rules'!$E$24</f>
        <v>4.70202020202021</v>
      </c>
      <c r="G23" s="17" t="n">
        <f aca="false">FDIST('Confident remembering rules'!$F$23, 'Confident remembering rules'!$D$23, 'Confident remembering rules'!$D$24)</f>
        <v>0.0205363820064573</v>
      </c>
      <c r="H23" s="17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7" t="s">
        <v>250</v>
      </c>
      <c r="C24" s="17" t="n">
        <f aca="false">SUM(DEVSQ($B$3:$B$10),DEVSQ($C$3:$C$10),DEVSQ($D$3:$D$10))</f>
        <v>24.75</v>
      </c>
      <c r="D24" s="17" t="n">
        <f aca="false">SUM('Confident remembering rules'!$C$18:$C$20)-COUNT('Confident remembering rules'!$C$18:$C$20)</f>
        <v>21</v>
      </c>
      <c r="E24" s="17" t="n">
        <f aca="false">'Confident remembering rules'!$C$24 / 'Confident remembering rules'!$D$24</f>
        <v>1.17857142857143</v>
      </c>
      <c r="F24" s="17"/>
      <c r="G24" s="17"/>
      <c r="H24" s="17"/>
    </row>
    <row r="25" customFormat="false" ht="12.8" hidden="false" customHeight="false" outlineLevel="0" collapsed="false">
      <c r="B25" s="17" t="s">
        <v>251</v>
      </c>
      <c r="C25" s="17" t="n">
        <f aca="false">DEVSQ('Confident remembering rules'!$B$3:$B$10,'Confident remembering rules'!$C$3:$C$10,'Confident remembering rules'!$D$3:$D$10)</f>
        <v>35.8333333333333</v>
      </c>
      <c r="D25" s="17" t="n">
        <f aca="false">SUM('Confident remembering rules'!$C$18:$C$20) - 1</f>
        <v>23</v>
      </c>
      <c r="E25" s="17"/>
      <c r="F25" s="17"/>
      <c r="G25" s="17"/>
      <c r="H25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115.65" hidden="false" customHeight="false" outlineLevel="0" collapsed="false">
      <c r="A2" s="2" t="str">
        <f aca="false">'Challenging task'!I1</f>
        <v>typ2(task6)</v>
      </c>
      <c r="B2" s="2" t="str">
        <f aca="false">'Dobot_questionnaire_V2.0_same_taskset'!K1</f>
        <v>2-a/b: Please rate how much you agree:  [Without the robot, I would achieve more reward. ]</v>
      </c>
      <c r="C2" s="2" t="str">
        <f aca="false">'Dobot_questionnaire_V2.0_same_taskset'!AI1</f>
        <v>3-a/b: Please rate how much you agree:  [Without the robot, I would achieve more reward. ]</v>
      </c>
      <c r="D2" s="2" t="str">
        <f aca="false">'Dobot_questionnaire_V2.0_same_taskset'!EA1</f>
        <v>7-a/b: Please rate how much you agree:  [Without the robot, I would achieve more reward. ]</v>
      </c>
      <c r="E2" s="2"/>
    </row>
    <row r="3" customFormat="false" ht="12.8" hidden="false" customHeight="false" outlineLevel="0" collapsed="false">
      <c r="B3" s="2" t="n">
        <f aca="false">'Dobot_questionnaire_V2.0_same_taskset'!K2</f>
        <v>3</v>
      </c>
      <c r="C3" s="2" t="n">
        <f aca="false">'Dobot_questionnaire_V2.0_same_taskset'!AI2</f>
        <v>3</v>
      </c>
      <c r="D3" s="2" t="n">
        <f aca="false">'Dobot_questionnaire_V2.0_same_taskset'!EA2</f>
        <v>2</v>
      </c>
      <c r="E3" s="2"/>
    </row>
    <row r="4" customFormat="false" ht="12.8" hidden="false" customHeight="false" outlineLevel="0" collapsed="false">
      <c r="B4" s="2" t="n">
        <f aca="false">'Dobot_questionnaire_V2.0_same_taskset'!K3</f>
        <v>1</v>
      </c>
      <c r="C4" s="2" t="n">
        <f aca="false">'Dobot_questionnaire_V2.0_same_taskset'!AI3</f>
        <v>1</v>
      </c>
      <c r="D4" s="2" t="n">
        <f aca="false">'Dobot_questionnaire_V2.0_same_taskset'!EA3</f>
        <v>1</v>
      </c>
      <c r="E4" s="2"/>
    </row>
    <row r="5" customFormat="false" ht="12.8" hidden="false" customHeight="false" outlineLevel="0" collapsed="false">
      <c r="B5" s="2" t="n">
        <f aca="false">'Dobot_questionnaire_V2.0_same_taskset'!K4</f>
        <v>4</v>
      </c>
      <c r="C5" s="2" t="n">
        <f aca="false">'Dobot_questionnaire_V2.0_same_taskset'!AI4</f>
        <v>2</v>
      </c>
      <c r="D5" s="2" t="n">
        <f aca="false">'Dobot_questionnaire_V2.0_same_taskset'!EA4</f>
        <v>1</v>
      </c>
      <c r="E5" s="2"/>
    </row>
    <row r="6" customFormat="false" ht="12.8" hidden="false" customHeight="false" outlineLevel="0" collapsed="false">
      <c r="B6" s="2" t="n">
        <f aca="false">'Dobot_questionnaire_V2.0_same_taskset'!K5</f>
        <v>2</v>
      </c>
      <c r="C6" s="2" t="n">
        <f aca="false">'Dobot_questionnaire_V2.0_same_taskset'!AI5</f>
        <v>1</v>
      </c>
      <c r="D6" s="2" t="n">
        <f aca="false">'Dobot_questionnaire_V2.0_same_taskset'!EA5</f>
        <v>1</v>
      </c>
      <c r="E6" s="2"/>
    </row>
    <row r="7" customFormat="false" ht="12.8" hidden="false" customHeight="false" outlineLevel="0" collapsed="false">
      <c r="B7" s="2" t="n">
        <f aca="false">'Dobot_questionnaire_V2.0_same_taskset'!K6</f>
        <v>2</v>
      </c>
      <c r="C7" s="2" t="n">
        <f aca="false">'Dobot_questionnaire_V2.0_same_taskset'!AI6</f>
        <v>4</v>
      </c>
      <c r="D7" s="2" t="n">
        <f aca="false">'Dobot_questionnaire_V2.0_same_taskset'!EA6</f>
        <v>1</v>
      </c>
      <c r="E7" s="2"/>
    </row>
    <row r="8" customFormat="false" ht="12.8" hidden="false" customHeight="false" outlineLevel="0" collapsed="false">
      <c r="B8" s="2" t="n">
        <f aca="false">'Dobot_questionnaire_V2.0_same_taskset'!K7</f>
        <v>2</v>
      </c>
      <c r="C8" s="2" t="n">
        <f aca="false">'Dobot_questionnaire_V2.0_same_taskset'!AI7</f>
        <v>5</v>
      </c>
      <c r="D8" s="2" t="n">
        <f aca="false">'Dobot_questionnaire_V2.0_same_taskset'!EA7</f>
        <v>1</v>
      </c>
      <c r="E8" s="2"/>
    </row>
    <row r="9" customFormat="false" ht="12.8" hidden="false" customHeight="false" outlineLevel="0" collapsed="false">
      <c r="B9" s="2" t="n">
        <f aca="false">'Dobot_questionnaire_V2.0_same_taskset'!K8</f>
        <v>3</v>
      </c>
      <c r="C9" s="2" t="n">
        <f aca="false">'Dobot_questionnaire_V2.0_same_taskset'!AI8</f>
        <v>1</v>
      </c>
      <c r="D9" s="2" t="n">
        <f aca="false">'Dobot_questionnaire_V2.0_same_taskset'!EA8</f>
        <v>1</v>
      </c>
      <c r="E9" s="2"/>
    </row>
    <row r="10" customFormat="false" ht="12.8" hidden="false" customHeight="false" outlineLevel="0" collapsed="false">
      <c r="B10" s="2" t="n">
        <f aca="false">'Dobot_questionnaire_V2.0_same_taskset'!K9</f>
        <v>3</v>
      </c>
      <c r="C10" s="2" t="n">
        <f aca="false">'Dobot_questionnaire_V2.0_same_taskset'!AI9</f>
        <v>2</v>
      </c>
      <c r="D10" s="2" t="n">
        <f aca="false">'Dobot_questionnaire_V2.0_same_taskset'!EA9</f>
        <v>2</v>
      </c>
      <c r="E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18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9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9" t="s">
        <v>234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8"/>
      <c r="H17" s="18"/>
    </row>
    <row r="18" customFormat="false" ht="12.8" hidden="false" customHeight="false" outlineLevel="0" collapsed="false">
      <c r="B18" s="19" t="s">
        <v>239</v>
      </c>
      <c r="C18" s="18" t="n">
        <f aca="false">COUNT('More reward without robot'!$B$3:$B$10)</f>
        <v>8</v>
      </c>
      <c r="D18" s="18" t="n">
        <f aca="false">SUM('More reward without robot'!$B$3:$B$10)</f>
        <v>20</v>
      </c>
      <c r="E18" s="18" t="n">
        <f aca="false">AVERAGE('More reward without robot'!$B$3:$B$10)</f>
        <v>2.5</v>
      </c>
      <c r="F18" s="18" t="n">
        <f aca="false">VAR('More reward without robot'!$B$3:$B$10)</f>
        <v>0.857142857142857</v>
      </c>
      <c r="G18" s="18"/>
      <c r="H18" s="18"/>
    </row>
    <row r="19" customFormat="false" ht="12.8" hidden="false" customHeight="false" outlineLevel="0" collapsed="false">
      <c r="B19" s="19" t="s">
        <v>240</v>
      </c>
      <c r="C19" s="18" t="n">
        <f aca="false">COUNT('More reward without robot'!$C$3:$C$10)</f>
        <v>8</v>
      </c>
      <c r="D19" s="18" t="n">
        <f aca="false">SUM('More reward without robot'!$C$3:$C$10)</f>
        <v>19</v>
      </c>
      <c r="E19" s="18" t="n">
        <f aca="false">AVERAGE('More reward without robot'!$C$3:$C$10)</f>
        <v>2.375</v>
      </c>
      <c r="F19" s="18" t="n">
        <f aca="false">VAR('More reward without robot'!$C$3:$C$10)</f>
        <v>2.26785714285714</v>
      </c>
      <c r="G19" s="18"/>
      <c r="H19" s="18"/>
    </row>
    <row r="20" customFormat="false" ht="12.8" hidden="false" customHeight="false" outlineLevel="0" collapsed="false">
      <c r="B20" s="19" t="s">
        <v>241</v>
      </c>
      <c r="C20" s="18" t="n">
        <f aca="false">COUNT('More reward without robot'!$D$3:$D$10)</f>
        <v>8</v>
      </c>
      <c r="D20" s="18" t="n">
        <f aca="false">SUM('More reward without robot'!$D$3:$D$10)</f>
        <v>10</v>
      </c>
      <c r="E20" s="18" t="n">
        <f aca="false">AVERAGE('More reward without robot'!$D$3:$D$10)</f>
        <v>1.25</v>
      </c>
      <c r="F20" s="18" t="n">
        <f aca="false">VAR('More reward without robot'!$D$3:$D$10)</f>
        <v>0.214285714285714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9" t="s">
        <v>242</v>
      </c>
      <c r="C22" s="19" t="s">
        <v>243</v>
      </c>
      <c r="D22" s="19" t="s">
        <v>244</v>
      </c>
      <c r="E22" s="19" t="s">
        <v>245</v>
      </c>
      <c r="F22" s="19" t="s">
        <v>246</v>
      </c>
      <c r="G22" s="19" t="s">
        <v>247</v>
      </c>
      <c r="H22" s="19" t="s">
        <v>248</v>
      </c>
    </row>
    <row r="23" customFormat="false" ht="12.8" hidden="false" customHeight="false" outlineLevel="0" collapsed="false">
      <c r="B23" s="19" t="s">
        <v>249</v>
      </c>
      <c r="C23" s="18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8" t="n">
        <f aca="false">COUNT('More reward without robot'!$D$18:$D$20)-1</f>
        <v>2</v>
      </c>
      <c r="E23" s="18" t="n">
        <f aca="false">'More reward without robot'!$C$23 / 'More reward without robot'!$D$23</f>
        <v>3.79166666666666</v>
      </c>
      <c r="F23" s="18" t="n">
        <f aca="false">'More reward without robot'!$E$23 / 'More reward without robot'!$E$24</f>
        <v>3.40641711229946</v>
      </c>
      <c r="G23" s="18" t="n">
        <f aca="false">FDIST('More reward without robot'!$F$23, 'More reward without robot'!$D$23, 'More reward without robot'!$D$24)</f>
        <v>0.052327200265517</v>
      </c>
      <c r="H23" s="18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19" t="s">
        <v>250</v>
      </c>
      <c r="C24" s="18" t="n">
        <f aca="false">SUM(DEVSQ($B$3:$B$10),DEVSQ($C$3:$C$10),DEVSQ($D$3:$D$10))</f>
        <v>23.375</v>
      </c>
      <c r="D24" s="18" t="n">
        <f aca="false">SUM('More reward without robot'!$C$18:$C$20)-COUNT('More reward without robot'!$C$18:$C$20)</f>
        <v>21</v>
      </c>
      <c r="E24" s="18" t="n">
        <f aca="false">'More reward without robot'!$C$24 / 'More reward without robot'!$D$24</f>
        <v>1.11309523809524</v>
      </c>
      <c r="F24" s="18"/>
      <c r="G24" s="18"/>
      <c r="H24" s="18"/>
    </row>
    <row r="25" customFormat="false" ht="12.8" hidden="false" customHeight="false" outlineLevel="0" collapsed="false">
      <c r="B25" s="19" t="s">
        <v>251</v>
      </c>
      <c r="C25" s="18" t="n">
        <f aca="false">DEVSQ('More reward without robot'!$B$3:$B$10,'More reward without robot'!$C$3:$C$10,'More reward without robot'!$D$3:$D$10)</f>
        <v>30.9583333333333</v>
      </c>
      <c r="D25" s="18" t="n">
        <f aca="false">SUM('More reward without robot'!$C$18:$C$20) - 1</f>
        <v>23</v>
      </c>
      <c r="E25" s="18"/>
      <c r="F25" s="18"/>
      <c r="G25" s="18"/>
      <c r="H25" s="18"/>
    </row>
    <row r="26" customFormat="false" ht="12.8" hidden="false" customHeight="false" outlineLevel="0" collapsed="false">
      <c r="B26" s="18"/>
      <c r="C26" s="18"/>
      <c r="D26" s="18"/>
      <c r="E26" s="18"/>
      <c r="F26" s="18"/>
      <c r="G26" s="18"/>
      <c r="H26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J8" activeCellId="0" sqref="J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92.75" hidden="false" customHeight="false" outlineLevel="0" collapsed="false">
      <c r="A2" s="2"/>
      <c r="B2" s="2" t="str">
        <f aca="false">'Dobot_questionnaire_V2.0_same_taskset'!L1</f>
        <v>2-c: Please rate how much you agree:  [It was exhausting to remember all the rules]</v>
      </c>
      <c r="C2" s="2" t="str">
        <f aca="false">'Dobot_questionnaire_V2.0_same_taskset'!AJ1</f>
        <v>3-c: Please rate how much you agree:  [It was exhausting to remember all the rules]</v>
      </c>
      <c r="D2" s="2" t="str">
        <f aca="false">'Dobot_questionnaire_V2.0_same_taskset'!EB1</f>
        <v>7-c: Please rate how much you agree:  [It was exhausting to remember all the rules]</v>
      </c>
      <c r="E2" s="2"/>
    </row>
    <row r="3" customFormat="false" ht="12.8" hidden="false" customHeight="false" outlineLevel="0" collapsed="false">
      <c r="B3" s="2" t="n">
        <f aca="false">'Dobot_questionnaire_V2.0_same_taskset'!L2</f>
        <v>5</v>
      </c>
      <c r="C3" s="2" t="n">
        <f aca="false">'Dobot_questionnaire_V2.0_same_taskset'!AJ2</f>
        <v>5</v>
      </c>
      <c r="D3" s="2" t="n">
        <f aca="false">'Dobot_questionnaire_V2.0_same_taskset'!EB2</f>
        <v>5</v>
      </c>
      <c r="E3" s="2"/>
    </row>
    <row r="4" customFormat="false" ht="12.8" hidden="false" customHeight="false" outlineLevel="0" collapsed="false">
      <c r="B4" s="2" t="n">
        <f aca="false">'Dobot_questionnaire_V2.0_same_taskset'!L3</f>
        <v>4</v>
      </c>
      <c r="C4" s="2" t="n">
        <f aca="false">'Dobot_questionnaire_V2.0_same_taskset'!AJ3</f>
        <v>3</v>
      </c>
      <c r="D4" s="2" t="n">
        <f aca="false">'Dobot_questionnaire_V2.0_same_taskset'!EB3</f>
        <v>4</v>
      </c>
      <c r="E4" s="2"/>
    </row>
    <row r="5" customFormat="false" ht="12.8" hidden="false" customHeight="false" outlineLevel="0" collapsed="false">
      <c r="B5" s="2" t="n">
        <f aca="false">'Dobot_questionnaire_V2.0_same_taskset'!L4</f>
        <v>2</v>
      </c>
      <c r="C5" s="2" t="n">
        <f aca="false">'Dobot_questionnaire_V2.0_same_taskset'!AJ4</f>
        <v>4</v>
      </c>
      <c r="D5" s="2" t="n">
        <f aca="false">'Dobot_questionnaire_V2.0_same_taskset'!EB4</f>
        <v>5</v>
      </c>
      <c r="E5" s="2"/>
    </row>
    <row r="6" customFormat="false" ht="12.8" hidden="false" customHeight="false" outlineLevel="0" collapsed="false">
      <c r="B6" s="2" t="n">
        <f aca="false">'Dobot_questionnaire_V2.0_same_taskset'!L5</f>
        <v>3</v>
      </c>
      <c r="C6" s="2" t="n">
        <f aca="false">'Dobot_questionnaire_V2.0_same_taskset'!AJ5</f>
        <v>1</v>
      </c>
      <c r="D6" s="2" t="n">
        <f aca="false">'Dobot_questionnaire_V2.0_same_taskset'!EB5</f>
        <v>5</v>
      </c>
      <c r="E6" s="2"/>
    </row>
    <row r="7" customFormat="false" ht="12.8" hidden="false" customHeight="false" outlineLevel="0" collapsed="false">
      <c r="B7" s="2" t="n">
        <f aca="false">'Dobot_questionnaire_V2.0_same_taskset'!L6</f>
        <v>2</v>
      </c>
      <c r="C7" s="2" t="n">
        <f aca="false">'Dobot_questionnaire_V2.0_same_taskset'!AJ6</f>
        <v>1</v>
      </c>
      <c r="D7" s="2" t="n">
        <f aca="false">'Dobot_questionnaire_V2.0_same_taskset'!EB6</f>
        <v>4</v>
      </c>
      <c r="E7" s="2"/>
    </row>
    <row r="8" customFormat="false" ht="12.8" hidden="false" customHeight="false" outlineLevel="0" collapsed="false">
      <c r="B8" s="2" t="n">
        <f aca="false">'Dobot_questionnaire_V2.0_same_taskset'!L7</f>
        <v>4</v>
      </c>
      <c r="C8" s="2" t="n">
        <f aca="false">'Dobot_questionnaire_V2.0_same_taskset'!AJ7</f>
        <v>1</v>
      </c>
      <c r="D8" s="2" t="n">
        <f aca="false">'Dobot_questionnaire_V2.0_same_taskset'!EB7</f>
        <v>5</v>
      </c>
      <c r="E8" s="2"/>
    </row>
    <row r="9" customFormat="false" ht="12.8" hidden="false" customHeight="false" outlineLevel="0" collapsed="false">
      <c r="B9" s="2" t="n">
        <f aca="false">'Dobot_questionnaire_V2.0_same_taskset'!L8</f>
        <v>1</v>
      </c>
      <c r="C9" s="2" t="n">
        <f aca="false">'Dobot_questionnaire_V2.0_same_taskset'!AJ8</f>
        <v>3</v>
      </c>
      <c r="D9" s="2" t="n">
        <f aca="false">'Dobot_questionnaire_V2.0_same_taskset'!EB8</f>
        <v>4</v>
      </c>
      <c r="E9" s="2"/>
    </row>
    <row r="10" customFormat="false" ht="12.8" hidden="false" customHeight="false" outlineLevel="0" collapsed="false">
      <c r="B10" s="2" t="n">
        <f aca="false">'Dobot_questionnaire_V2.0_same_taskset'!L9</f>
        <v>2</v>
      </c>
      <c r="C10" s="2" t="n">
        <f aca="false">'Dobot_questionnaire_V2.0_same_taskset'!AJ9</f>
        <v>4</v>
      </c>
      <c r="D10" s="2" t="n">
        <f aca="false">'Dobot_questionnaire_V2.0_same_taskset'!EB9</f>
        <v>4</v>
      </c>
      <c r="E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35.5" hidden="false" customHeight="false" outlineLevel="0" collapsed="false">
      <c r="B13" s="20" t="s">
        <v>232</v>
      </c>
      <c r="C13" s="21"/>
      <c r="D13" s="21"/>
      <c r="E13" s="21"/>
      <c r="F13" s="21"/>
      <c r="G13" s="21"/>
      <c r="H13" s="21"/>
    </row>
    <row r="14" customFormat="false" ht="12.8" hidden="false" customHeight="false" outlineLevel="0" collapsed="false">
      <c r="B14" s="21" t="s">
        <v>233</v>
      </c>
      <c r="C14" s="21" t="n">
        <v>0.05</v>
      </c>
      <c r="D14" s="21"/>
      <c r="E14" s="21"/>
      <c r="F14" s="21"/>
      <c r="G14" s="21"/>
      <c r="H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.8" hidden="false" customHeight="false" outlineLevel="0" collapsed="false">
      <c r="B16" s="21" t="s">
        <v>234</v>
      </c>
      <c r="C16" s="21" t="s">
        <v>235</v>
      </c>
      <c r="D16" s="21" t="s">
        <v>236</v>
      </c>
      <c r="E16" s="21" t="s">
        <v>237</v>
      </c>
      <c r="F16" s="21" t="s">
        <v>238</v>
      </c>
      <c r="G16" s="21"/>
      <c r="H16" s="21"/>
    </row>
    <row r="17" customFormat="false" ht="12.8" hidden="false" customHeight="false" outlineLevel="0" collapsed="false">
      <c r="B17" s="21" t="s">
        <v>239</v>
      </c>
      <c r="C17" s="21" t="n">
        <f aca="false">COUNT('Exhausting tasks'!$B$3:$B$10)</f>
        <v>8</v>
      </c>
      <c r="D17" s="21" t="n">
        <f aca="false">SUM('Exhausting tasks'!$B$3:$B$10)</f>
        <v>23</v>
      </c>
      <c r="E17" s="21" t="n">
        <f aca="false">AVERAGE('Exhausting tasks'!$B$3:$B$10)</f>
        <v>2.875</v>
      </c>
      <c r="F17" s="21" t="n">
        <f aca="false">VAR('Exhausting tasks'!$B$3:$B$10)</f>
        <v>1.83928571428571</v>
      </c>
      <c r="G17" s="21"/>
      <c r="H17" s="21"/>
    </row>
    <row r="18" customFormat="false" ht="12.8" hidden="false" customHeight="false" outlineLevel="0" collapsed="false">
      <c r="B18" s="21" t="s">
        <v>240</v>
      </c>
      <c r="C18" s="21" t="n">
        <f aca="false">COUNT('Exhausting tasks'!$C$3:$C$10)</f>
        <v>8</v>
      </c>
      <c r="D18" s="21" t="n">
        <f aca="false">SUM('Exhausting tasks'!$C$3:$C$10)</f>
        <v>22</v>
      </c>
      <c r="E18" s="21" t="n">
        <f aca="false">AVERAGE('Exhausting tasks'!$C$3:$C$10)</f>
        <v>2.75</v>
      </c>
      <c r="F18" s="21" t="n">
        <f aca="false">VAR('Exhausting tasks'!$C$3:$C$10)</f>
        <v>2.5</v>
      </c>
      <c r="G18" s="21"/>
      <c r="H18" s="21"/>
    </row>
    <row r="19" customFormat="false" ht="12.8" hidden="false" customHeight="false" outlineLevel="0" collapsed="false">
      <c r="B19" s="21" t="s">
        <v>241</v>
      </c>
      <c r="C19" s="21" t="n">
        <f aca="false">COUNT('Exhausting tasks'!$D$3:$D$10)</f>
        <v>8</v>
      </c>
      <c r="D19" s="21" t="n">
        <f aca="false">SUM('Exhausting tasks'!$D$3:$D$10)</f>
        <v>36</v>
      </c>
      <c r="E19" s="21" t="n">
        <f aca="false">AVERAGE('Exhausting tasks'!$D$3:$D$10)</f>
        <v>4.5</v>
      </c>
      <c r="F19" s="21" t="n">
        <f aca="false">VAR('Exhausting tasks'!$D$3:$D$10)</f>
        <v>0.285714285714286</v>
      </c>
      <c r="G19" s="21"/>
      <c r="H19" s="21"/>
    </row>
    <row r="20" customFormat="false" ht="12.8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.8" hidden="false" customHeight="false" outlineLevel="0" collapsed="false">
      <c r="B21" s="21" t="s">
        <v>242</v>
      </c>
      <c r="C21" s="21" t="s">
        <v>243</v>
      </c>
      <c r="D21" s="21" t="s">
        <v>244</v>
      </c>
      <c r="E21" s="21" t="s">
        <v>245</v>
      </c>
      <c r="F21" s="21" t="s">
        <v>246</v>
      </c>
      <c r="G21" s="21" t="s">
        <v>247</v>
      </c>
      <c r="H21" s="21" t="s">
        <v>248</v>
      </c>
    </row>
    <row r="22" customFormat="false" ht="12.8" hidden="false" customHeight="false" outlineLevel="0" collapsed="false">
      <c r="B22" s="21" t="s">
        <v>249</v>
      </c>
      <c r="C22" s="21" t="n">
        <f aca="false">SUMPRODUCT('Exhausting tasks'!$D$17:$D$19,'Exhausting tasks'!$E$17:$E$19)-SUM('Exhausting tasks'!$D$17:$D$19)^2/SUM('Exhausting tasks'!$C$17:$C$19)</f>
        <v>15.25</v>
      </c>
      <c r="D22" s="21" t="n">
        <f aca="false">COUNT('Exhausting tasks'!$D$17:$D$19)-1</f>
        <v>2</v>
      </c>
      <c r="E22" s="21" t="n">
        <f aca="false">'Exhausting tasks'!$C$22 / 'Exhausting tasks'!$D$22</f>
        <v>7.625</v>
      </c>
      <c r="F22" s="21" t="n">
        <f aca="false">'Exhausting tasks'!$E$22 / 'Exhausting tasks'!$E$23</f>
        <v>4.94594594594595</v>
      </c>
      <c r="G22" s="21" t="n">
        <f aca="false">FDIST('Exhausting tasks'!$F$22, 'Exhausting tasks'!$D$22, 'Exhausting tasks'!$D$23)</f>
        <v>0.0173754186825323</v>
      </c>
      <c r="H22" s="21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1" t="s">
        <v>250</v>
      </c>
      <c r="C23" s="21" t="n">
        <f aca="false">SUM(DEVSQ($B$3:$B$10),DEVSQ($C$3:$C$10),DEVSQ($D$3:$D$10))</f>
        <v>32.375</v>
      </c>
      <c r="D23" s="21" t="n">
        <f aca="false">SUM('Exhausting tasks'!$C$17:$C$19)-COUNT('Exhausting tasks'!$C$17:$C$19)</f>
        <v>21</v>
      </c>
      <c r="E23" s="21" t="n">
        <f aca="false">'Exhausting tasks'!$C$23 / 'Exhausting tasks'!$D$23</f>
        <v>1.54166666666667</v>
      </c>
      <c r="F23" s="21"/>
      <c r="G23" s="21"/>
      <c r="H23" s="21"/>
    </row>
    <row r="24" customFormat="false" ht="12.8" hidden="false" customHeight="false" outlineLevel="0" collapsed="false">
      <c r="B24" s="21" t="s">
        <v>251</v>
      </c>
      <c r="C24" s="21" t="n">
        <f aca="false">DEVSQ('Exhausting tasks'!$B$3:$B$10,'Exhausting tasks'!$C$3:$C$10,'Exhausting tasks'!$D$3:$D$10)</f>
        <v>47.625</v>
      </c>
      <c r="D24" s="21" t="n">
        <f aca="false">SUM('Exhausting tasks'!$C$17:$C$19) - 1</f>
        <v>23</v>
      </c>
      <c r="E24" s="21"/>
      <c r="F24" s="21"/>
      <c r="G24" s="21"/>
      <c r="H24" s="21"/>
    </row>
    <row r="25" customFormat="false" ht="12.8" hidden="false" customHeight="false" outlineLevel="0" collapsed="false">
      <c r="B25" s="21"/>
      <c r="C25" s="21"/>
      <c r="D25" s="21"/>
      <c r="E25" s="21"/>
      <c r="F25" s="21"/>
      <c r="G25" s="21"/>
      <c r="H25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36" zoomScaleNormal="36" zoomScalePageLayoutView="100" workbookViewId="0">
      <selection pane="topLeft" activeCell="I12" activeCellId="0" sqref="I1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92.75" hidden="false" customHeight="false" outlineLevel="0" collapsed="false">
      <c r="A2" s="2"/>
      <c r="B2" s="2" t="str">
        <f aca="false">'Dobot_questionnaire_V2.0_same_taskset'!N1</f>
        <v>2-c: Please rate how much you agree:  [The robot helped me remembering the rules ]</v>
      </c>
      <c r="C2" s="2" t="str">
        <f aca="false">'Dobot_questionnaire_V2.0_same_taskset'!AL1</f>
        <v>3-c: Please rate how much you agree:  [The robot helped me remembering the rules ]</v>
      </c>
      <c r="D2" s="2" t="str">
        <f aca="false">'Dobot_questionnaire_V2.0_same_taskset'!ED1</f>
        <v>7-c: Please rate how much you agree:  [The robot helped me remembering the rules ]</v>
      </c>
      <c r="E2" s="2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2" t="n">
        <f aca="false">'Dobot_questionnaire_V2.0_same_taskset'!ED2</f>
        <v>5</v>
      </c>
      <c r="E3" s="2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2" t="n">
        <f aca="false">'Dobot_questionnaire_V2.0_same_taskset'!AL3</f>
        <v>2</v>
      </c>
      <c r="D4" s="6" t="n">
        <f aca="false">'Dobot_questionnaire_V2.0_same_taskset'!ED3</f>
        <v>4</v>
      </c>
      <c r="E4" s="2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2" t="n">
        <f aca="false">'Dobot_questionnaire_V2.0_same_taskset'!AL4</f>
        <v>4</v>
      </c>
      <c r="D5" s="6" t="n">
        <f aca="false">'Dobot_questionnaire_V2.0_same_taskset'!ED4</f>
        <v>5</v>
      </c>
      <c r="E5" s="2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2" t="n">
        <f aca="false">'Dobot_questionnaire_V2.0_same_taskset'!AL5</f>
        <v>1</v>
      </c>
      <c r="D6" s="6" t="n">
        <f aca="false">'Dobot_questionnaire_V2.0_same_taskset'!ED5</f>
        <v>1</v>
      </c>
      <c r="E6" s="2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2" t="n">
        <f aca="false">'Dobot_questionnaire_V2.0_same_taskset'!AL6</f>
        <v>3</v>
      </c>
      <c r="D7" s="6" t="n">
        <f aca="false">'Dobot_questionnaire_V2.0_same_taskset'!ED6</f>
        <v>5</v>
      </c>
      <c r="E7" s="2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2" t="n">
        <f aca="false">'Dobot_questionnaire_V2.0_same_taskset'!AL7</f>
        <v>4</v>
      </c>
      <c r="D8" s="6" t="n">
        <f aca="false">'Dobot_questionnaire_V2.0_same_taskset'!ED7</f>
        <v>5</v>
      </c>
      <c r="E8" s="2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2" t="n">
        <f aca="false">'Dobot_questionnaire_V2.0_same_taskset'!AL8</f>
        <v>3</v>
      </c>
      <c r="D9" s="6" t="n">
        <f aca="false">'Dobot_questionnaire_V2.0_same_taskset'!ED8</f>
        <v>5</v>
      </c>
      <c r="E9" s="2" t="n">
        <f aca="false">'Dobot_questionnaire_V2.0_same_taskset'!FB8</f>
        <v>3</v>
      </c>
    </row>
    <row r="10" customFormat="false" ht="12.8" hidden="false" customHeight="false" outlineLevel="0" collapsed="false">
      <c r="B10" s="23" t="n">
        <f aca="false">'Dobot_questionnaire_V2.0_same_taskset'!N9</f>
        <v>2</v>
      </c>
      <c r="C10" s="8" t="n">
        <f aca="false">'Dobot_questionnaire_V2.0_same_taskset'!AL9</f>
        <v>3</v>
      </c>
      <c r="D10" s="9" t="n">
        <f aca="false">'Dobot_questionnaire_V2.0_same_taskset'!ED9</f>
        <v>3</v>
      </c>
      <c r="E10" s="2" t="n">
        <f aca="false">'Dobot_questionnaire_V2.0_same_taskset'!FB9</f>
        <v>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4" customFormat="false" ht="12.8" hidden="false" customHeight="false" outlineLevel="0" collapsed="false">
      <c r="B14" s="0" t="s">
        <v>262</v>
      </c>
      <c r="M14" s="11" t="s">
        <v>263</v>
      </c>
    </row>
    <row r="15" customFormat="false" ht="12.8" hidden="false" customHeight="false" outlineLevel="0" collapsed="false">
      <c r="M15" s="0" t="s">
        <v>233</v>
      </c>
      <c r="N15" s="0" t="n">
        <v>0.05</v>
      </c>
    </row>
    <row r="16" customFormat="false" ht="12.8" hidden="false" customHeight="false" outlineLevel="0" collapsed="false">
      <c r="M16" s="0" t="s">
        <v>264</v>
      </c>
      <c r="N16" s="0" t="n">
        <v>0</v>
      </c>
    </row>
    <row r="17" customFormat="false" ht="12.8" hidden="false" customHeight="false" outlineLevel="0" collapsed="false">
      <c r="B17" s="11" t="s">
        <v>232</v>
      </c>
      <c r="N17" s="11" t="s">
        <v>265</v>
      </c>
      <c r="O17" s="11" t="s">
        <v>266</v>
      </c>
    </row>
    <row r="18" customFormat="false" ht="12.8" hidden="false" customHeight="false" outlineLevel="0" collapsed="false">
      <c r="B18" s="0" t="s">
        <v>233</v>
      </c>
      <c r="C18" s="0" t="n">
        <v>0.05</v>
      </c>
      <c r="M18" s="0" t="s">
        <v>237</v>
      </c>
      <c r="N18" s="0" t="n">
        <f aca="false">AVERAGE('Robot helped remember rules'!$C$3:$C$10)</f>
        <v>2.875</v>
      </c>
      <c r="O18" s="0" t="n">
        <f aca="false">AVERAGE('Robot helped remember rules'!$D$3:$D$10)</f>
        <v>4.125</v>
      </c>
    </row>
    <row r="19" customFormat="false" ht="12.8" hidden="false" customHeight="false" outlineLevel="0" collapsed="false">
      <c r="M19" s="0" t="s">
        <v>238</v>
      </c>
      <c r="N19" s="0" t="n">
        <f aca="false">VAR('Robot helped remember rules'!$C$3:$C$10)</f>
        <v>0.982142857142857</v>
      </c>
      <c r="O19" s="0" t="n">
        <f aca="false">VAR('Robot helped remember rules'!$D$3:$D$10)</f>
        <v>2.125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M20" s="0" t="s">
        <v>267</v>
      </c>
      <c r="N20" s="0" t="n">
        <f aca="false">COUNT('Robot helped remember rules'!$C$3:$C$10)</f>
        <v>8</v>
      </c>
      <c r="O20" s="0" t="n">
        <f aca="false">COUNT('Robot helped remember rules'!$D$3:$D$10)</f>
        <v>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  <c r="M21" s="0" t="s">
        <v>268</v>
      </c>
      <c r="N21" s="0" t="n">
        <f aca="false">CORREL('Robot helped remember rules'!$C$3:$C$10,'Robot helped remember rules'!$D$3:$D$10)</f>
        <v>0.803449400801685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  <c r="M22" s="0" t="s">
        <v>269</v>
      </c>
      <c r="N22" s="0" t="n">
        <f aca="false" t="array" ref="N22:N22">AVERAGE(IF(ISODD(IF(ISNUMBER('Robot helped remember rules'!$C$3:$C$10), 1, 0) * IF(ISNUMBER('Robot helped remember rules'!$D$3:$D$10), 1, 0)), 'Robot helped remember rules'!$C$3:$C$10 - 'Robot helped remember rules'!$D$3:$D$10, "NA"))</f>
        <v>-1.25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  <c r="M23" s="0" t="s">
        <v>270</v>
      </c>
      <c r="N23" s="0" t="n">
        <f aca="false" t="array" ref="N23:N23">VAR(IF(ISODD(IF(ISNUMBER('Robot helped remember rules'!$C$3:$C$10), 1, 0) * IF(ISNUMBER('Robot helped remember rules'!$D$3:$D$10), 1, 0)), 'Robot helped remember rules'!$C$3:$C$10 - 'Robot helped remember rules'!$D$3:$D$10, "NA"))</f>
        <v>0.785714285714286</v>
      </c>
    </row>
    <row r="24" customFormat="false" ht="12.8" hidden="false" customHeight="false" outlineLevel="0" collapsed="false">
      <c r="M24" s="0" t="s">
        <v>244</v>
      </c>
      <c r="N24" s="0" t="n">
        <f aca="false" t="array" ref="N24:N24">SUM(IF(ISNUMBER('Robot helped remember rules'!$C$3:$C$10), 1, 0) * IF(ISNUMBER('Robot helped remember rules'!$D$3:$D$10), 1, 0)) - 1</f>
        <v>7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M25" s="0" t="s">
        <v>271</v>
      </c>
      <c r="N25" s="0" t="n">
        <f aca="false">('Robot helped remember rules'!$N$22 - 'Robot helped remember rules'!$N$16) / ('Robot helped remember rules'!$N$23 / ( 'Robot helped remember rules'!$N$24 + 1)) ^ 0.5</f>
        <v>-3.98862017608733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  <c r="M26" s="0" t="s">
        <v>272</v>
      </c>
      <c r="N26" s="0" t="n">
        <f aca="false">TDIST(ABS('Robot helped remember rules'!$N$25), 'Robot helped remember rules'!$N$24, 1)</f>
        <v>0.00263284551458087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  <c r="M27" s="0" t="s">
        <v>273</v>
      </c>
      <c r="N27" s="0" t="n">
        <f aca="false">TINV(2*'Robot helped remember rules'!$N$15, 'Robot helped remember rules'!$N$24)</f>
        <v>1.89457860509001</v>
      </c>
    </row>
    <row r="28" customFormat="false" ht="12.8" hidden="false" customHeight="false" outlineLevel="0" collapsed="false">
      <c r="B28" s="0" t="s">
        <v>251</v>
      </c>
      <c r="C28" s="0" t="n">
        <f aca="false">DEVSQ('Robot helped remember rules'!$B$3:$B$10,'Robot helped remember rules'!$C$3:$C$10,'Robot helped remember rules'!$D$3:$D$10)</f>
        <v>43.625</v>
      </c>
      <c r="D28" s="0" t="n">
        <f aca="false">SUM('Robot helped remember rules'!$C$21:$C$23) - 1</f>
        <v>23</v>
      </c>
      <c r="M28" s="0" t="s">
        <v>274</v>
      </c>
      <c r="N28" s="0" t="n">
        <f aca="false">TDIST(ABS('Robot helped remember rules'!$N$25), 'Robot helped remember rules'!$N$24, 2)</f>
        <v>0.00526569102916175</v>
      </c>
    </row>
    <row r="29" customFormat="false" ht="12.8" hidden="false" customHeight="false" outlineLevel="0" collapsed="false">
      <c r="M29" s="0" t="s">
        <v>275</v>
      </c>
      <c r="N29" s="0" t="n">
        <f aca="false">TINV('Robot helped remember rules'!$N$15, 'Robot helped remember rules'!$N$24)</f>
        <v>2.36462425159279</v>
      </c>
    </row>
    <row r="33" customFormat="false" ht="12.8" hidden="false" customHeight="false" outlineLevel="0" collapsed="false">
      <c r="B33" s="0" t="s">
        <v>276</v>
      </c>
    </row>
    <row r="35" customFormat="false" ht="12.8" hidden="false" customHeight="false" outlineLevel="0" collapsed="false">
      <c r="B35" s="11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259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n">
        <f aca="false">DEVSQ('Robot helped remember rules'!$B$3:$B$10,'Robot helped remember rules'!$C$3:$C$10,'Robot helped remember rules'!$D$3:$D$10,'Robot helped remember rules'!$E$3:$E$10)</f>
        <v>54.875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130.45" hidden="false" customHeight="true" outlineLevel="0" collapsed="false">
      <c r="A2" s="2"/>
      <c r="B2" s="2" t="str">
        <f aca="false">'Dobot_questionnaire_V2.0_same_taskset'!M1</f>
        <v>2-c: Please rate how much you agree:  [It became harder to remember the rules over the course of the task.]</v>
      </c>
      <c r="C2" s="2" t="str">
        <f aca="false">'Dobot_questionnaire_V2.0_same_taskset'!AK1</f>
        <v>3-c: Please rate how much you agree:  [It became harder to remember the rules over the course of the task.]</v>
      </c>
      <c r="D2" s="2" t="str">
        <f aca="false">'Dobot_questionnaire_V2.0_same_taskset'!EC1</f>
        <v>7-c: Please rate how much you agree:  [It became harder to remember the rules over the course of the task.]</v>
      </c>
      <c r="E2" s="2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2" t="n">
        <f aca="false">'Dobot_questionnaire_V2.0_same_taskset'!M2</f>
        <v>5</v>
      </c>
      <c r="C3" s="2" t="n">
        <f aca="false">'Dobot_questionnaire_V2.0_same_taskset'!AK2</f>
        <v>5</v>
      </c>
      <c r="D3" s="2" t="n">
        <f aca="false">'Dobot_questionnaire_V2.0_same_taskset'!EC2</f>
        <v>5</v>
      </c>
      <c r="E3" s="2" t="n">
        <f aca="false">'Dobot_questionnaire_V2.0_same_taskset'!FA2</f>
        <v>5</v>
      </c>
    </row>
    <row r="4" customFormat="false" ht="12.8" hidden="false" customHeight="false" outlineLevel="0" collapsed="false">
      <c r="B4" s="2" t="n">
        <f aca="false">'Dobot_questionnaire_V2.0_same_taskset'!M3</f>
        <v>2</v>
      </c>
      <c r="C4" s="2" t="n">
        <f aca="false">'Dobot_questionnaire_V2.0_same_taskset'!AK3</f>
        <v>2</v>
      </c>
      <c r="D4" s="2" t="n">
        <f aca="false">'Dobot_questionnaire_V2.0_same_taskset'!EC3</f>
        <v>4</v>
      </c>
      <c r="E4" s="2" t="n">
        <f aca="false">'Dobot_questionnaire_V2.0_same_taskset'!FA3</f>
        <v>4</v>
      </c>
    </row>
    <row r="5" customFormat="false" ht="12.8" hidden="false" customHeight="false" outlineLevel="0" collapsed="false">
      <c r="B5" s="2" t="n">
        <f aca="false">'Dobot_questionnaire_V2.0_same_taskset'!M4</f>
        <v>2</v>
      </c>
      <c r="C5" s="2" t="n">
        <f aca="false">'Dobot_questionnaire_V2.0_same_taskset'!AK4</f>
        <v>4</v>
      </c>
      <c r="D5" s="2" t="n">
        <f aca="false">'Dobot_questionnaire_V2.0_same_taskset'!EC4</f>
        <v>5</v>
      </c>
      <c r="E5" s="2" t="n">
        <f aca="false">'Dobot_questionnaire_V2.0_same_taskset'!FA4</f>
        <v>4</v>
      </c>
    </row>
    <row r="6" customFormat="false" ht="12.8" hidden="false" customHeight="false" outlineLevel="0" collapsed="false">
      <c r="B6" s="2" t="n">
        <f aca="false">'Dobot_questionnaire_V2.0_same_taskset'!M5</f>
        <v>2</v>
      </c>
      <c r="C6" s="2" t="n">
        <f aca="false">'Dobot_questionnaire_V2.0_same_taskset'!AK5</f>
        <v>1</v>
      </c>
      <c r="D6" s="2" t="n">
        <f aca="false">'Dobot_questionnaire_V2.0_same_taskset'!EC5</f>
        <v>5</v>
      </c>
      <c r="E6" s="2" t="n">
        <f aca="false">'Dobot_questionnaire_V2.0_same_taskset'!FA5</f>
        <v>5</v>
      </c>
    </row>
    <row r="7" customFormat="false" ht="12.8" hidden="false" customHeight="false" outlineLevel="0" collapsed="false">
      <c r="B7" s="2" t="n">
        <f aca="false">'Dobot_questionnaire_V2.0_same_taskset'!M6</f>
        <v>2</v>
      </c>
      <c r="C7" s="2" t="n">
        <f aca="false">'Dobot_questionnaire_V2.0_same_taskset'!AK6</f>
        <v>2</v>
      </c>
      <c r="D7" s="2" t="n">
        <f aca="false">'Dobot_questionnaire_V2.0_same_taskset'!EC6</f>
        <v>5</v>
      </c>
      <c r="E7" s="2" t="n">
        <f aca="false">'Dobot_questionnaire_V2.0_same_taskset'!FA6</f>
        <v>4</v>
      </c>
    </row>
    <row r="8" customFormat="false" ht="12.8" hidden="false" customHeight="false" outlineLevel="0" collapsed="false">
      <c r="B8" s="2" t="n">
        <f aca="false">'Dobot_questionnaire_V2.0_same_taskset'!M7</f>
        <v>4</v>
      </c>
      <c r="C8" s="2" t="n">
        <f aca="false">'Dobot_questionnaire_V2.0_same_taskset'!AK7</f>
        <v>1</v>
      </c>
      <c r="D8" s="2" t="n">
        <f aca="false">'Dobot_questionnaire_V2.0_same_taskset'!EC7</f>
        <v>5</v>
      </c>
      <c r="E8" s="2" t="n">
        <f aca="false">'Dobot_questionnaire_V2.0_same_taskset'!FA7</f>
        <v>5</v>
      </c>
    </row>
    <row r="9" customFormat="false" ht="12.8" hidden="false" customHeight="false" outlineLevel="0" collapsed="false">
      <c r="B9" s="2" t="n">
        <f aca="false">'Dobot_questionnaire_V2.0_same_taskset'!M8</f>
        <v>3</v>
      </c>
      <c r="C9" s="2" t="n">
        <f aca="false">'Dobot_questionnaire_V2.0_same_taskset'!AK8</f>
        <v>4</v>
      </c>
      <c r="D9" s="2" t="n">
        <f aca="false">'Dobot_questionnaire_V2.0_same_taskset'!EC8</f>
        <v>5</v>
      </c>
      <c r="E9" s="2" t="n">
        <f aca="false">'Dobot_questionnaire_V2.0_same_taskset'!FA8</f>
        <v>4</v>
      </c>
    </row>
    <row r="10" customFormat="false" ht="12.8" hidden="false" customHeight="false" outlineLevel="0" collapsed="false">
      <c r="B10" s="2" t="n">
        <f aca="false">'Dobot_questionnaire_V2.0_same_taskset'!M9</f>
        <v>2</v>
      </c>
      <c r="C10" s="2" t="n">
        <f aca="false">'Dobot_questionnaire_V2.0_same_taskset'!AK9</f>
        <v>4</v>
      </c>
      <c r="D10" s="2" t="n">
        <f aca="false">'Dobot_questionnaire_V2.0_same_taskset'!EC9</f>
        <v>4</v>
      </c>
      <c r="E10" s="2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277</v>
      </c>
      <c r="C14" s="21"/>
      <c r="D14" s="21"/>
      <c r="E14" s="21"/>
      <c r="F14" s="21"/>
      <c r="G14" s="21"/>
      <c r="H14" s="21"/>
      <c r="I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</row>
    <row r="16" customFormat="false" ht="12.8" hidden="false" customHeight="false" outlineLevel="0" collapsed="false">
      <c r="B16" s="24" t="s">
        <v>232</v>
      </c>
      <c r="C16" s="21"/>
      <c r="D16" s="21"/>
      <c r="E16" s="21"/>
      <c r="F16" s="21"/>
      <c r="G16" s="21"/>
      <c r="H16" s="21"/>
      <c r="I16" s="21"/>
    </row>
    <row r="17" customFormat="false" ht="12.8" hidden="false" customHeight="false" outlineLevel="0" collapsed="false">
      <c r="B17" s="21" t="s">
        <v>233</v>
      </c>
      <c r="C17" s="21" t="n">
        <v>0.05</v>
      </c>
      <c r="D17" s="21"/>
      <c r="E17" s="21"/>
      <c r="F17" s="21"/>
      <c r="G17" s="21"/>
      <c r="H17" s="21"/>
      <c r="I17" s="21"/>
    </row>
    <row r="18" customFormat="false" ht="12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</row>
    <row r="19" customFormat="false" ht="12.8" hidden="false" customHeight="false" outlineLevel="0" collapsed="false">
      <c r="B19" s="21" t="s">
        <v>234</v>
      </c>
      <c r="C19" s="21" t="s">
        <v>235</v>
      </c>
      <c r="D19" s="21" t="s">
        <v>236</v>
      </c>
      <c r="E19" s="21" t="s">
        <v>237</v>
      </c>
      <c r="F19" s="21" t="s">
        <v>238</v>
      </c>
      <c r="G19" s="21"/>
      <c r="H19" s="21"/>
      <c r="I19" s="21"/>
    </row>
    <row r="20" customFormat="false" ht="12.8" hidden="false" customHeight="false" outlineLevel="0" collapsed="false">
      <c r="B20" s="21" t="s">
        <v>239</v>
      </c>
      <c r="C20" s="21" t="n">
        <f aca="false">COUNT('Rules became harder to remember over task'!$B$3:$B$10)</f>
        <v>8</v>
      </c>
      <c r="D20" s="21" t="n">
        <f aca="false">SUM('Rules became harder to remember over task'!$B$3:$B$10)</f>
        <v>22</v>
      </c>
      <c r="E20" s="21" t="n">
        <f aca="false">AVERAGE('Rules became harder to remember over task'!$B$3:$B$10)</f>
        <v>2.75</v>
      </c>
      <c r="F20" s="21" t="n">
        <f aca="false">VAR('Rules became harder to remember over task'!$B$3:$B$10)</f>
        <v>1.35714285714286</v>
      </c>
      <c r="G20" s="21"/>
      <c r="H20" s="21"/>
      <c r="I20" s="21"/>
    </row>
    <row r="21" customFormat="false" ht="12.8" hidden="false" customHeight="false" outlineLevel="0" collapsed="false">
      <c r="B21" s="21" t="s">
        <v>240</v>
      </c>
      <c r="C21" s="21" t="n">
        <f aca="false">COUNT('Rules became harder to remember over task'!$C$3:$C$10)</f>
        <v>8</v>
      </c>
      <c r="D21" s="21" t="n">
        <f aca="false">SUM('Rules became harder to remember over task'!$C$3:$C$10)</f>
        <v>23</v>
      </c>
      <c r="E21" s="21" t="n">
        <f aca="false">AVERAGE('Rules became harder to remember over task'!$C$3:$C$10)</f>
        <v>2.875</v>
      </c>
      <c r="F21" s="21" t="n">
        <f aca="false">VAR('Rules became harder to remember over task'!$C$3:$C$10)</f>
        <v>2.41071428571429</v>
      </c>
      <c r="G21" s="21"/>
      <c r="H21" s="21"/>
      <c r="I21" s="21"/>
    </row>
    <row r="22" customFormat="false" ht="12.8" hidden="false" customHeight="false" outlineLevel="0" collapsed="false">
      <c r="B22" s="21" t="s">
        <v>241</v>
      </c>
      <c r="C22" s="21" t="n">
        <f aca="false">COUNT('Rules became harder to remember over task'!$D$3:$D$10)</f>
        <v>8</v>
      </c>
      <c r="D22" s="21" t="n">
        <f aca="false">SUM('Rules became harder to remember over task'!$D$3:$D$10)</f>
        <v>38</v>
      </c>
      <c r="E22" s="21" t="n">
        <f aca="false">AVERAGE('Rules became harder to remember over task'!$D$3:$D$10)</f>
        <v>4.75</v>
      </c>
      <c r="F22" s="21" t="n">
        <f aca="false">VAR('Rules became harder to remember over task'!$D$3:$D$10)</f>
        <v>0.214285714285714</v>
      </c>
      <c r="G22" s="21"/>
      <c r="H22" s="21"/>
      <c r="I22" s="21"/>
    </row>
    <row r="23" customFormat="false" ht="12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</row>
    <row r="24" customFormat="false" ht="12.8" hidden="false" customHeight="false" outlineLevel="0" collapsed="false">
      <c r="B24" s="21" t="s">
        <v>242</v>
      </c>
      <c r="C24" s="21" t="s">
        <v>243</v>
      </c>
      <c r="D24" s="21" t="s">
        <v>244</v>
      </c>
      <c r="E24" s="21" t="s">
        <v>245</v>
      </c>
      <c r="F24" s="21" t="s">
        <v>246</v>
      </c>
      <c r="G24" s="21" t="s">
        <v>247</v>
      </c>
      <c r="H24" s="21" t="s">
        <v>248</v>
      </c>
      <c r="I24" s="21"/>
    </row>
    <row r="25" customFormat="false" ht="12.8" hidden="false" customHeight="false" outlineLevel="0" collapsed="false">
      <c r="B25" s="21" t="s">
        <v>249</v>
      </c>
      <c r="C25" s="21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1" t="n">
        <f aca="false">COUNT('Rules became harder to remember over task'!$D$20:$D$22)-1</f>
        <v>2</v>
      </c>
      <c r="E25" s="21" t="n">
        <f aca="false">'Rules became harder to remember over task'!$C$25 / 'Rules became harder to remember over task'!$D$25</f>
        <v>10.0416666666667</v>
      </c>
      <c r="F25" s="21" t="n">
        <f aca="false">'Rules became harder to remember over task'!$E$25 / 'Rules became harder to remember over task'!$E$26</f>
        <v>7.56502242152466</v>
      </c>
      <c r="G25" s="21" t="n">
        <f aca="false">FDIST('Rules became harder to remember over task'!$F$25, 'Rules became harder to remember over task'!$D$25, 'Rules became harder to remember over task'!$D$26)</f>
        <v>0.0033549290368813</v>
      </c>
      <c r="H25" s="21" t="n">
        <f aca="false">FINV('Rules became harder to remember over task'!$C$17, 'Rules became harder to remember over task'!$D$25, 'Rules became harder to remember over task'!$D$26)</f>
        <v>3.46680011154242</v>
      </c>
      <c r="I25" s="21"/>
    </row>
    <row r="26" customFormat="false" ht="12.8" hidden="false" customHeight="false" outlineLevel="0" collapsed="false">
      <c r="B26" s="21" t="s">
        <v>250</v>
      </c>
      <c r="C26" s="21" t="n">
        <f aca="false">SUM(DEVSQ($B$3:$B$10),DEVSQ($C$3:$C$10),DEVSQ($D$3:$D$10))</f>
        <v>27.875</v>
      </c>
      <c r="D26" s="21" t="n">
        <f aca="false">SUM('Rules became harder to remember over task'!$C$20:$C$22)-COUNT('Rules became harder to remember over task'!$C$20:$C$22)</f>
        <v>21</v>
      </c>
      <c r="E26" s="21" t="n">
        <f aca="false">'Rules became harder to remember over task'!$C$26 / 'Rules became harder to remember over task'!$D$26</f>
        <v>1.32738095238095</v>
      </c>
      <c r="F26" s="21"/>
      <c r="G26" s="21"/>
      <c r="H26" s="21"/>
      <c r="I26" s="21"/>
    </row>
    <row r="27" customFormat="false" ht="12.8" hidden="false" customHeight="false" outlineLevel="0" collapsed="false">
      <c r="B27" s="21" t="s">
        <v>251</v>
      </c>
      <c r="C27" s="21" t="n">
        <f aca="false">DEVSQ('Rules became harder to remember over task'!$B$3:$B$10,'Rules became harder to remember over task'!$C$3:$C$10,'Rules became harder to remember over task'!$D$3:$D$10)</f>
        <v>47.9583333333334</v>
      </c>
      <c r="D27" s="21" t="n">
        <f aca="false">SUM('Rules became harder to remember over task'!$C$20:$C$22) - 1</f>
        <v>23</v>
      </c>
      <c r="E27" s="21"/>
      <c r="F27" s="21"/>
      <c r="G27" s="21"/>
      <c r="H27" s="21"/>
      <c r="I27" s="21"/>
    </row>
    <row r="28" customFormat="false" ht="12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</row>
    <row r="29" customFormat="false" ht="12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</row>
    <row r="2" customFormat="false" ht="81.3" hidden="false" customHeight="false" outlineLevel="0" collapsed="false">
      <c r="A2" s="2"/>
      <c r="B2" s="2" t="str">
        <f aca="false">'Dobot_questionnaire_V2.0_same_taskset'!P1</f>
        <v>2-c: Please rate how much you agree:  [I lost my attention during the task]</v>
      </c>
      <c r="C2" s="2" t="str">
        <f aca="false">'Dobot_questionnaire_V2.0_same_taskset'!AN1</f>
        <v>3-c: Please rate how much you agree:  [I lost my attention during the task]</v>
      </c>
      <c r="D2" s="2" t="str">
        <f aca="false">'Dobot_questionnaire_V2.0_same_taskset'!EF1</f>
        <v>7-c: Please rate how much you agree:  [I lost my attention during the task]</v>
      </c>
      <c r="E2" s="2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2" t="n">
        <f aca="false">'Dobot_questionnaire_V2.0_same_taskset'!P2</f>
        <v>4</v>
      </c>
      <c r="C3" s="2" t="n">
        <f aca="false">'Dobot_questionnaire_V2.0_same_taskset'!AN2</f>
        <v>5</v>
      </c>
      <c r="D3" s="2" t="n">
        <f aca="false">'Dobot_questionnaire_V2.0_same_taskset'!EF2</f>
        <v>5</v>
      </c>
      <c r="E3" s="2" t="n">
        <f aca="false">'Dobot_questionnaire_V2.0_same_taskset'!FD2</f>
        <v>5</v>
      </c>
    </row>
    <row r="4" customFormat="false" ht="12.8" hidden="false" customHeight="false" outlineLevel="0" collapsed="false">
      <c r="B4" s="2" t="n">
        <f aca="false">'Dobot_questionnaire_V2.0_same_taskset'!P3</f>
        <v>1</v>
      </c>
      <c r="C4" s="2" t="n">
        <f aca="false">'Dobot_questionnaire_V2.0_same_taskset'!AN3</f>
        <v>2</v>
      </c>
      <c r="D4" s="2" t="n">
        <f aca="false">'Dobot_questionnaire_V2.0_same_taskset'!EF3</f>
        <v>4</v>
      </c>
      <c r="E4" s="2" t="n">
        <f aca="false">'Dobot_questionnaire_V2.0_same_taskset'!FD3</f>
        <v>4</v>
      </c>
    </row>
    <row r="5" customFormat="false" ht="12.8" hidden="false" customHeight="false" outlineLevel="0" collapsed="false">
      <c r="B5" s="2" t="n">
        <f aca="false">'Dobot_questionnaire_V2.0_same_taskset'!P4</f>
        <v>2</v>
      </c>
      <c r="C5" s="2" t="n">
        <f aca="false">'Dobot_questionnaire_V2.0_same_taskset'!AN4</f>
        <v>4</v>
      </c>
      <c r="D5" s="2" t="n">
        <f aca="false">'Dobot_questionnaire_V2.0_same_taskset'!EF4</f>
        <v>4</v>
      </c>
      <c r="E5" s="2" t="n">
        <f aca="false">'Dobot_questionnaire_V2.0_same_taskset'!FD4</f>
        <v>2</v>
      </c>
    </row>
    <row r="6" customFormat="false" ht="12.8" hidden="false" customHeight="false" outlineLevel="0" collapsed="false">
      <c r="B6" s="2" t="n">
        <f aca="false">'Dobot_questionnaire_V2.0_same_taskset'!P5</f>
        <v>1</v>
      </c>
      <c r="C6" s="2" t="n">
        <f aca="false">'Dobot_questionnaire_V2.0_same_taskset'!AN5</f>
        <v>1</v>
      </c>
      <c r="D6" s="2" t="n">
        <f aca="false">'Dobot_questionnaire_V2.0_same_taskset'!EF5</f>
        <v>4</v>
      </c>
      <c r="E6" s="2" t="n">
        <f aca="false">'Dobot_questionnaire_V2.0_same_taskset'!FD5</f>
        <v>3</v>
      </c>
    </row>
    <row r="7" customFormat="false" ht="12.8" hidden="false" customHeight="false" outlineLevel="0" collapsed="false">
      <c r="B7" s="2" t="n">
        <f aca="false">'Dobot_questionnaire_V2.0_same_taskset'!P6</f>
        <v>2</v>
      </c>
      <c r="C7" s="2" t="n">
        <f aca="false">'Dobot_questionnaire_V2.0_same_taskset'!AN6</f>
        <v>2</v>
      </c>
      <c r="D7" s="2" t="n">
        <f aca="false">'Dobot_questionnaire_V2.0_same_taskset'!EF6</f>
        <v>3</v>
      </c>
      <c r="E7" s="2" t="n">
        <f aca="false">'Dobot_questionnaire_V2.0_same_taskset'!FD6</f>
        <v>3</v>
      </c>
    </row>
    <row r="8" customFormat="false" ht="12.8" hidden="false" customHeight="false" outlineLevel="0" collapsed="false">
      <c r="B8" s="2" t="n">
        <f aca="false">'Dobot_questionnaire_V2.0_same_taskset'!P7</f>
        <v>4</v>
      </c>
      <c r="C8" s="2" t="n">
        <f aca="false">'Dobot_questionnaire_V2.0_same_taskset'!AN7</f>
        <v>1</v>
      </c>
      <c r="D8" s="2" t="n">
        <f aca="false">'Dobot_questionnaire_V2.0_same_taskset'!EF7</f>
        <v>4</v>
      </c>
      <c r="E8" s="2" t="n">
        <f aca="false">'Dobot_questionnaire_V2.0_same_taskset'!FD7</f>
        <v>5</v>
      </c>
    </row>
    <row r="9" customFormat="false" ht="12.8" hidden="false" customHeight="false" outlineLevel="0" collapsed="false">
      <c r="B9" s="2" t="n">
        <f aca="false">'Dobot_questionnaire_V2.0_same_taskset'!P8</f>
        <v>1</v>
      </c>
      <c r="C9" s="2" t="n">
        <f aca="false">'Dobot_questionnaire_V2.0_same_taskset'!AN8</f>
        <v>1</v>
      </c>
      <c r="D9" s="2" t="n">
        <f aca="false">'Dobot_questionnaire_V2.0_same_taskset'!EF8</f>
        <v>2</v>
      </c>
      <c r="E9" s="2" t="n">
        <f aca="false">'Dobot_questionnaire_V2.0_same_taskset'!FD8</f>
        <v>1</v>
      </c>
    </row>
    <row r="10" customFormat="false" ht="12.8" hidden="false" customHeight="false" outlineLevel="0" collapsed="false">
      <c r="B10" s="2" t="n">
        <f aca="false">'Dobot_questionnaire_V2.0_same_taskset'!P9</f>
        <v>2</v>
      </c>
      <c r="C10" s="2" t="n">
        <f aca="false">'Dobot_questionnaire_V2.0_same_taskset'!AN9</f>
        <v>4</v>
      </c>
      <c r="D10" s="2" t="n">
        <f aca="false">'Dobot_questionnaire_V2.0_same_taskset'!EF9</f>
        <v>4</v>
      </c>
      <c r="E10" s="2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277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n">
        <f aca="false">DEVSQ('Attention lost'!$B$3:$B$10,'Attention lost'!$C$3:$C$10,'Attention lost'!$D$3:$D$10)</f>
        <v>45.9583333333333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B17" activeCellId="0" sqref="B1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225</v>
      </c>
      <c r="C1" s="2" t="s">
        <v>226</v>
      </c>
      <c r="D1" s="2" t="s">
        <v>224</v>
      </c>
      <c r="E1" s="2" t="s">
        <v>228</v>
      </c>
      <c r="F1" s="27"/>
      <c r="G1" s="27"/>
      <c r="H1" s="27"/>
    </row>
    <row r="2" customFormat="false" ht="92.75" hidden="false" customHeight="false" outlineLevel="0" collapsed="false">
      <c r="A2" s="27"/>
      <c r="B2" s="27" t="str">
        <f aca="false">'Dobot_questionnaire_V2.0_same_taskset'!Q1</f>
        <v>2-c: Please rate how much you agree:  [The robots interference distracted me ]</v>
      </c>
      <c r="C2" s="27" t="str">
        <f aca="false">'Dobot_questionnaire_V2.0_same_taskset'!AO1</f>
        <v>3-c: Please rate how much you agree:  [The robots interference distracted me ]</v>
      </c>
      <c r="D2" s="27" t="str">
        <f aca="false">'Dobot_questionnaire_V2.0_same_taskset'!EG1</f>
        <v>7-c: Please rate how much you agree:  [The robots interference distracted me ]</v>
      </c>
      <c r="E2" s="27"/>
      <c r="F2" s="27"/>
      <c r="G2" s="27"/>
      <c r="H2" s="27"/>
    </row>
    <row r="3" customFormat="false" ht="12.8" hidden="false" customHeight="false" outlineLevel="0" collapsed="false">
      <c r="A3" s="27"/>
      <c r="B3" s="27" t="s">
        <v>278</v>
      </c>
      <c r="C3" s="27" t="s">
        <v>279</v>
      </c>
      <c r="D3" s="27" t="s">
        <v>280</v>
      </c>
      <c r="E3" s="27"/>
      <c r="F3" s="27"/>
      <c r="G3" s="27"/>
      <c r="H3" s="27"/>
    </row>
    <row r="4" customFormat="false" ht="12.8" hidden="false" customHeight="false" outlineLevel="0" collapsed="false">
      <c r="A4" s="27"/>
      <c r="B4" s="27" t="n">
        <f aca="false">'Dobot_questionnaire_V2.0_same_taskset'!Q2</f>
        <v>2</v>
      </c>
      <c r="C4" s="27" t="n">
        <f aca="false">'Dobot_questionnaire_V2.0_same_taskset'!AO2</f>
        <v>3</v>
      </c>
      <c r="D4" s="27" t="n">
        <f aca="false">'Dobot_questionnaire_V2.0_same_taskset'!EG2</f>
        <v>5</v>
      </c>
      <c r="E4" s="27"/>
      <c r="F4" s="27"/>
      <c r="G4" s="27"/>
      <c r="H4" s="27"/>
    </row>
    <row r="5" customFormat="false" ht="12.8" hidden="false" customHeight="false" outlineLevel="0" collapsed="false">
      <c r="A5" s="27"/>
      <c r="B5" s="27" t="n">
        <f aca="false">'Dobot_questionnaire_V2.0_same_taskset'!Q3</f>
        <v>3</v>
      </c>
      <c r="C5" s="27" t="n">
        <f aca="false">'Dobot_questionnaire_V2.0_same_taskset'!AO3</f>
        <v>2</v>
      </c>
      <c r="D5" s="27" t="n">
        <f aca="false">'Dobot_questionnaire_V2.0_same_taskset'!EG3</f>
        <v>2</v>
      </c>
      <c r="E5" s="27"/>
      <c r="F5" s="27"/>
      <c r="G5" s="27"/>
      <c r="H5" s="27"/>
    </row>
    <row r="6" customFormat="false" ht="12.8" hidden="false" customHeight="false" outlineLevel="0" collapsed="false">
      <c r="A6" s="27"/>
      <c r="B6" s="27" t="n">
        <f aca="false">'Dobot_questionnaire_V2.0_same_taskset'!Q4</f>
        <v>3</v>
      </c>
      <c r="C6" s="27" t="n">
        <f aca="false">'Dobot_questionnaire_V2.0_same_taskset'!AO4</f>
        <v>3</v>
      </c>
      <c r="D6" s="27" t="n">
        <f aca="false">'Dobot_questionnaire_V2.0_same_taskset'!EG4</f>
        <v>1</v>
      </c>
      <c r="E6" s="27"/>
      <c r="F6" s="27"/>
      <c r="G6" s="27"/>
      <c r="H6" s="27"/>
    </row>
    <row r="7" customFormat="false" ht="12.8" hidden="false" customHeight="false" outlineLevel="0" collapsed="false">
      <c r="A7" s="27"/>
      <c r="B7" s="27" t="n">
        <f aca="false">'Dobot_questionnaire_V2.0_same_taskset'!Q5</f>
        <v>4</v>
      </c>
      <c r="C7" s="27" t="n">
        <f aca="false">'Dobot_questionnaire_V2.0_same_taskset'!AO5</f>
        <v>1</v>
      </c>
      <c r="D7" s="27" t="n">
        <f aca="false">'Dobot_questionnaire_V2.0_same_taskset'!EG5</f>
        <v>1</v>
      </c>
      <c r="E7" s="27"/>
      <c r="F7" s="27"/>
      <c r="G7" s="27"/>
      <c r="H7" s="27"/>
    </row>
    <row r="8" customFormat="false" ht="12.8" hidden="false" customHeight="false" outlineLevel="0" collapsed="false">
      <c r="A8" s="27"/>
      <c r="B8" s="27" t="n">
        <f aca="false">'Dobot_questionnaire_V2.0_same_taskset'!Q6</f>
        <v>2</v>
      </c>
      <c r="C8" s="27" t="n">
        <f aca="false">'Dobot_questionnaire_V2.0_same_taskset'!AO6</f>
        <v>2</v>
      </c>
      <c r="D8" s="27" t="n">
        <f aca="false">'Dobot_questionnaire_V2.0_same_taskset'!EG6</f>
        <v>1</v>
      </c>
      <c r="E8" s="27"/>
      <c r="F8" s="27"/>
      <c r="G8" s="27"/>
      <c r="H8" s="27"/>
    </row>
    <row r="9" customFormat="false" ht="12.8" hidden="false" customHeight="false" outlineLevel="0" collapsed="false">
      <c r="A9" s="27"/>
      <c r="B9" s="27" t="n">
        <f aca="false">'Dobot_questionnaire_V2.0_same_taskset'!Q7</f>
        <v>1</v>
      </c>
      <c r="C9" s="27" t="n">
        <f aca="false">'Dobot_questionnaire_V2.0_same_taskset'!AO7</f>
        <v>1</v>
      </c>
      <c r="D9" s="27" t="n">
        <f aca="false">'Dobot_questionnaire_V2.0_same_taskset'!EG7</f>
        <v>1</v>
      </c>
      <c r="E9" s="27"/>
      <c r="F9" s="27"/>
      <c r="G9" s="27"/>
      <c r="H9" s="27"/>
    </row>
    <row r="10" customFormat="false" ht="12.8" hidden="false" customHeight="false" outlineLevel="0" collapsed="false">
      <c r="A10" s="27"/>
      <c r="B10" s="27" t="n">
        <f aca="false">'Dobot_questionnaire_V2.0_same_taskset'!Q8</f>
        <v>1</v>
      </c>
      <c r="C10" s="27" t="n">
        <f aca="false">'Dobot_questionnaire_V2.0_same_taskset'!AO8</f>
        <v>1</v>
      </c>
      <c r="D10" s="27" t="n">
        <f aca="false">'Dobot_questionnaire_V2.0_same_taskset'!EG8</f>
        <v>1</v>
      </c>
      <c r="E10" s="27"/>
      <c r="F10" s="27"/>
      <c r="G10" s="27"/>
      <c r="H10" s="27"/>
    </row>
    <row r="11" customFormat="false" ht="12.8" hidden="false" customHeight="false" outlineLevel="0" collapsed="false">
      <c r="A11" s="27"/>
      <c r="B11" s="27" t="n">
        <f aca="false">'Dobot_questionnaire_V2.0_same_taskset'!Q9</f>
        <v>1</v>
      </c>
      <c r="C11" s="27" t="n">
        <f aca="false">'Dobot_questionnaire_V2.0_same_taskset'!AO9</f>
        <v>2</v>
      </c>
      <c r="D11" s="27" t="n">
        <f aca="false">'Dobot_questionnaire_V2.0_same_taskset'!EG9</f>
        <v>2</v>
      </c>
      <c r="E11" s="27"/>
      <c r="F11" s="27"/>
      <c r="G11" s="27"/>
      <c r="H11" s="27"/>
    </row>
    <row r="12" customFormat="false" ht="12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12.8" hidden="false" customHeight="false" outlineLevel="0" collapsed="false">
      <c r="A13" s="27"/>
      <c r="B13" s="27" t="s">
        <v>278</v>
      </c>
      <c r="C13" s="27" t="s">
        <v>279</v>
      </c>
      <c r="D13" s="27" t="s">
        <v>280</v>
      </c>
      <c r="E13" s="27"/>
      <c r="F13" s="27"/>
      <c r="G13" s="27"/>
      <c r="H13" s="27"/>
    </row>
    <row r="14" customFormat="false" ht="12.8" hidden="false" customHeight="false" outlineLevel="0" collapsed="false">
      <c r="A14" s="27" t="s">
        <v>281</v>
      </c>
      <c r="B14" s="27" t="n">
        <f aca="false">AVERAGE(B4:B11)</f>
        <v>2.125</v>
      </c>
      <c r="C14" s="27" t="n">
        <f aca="false">AVERAGE(C4:C11)</f>
        <v>1.875</v>
      </c>
      <c r="D14" s="27" t="n">
        <f aca="false">AVERAGE(D4:D11)</f>
        <v>1.75</v>
      </c>
      <c r="E14" s="27"/>
      <c r="F14" s="27"/>
      <c r="G14" s="27"/>
      <c r="H14" s="27"/>
    </row>
    <row r="15" customFormat="false" ht="12.8" hidden="false" customHeight="false" outlineLevel="0" collapsed="false">
      <c r="A15" s="27" t="s">
        <v>282</v>
      </c>
      <c r="B15" s="27" t="n">
        <f aca="false">STDEV(B4:B11)</f>
        <v>1.1259916264596</v>
      </c>
      <c r="C15" s="27" t="n">
        <f aca="false">STDEV(C4:C11)</f>
        <v>0.83452296039628</v>
      </c>
      <c r="D15" s="27" t="n">
        <f aca="false">STDEV(D4:D11)</f>
        <v>1.38873014965883</v>
      </c>
      <c r="E15" s="27"/>
      <c r="F15" s="27"/>
      <c r="G15" s="27"/>
      <c r="H15" s="27"/>
    </row>
    <row r="16" customFormat="false" ht="12.8" hidden="false" customHeight="false" outlineLevel="0" collapsed="false">
      <c r="A16" s="27" t="s">
        <v>283</v>
      </c>
      <c r="B16" s="27" t="n">
        <v>1</v>
      </c>
      <c r="C16" s="27" t="n">
        <v>2</v>
      </c>
      <c r="D16" s="27" t="n">
        <v>3</v>
      </c>
      <c r="E16" s="27"/>
      <c r="F16" s="27"/>
      <c r="G16" s="27"/>
      <c r="H16" s="27"/>
    </row>
    <row r="17" customFormat="false" ht="12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</row>
    <row r="18" customFormat="false" ht="12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</row>
    <row r="20" customFormat="false" ht="12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</row>
    <row r="21" customFormat="false" ht="35.5" hidden="false" customHeight="false" outlineLevel="0" collapsed="false">
      <c r="A21" s="27"/>
      <c r="B21" s="27"/>
      <c r="C21" s="10" t="s">
        <v>232</v>
      </c>
      <c r="D21" s="27"/>
      <c r="E21" s="27"/>
      <c r="F21" s="27"/>
      <c r="G21" s="27"/>
      <c r="H21" s="27"/>
    </row>
    <row r="22" customFormat="false" ht="12.8" hidden="false" customHeight="false" outlineLevel="0" collapsed="false">
      <c r="A22" s="27"/>
      <c r="B22" s="27"/>
      <c r="C22" s="27" t="s">
        <v>233</v>
      </c>
      <c r="D22" s="27" t="n">
        <v>0.05</v>
      </c>
      <c r="E22" s="27"/>
      <c r="F22" s="27"/>
      <c r="G22" s="27"/>
      <c r="H22" s="27"/>
    </row>
    <row r="23" customFormat="false" ht="12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</row>
    <row r="24" customFormat="false" ht="12.8" hidden="false" customHeight="false" outlineLevel="0" collapsed="false">
      <c r="A24" s="27"/>
      <c r="B24" s="27"/>
      <c r="C24" s="27" t="s">
        <v>234</v>
      </c>
      <c r="D24" s="27" t="s">
        <v>235</v>
      </c>
      <c r="E24" s="27" t="s">
        <v>236</v>
      </c>
      <c r="F24" s="27" t="s">
        <v>237</v>
      </c>
      <c r="G24" s="27" t="s">
        <v>238</v>
      </c>
      <c r="H24" s="27"/>
    </row>
    <row r="25" customFormat="false" ht="12.8" hidden="false" customHeight="false" outlineLevel="0" collapsed="false">
      <c r="A25" s="27"/>
      <c r="B25" s="27"/>
      <c r="C25" s="27" t="s">
        <v>239</v>
      </c>
      <c r="D25" s="27" t="n">
        <f aca="false">COUNT(Sheet10!$B$4:$B$11)</f>
        <v>8</v>
      </c>
      <c r="E25" s="27" t="n">
        <f aca="false">SUM(Sheet10!$B$4:$B$11)</f>
        <v>17</v>
      </c>
      <c r="F25" s="27" t="n">
        <f aca="false">AVERAGE(Sheet10!$B$4:$B$11)</f>
        <v>2.125</v>
      </c>
      <c r="G25" s="27" t="n">
        <f aca="false">VAR(Sheet10!$B$4:$B$11)</f>
        <v>1.26785714285714</v>
      </c>
      <c r="H25" s="27"/>
    </row>
    <row r="26" customFormat="false" ht="12.8" hidden="false" customHeight="false" outlineLevel="0" collapsed="false">
      <c r="A26" s="27"/>
      <c r="B26" s="27"/>
      <c r="C26" s="27" t="s">
        <v>240</v>
      </c>
      <c r="D26" s="27" t="n">
        <f aca="false">COUNT(Sheet10!$C$4:$C$11)</f>
        <v>8</v>
      </c>
      <c r="E26" s="27" t="n">
        <f aca="false">SUM(Sheet10!$C$4:$C$11)</f>
        <v>15</v>
      </c>
      <c r="F26" s="27" t="n">
        <f aca="false">AVERAGE(Sheet10!$C$4:$C$11)</f>
        <v>1.875</v>
      </c>
      <c r="G26" s="27" t="n">
        <f aca="false">VAR(Sheet10!$C$4:$C$11)</f>
        <v>0.696428571428571</v>
      </c>
      <c r="H26" s="27"/>
    </row>
    <row r="27" customFormat="false" ht="12.8" hidden="false" customHeight="false" outlineLevel="0" collapsed="false">
      <c r="A27" s="27"/>
      <c r="B27" s="27"/>
      <c r="C27" s="27" t="s">
        <v>241</v>
      </c>
      <c r="D27" s="27" t="n">
        <f aca="false">COUNT(Sheet10!$D$4:$D$11)</f>
        <v>8</v>
      </c>
      <c r="E27" s="27" t="n">
        <f aca="false">SUM(Sheet10!$D$4:$D$11)</f>
        <v>14</v>
      </c>
      <c r="F27" s="27" t="n">
        <f aca="false">AVERAGE(Sheet10!$D$4:$D$11)</f>
        <v>1.75</v>
      </c>
      <c r="G27" s="27" t="n">
        <f aca="false">VAR(Sheet10!$D$4:$D$11)</f>
        <v>1.92857142857143</v>
      </c>
      <c r="H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</row>
    <row r="29" customFormat="false" ht="24.05" hidden="false" customHeight="false" outlineLevel="0" collapsed="false">
      <c r="A29" s="27"/>
      <c r="B29" s="27"/>
      <c r="C29" s="27" t="s">
        <v>242</v>
      </c>
      <c r="D29" s="27" t="s">
        <v>243</v>
      </c>
      <c r="E29" s="27" t="s">
        <v>244</v>
      </c>
      <c r="F29" s="27" t="s">
        <v>245</v>
      </c>
      <c r="G29" s="27" t="s">
        <v>246</v>
      </c>
      <c r="H29" s="27" t="s">
        <v>247</v>
      </c>
      <c r="I29" s="0" t="s">
        <v>248</v>
      </c>
    </row>
    <row r="30" customFormat="false" ht="24.05" hidden="false" customHeight="false" outlineLevel="0" collapsed="false">
      <c r="A30" s="27"/>
      <c r="B30" s="27"/>
      <c r="C30" s="27" t="s">
        <v>249</v>
      </c>
      <c r="D30" s="27" t="n">
        <f aca="false">SUMPRODUCT(Sheet10!$E$25:$E$27,Sheet10!$F$25:$F$27)-SUM(Sheet10!$E$25:$E$27)^2/SUM(Sheet10!$D$25:$D$27)</f>
        <v>0.583333333333329</v>
      </c>
      <c r="E30" s="27" t="n">
        <f aca="false">COUNT(Sheet10!$E$25:$E$27)-1</f>
        <v>2</v>
      </c>
      <c r="F30" s="27" t="n">
        <f aca="false">Sheet10!$D$30 / Sheet10!$E$30</f>
        <v>0.291666666666664</v>
      </c>
      <c r="G30" s="27" t="n">
        <f aca="false">Sheet10!$F$30 / Sheet10!$F$31</f>
        <v>0.224770642201833</v>
      </c>
      <c r="H30" s="27" t="n">
        <f aca="false">FDIST(Sheet10!$G$30, Sheet10!$E$30, Sheet10!$E$31)</f>
        <v>0.800596157601152</v>
      </c>
      <c r="I30" s="0" t="n">
        <f aca="false">FINV(Sheet10!$D$22, Sheet10!$E$30, Sheet10!$E$31)</f>
        <v>3.46680011154242</v>
      </c>
    </row>
    <row r="31" customFormat="false" ht="24.05" hidden="false" customHeight="false" outlineLevel="0" collapsed="false">
      <c r="A31" s="27"/>
      <c r="B31" s="27"/>
      <c r="C31" s="27" t="s">
        <v>250</v>
      </c>
      <c r="D31" s="27" t="n">
        <f aca="false">SUM(DEVSQ(Sheet10!$B$4:$B$11),DEVSQ(Sheet10!$C$4:$C$11),DEVSQ(Sheet10!$D$4:$D$11))</f>
        <v>27.25</v>
      </c>
      <c r="E31" s="27" t="n">
        <f aca="false">SUM(Sheet10!$D$25:$D$27)-COUNT(Sheet10!$D$25:$D$27)</f>
        <v>21</v>
      </c>
      <c r="F31" s="27" t="n">
        <f aca="false">Sheet10!$D$31 / Sheet10!$E$31</f>
        <v>1.29761904761905</v>
      </c>
      <c r="G31" s="27"/>
      <c r="H31" s="27"/>
    </row>
    <row r="32" customFormat="false" ht="12.8" hidden="false" customHeight="false" outlineLevel="0" collapsed="false">
      <c r="A32" s="27"/>
      <c r="B32" s="27"/>
      <c r="C32" s="27" t="s">
        <v>251</v>
      </c>
      <c r="D32" s="27" t="n">
        <f aca="false">DEVSQ(Sheet10!$B$4:$B$11,Sheet10!$C$4:$C$11,Sheet10!$D$4:$D$11)</f>
        <v>27.8333333333333</v>
      </c>
      <c r="E32" s="27" t="n">
        <f aca="false">SUM(Sheet10!$D$25:$D$27) - 1</f>
        <v>23</v>
      </c>
      <c r="F32" s="27"/>
      <c r="G32" s="27"/>
      <c r="H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</row>
    <row r="39" customFormat="false" ht="12.8" hidden="false" customHeight="false" outlineLevel="0" collapsed="false">
      <c r="C39" s="11" t="s">
        <v>284</v>
      </c>
    </row>
    <row r="40" customFormat="false" ht="12.8" hidden="false" customHeight="false" outlineLevel="0" collapsed="false">
      <c r="C40" s="0" t="s">
        <v>233</v>
      </c>
      <c r="D40" s="0" t="n">
        <v>0.05</v>
      </c>
    </row>
    <row r="41" customFormat="false" ht="12.8" hidden="false" customHeight="false" outlineLevel="0" collapsed="false">
      <c r="C41" s="0" t="s">
        <v>264</v>
      </c>
      <c r="D41" s="0" t="n">
        <v>0</v>
      </c>
    </row>
    <row r="42" customFormat="false" ht="12.8" hidden="false" customHeight="false" outlineLevel="0" collapsed="false">
      <c r="D42" s="11" t="s">
        <v>265</v>
      </c>
      <c r="E42" s="11" t="s">
        <v>266</v>
      </c>
    </row>
    <row r="43" customFormat="false" ht="12.8" hidden="false" customHeight="false" outlineLevel="0" collapsed="false">
      <c r="C43" s="0" t="s">
        <v>237</v>
      </c>
      <c r="D43" s="0" t="n">
        <f aca="false">AVERAGE(Sheet10!$B$4:$B$11)</f>
        <v>2.125</v>
      </c>
      <c r="E43" s="0" t="n">
        <f aca="false">AVERAGE(Sheet10!$D$4:$D$11)</f>
        <v>1.75</v>
      </c>
    </row>
    <row r="44" customFormat="false" ht="12.8" hidden="false" customHeight="false" outlineLevel="0" collapsed="false">
      <c r="C44" s="0" t="s">
        <v>238</v>
      </c>
      <c r="D44" s="0" t="n">
        <f aca="false">VAR(Sheet10!$B$4:$B$11)</f>
        <v>1.26785714285714</v>
      </c>
      <c r="E44" s="0" t="n">
        <f aca="false">VAR(Sheet10!$D$4:$D$11)</f>
        <v>1.92857142857143</v>
      </c>
    </row>
    <row r="45" customFormat="false" ht="12.8" hidden="false" customHeight="false" outlineLevel="0" collapsed="false">
      <c r="C45" s="0" t="s">
        <v>267</v>
      </c>
      <c r="D45" s="0" t="n">
        <f aca="false">COUNT(Sheet10!$B$4:$B$11)</f>
        <v>8</v>
      </c>
      <c r="E45" s="0" t="n">
        <f aca="false">COUNT(Sheet10!$D$4:$D$11)</f>
        <v>8</v>
      </c>
    </row>
    <row r="46" customFormat="false" ht="12.8" hidden="false" customHeight="false" outlineLevel="0" collapsed="false">
      <c r="C46" s="0" t="s">
        <v>268</v>
      </c>
      <c r="D46" s="0" t="n">
        <f aca="false">CORREL(Sheet10!$B$4:$B$11,Sheet10!$D$4:$D$11)</f>
        <v>-0.0685188709827532</v>
      </c>
    </row>
    <row r="47" customFormat="false" ht="12.8" hidden="false" customHeight="false" outlineLevel="0" collapsed="false">
      <c r="C47" s="0" t="s">
        <v>269</v>
      </c>
      <c r="D47" s="0" t="n">
        <f aca="false" t="array" ref="D47:D47">AVERAGE(IF(ISODD(IF(ISNUMBER(Sheet10!$B$4:$B$11), 1, 0) * IF(ISNUMBER(Sheet10!$D$4:$D$11), 1, 0)), Sheet10!$B$4:$B$11 - Sheet10!$D$4:$D$11, "NA"))</f>
        <v>0.375</v>
      </c>
    </row>
    <row r="48" customFormat="false" ht="12.8" hidden="false" customHeight="false" outlineLevel="0" collapsed="false">
      <c r="C48" s="0" t="s">
        <v>270</v>
      </c>
      <c r="D48" s="0" t="n">
        <f aca="false" t="array" ref="D48:D48">VAR(IF(ISODD(IF(ISNUMBER(Sheet10!$B$4:$B$11), 1, 0) * IF(ISNUMBER(Sheet10!$D$4:$D$11), 1, 0)), Sheet10!$B$4:$B$11 - Sheet10!$D$4:$D$11, "NA"))</f>
        <v>3.41071428571429</v>
      </c>
    </row>
    <row r="49" customFormat="false" ht="12.8" hidden="false" customHeight="false" outlineLevel="0" collapsed="false">
      <c r="C49" s="0" t="s">
        <v>244</v>
      </c>
      <c r="D49" s="0" t="n">
        <f aca="false" t="array" ref="D49:D49">SUM(IF(ISNUMBER(Sheet10!$B$4:$B$11), 1, 0) * IF(ISNUMBER(Sheet10!$D$4:$D$11), 1, 0)) - 1</f>
        <v>7</v>
      </c>
    </row>
    <row r="50" customFormat="false" ht="12.8" hidden="false" customHeight="false" outlineLevel="0" collapsed="false">
      <c r="C50" s="0" t="s">
        <v>271</v>
      </c>
      <c r="D50" s="0" t="n">
        <f aca="false">(Sheet10!$D$47 - Sheet10!$D$41) / (Sheet10!$D$48 / ( Sheet10!$D$49 + 1)) ^ 0.5</f>
        <v>0.57431953818164</v>
      </c>
    </row>
    <row r="51" customFormat="false" ht="12.8" hidden="false" customHeight="false" outlineLevel="0" collapsed="false">
      <c r="C51" s="0" t="s">
        <v>272</v>
      </c>
      <c r="D51" s="0" t="n">
        <f aca="false">TDIST(ABS(Sheet10!$D$50), Sheet10!$D$49, 1)</f>
        <v>0.291863731222129</v>
      </c>
    </row>
    <row r="52" customFormat="false" ht="12.8" hidden="false" customHeight="false" outlineLevel="0" collapsed="false">
      <c r="C52" s="0" t="s">
        <v>273</v>
      </c>
      <c r="D52" s="0" t="n">
        <f aca="false">TINV(2*Sheet10!$D$40, Sheet10!$D$49)</f>
        <v>1.89457860509001</v>
      </c>
    </row>
    <row r="53" customFormat="false" ht="12.8" hidden="false" customHeight="false" outlineLevel="0" collapsed="false">
      <c r="C53" s="0" t="s">
        <v>274</v>
      </c>
      <c r="D53" s="0" t="n">
        <f aca="false">TDIST(ABS(Sheet10!$D$50), Sheet10!$D$49, 2)</f>
        <v>0.583727462444259</v>
      </c>
    </row>
    <row r="54" customFormat="false" ht="12.8" hidden="false" customHeight="false" outlineLevel="0" collapsed="false">
      <c r="C54" s="0" t="s">
        <v>275</v>
      </c>
      <c r="D54" s="0" t="n">
        <f aca="false">TINV(Sheet10!$D$40, Sheet10!$D$49)</f>
        <v>2.36462425159279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36" zoomScaleNormal="36" zoomScalePageLayoutView="100" workbookViewId="0">
      <selection pane="topLeft" activeCell="I37" activeCellId="0" sqref="I37"/>
    </sheetView>
  </sheetViews>
  <sheetFormatPr defaultRowHeight="12.8"/>
  <cols>
    <col collapsed="false" hidden="false" max="12" min="1" style="0" width="31.4540816326531"/>
    <col collapsed="false" hidden="false" max="1025" min="13" style="0" width="8.36734693877551"/>
  </cols>
  <sheetData>
    <row r="1" s="2" customFormat="true" ht="46.95" hidden="false" customHeight="false" outlineLevel="0" collapsed="false">
      <c r="A1" s="10" t="s">
        <v>285</v>
      </c>
      <c r="B1" s="2" t="s">
        <v>201</v>
      </c>
      <c r="C1" s="2" t="s">
        <v>203</v>
      </c>
      <c r="D1" s="2" t="s">
        <v>204</v>
      </c>
      <c r="E1" s="2" t="s">
        <v>202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AMJ1" s="0"/>
    </row>
    <row r="2" customFormat="false" ht="12.8" hidden="false" customHeight="false" outlineLevel="0" collapsed="false">
      <c r="A2" s="10" t="s">
        <v>286</v>
      </c>
      <c r="B2" s="2" t="s">
        <v>287</v>
      </c>
      <c r="C2" s="2" t="s">
        <v>288</v>
      </c>
      <c r="D2" s="2" t="s">
        <v>289</v>
      </c>
      <c r="F2" s="2" t="s">
        <v>290</v>
      </c>
      <c r="G2" s="2" t="s">
        <v>291</v>
      </c>
      <c r="H2" s="2" t="s">
        <v>292</v>
      </c>
    </row>
    <row r="3" customFormat="false" ht="12.8" hidden="false" customHeight="false" outlineLevel="0" collapsed="false">
      <c r="A3" s="11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2"/>
      <c r="M3" s="2"/>
      <c r="N3" s="2"/>
      <c r="O3" s="2"/>
      <c r="P3" s="2"/>
      <c r="Q3" s="2"/>
      <c r="R3" s="2"/>
      <c r="S3" s="2"/>
      <c r="T3" s="2"/>
    </row>
    <row r="4" customFormat="false" ht="12.8" hidden="false" customHeight="false" outlineLevel="0" collapsed="false">
      <c r="A4" s="11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11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A6" s="11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11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11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11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11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11"/>
      <c r="B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24.05" hidden="false" customHeight="false" outlineLevel="0" collapsed="false">
      <c r="A12" s="11" t="s">
        <v>286</v>
      </c>
      <c r="B12" s="2" t="s">
        <v>287</v>
      </c>
      <c r="C12" s="2" t="s">
        <v>288</v>
      </c>
      <c r="D12" s="2" t="s">
        <v>289</v>
      </c>
      <c r="E12" s="2" t="s">
        <v>293</v>
      </c>
      <c r="F12" s="2" t="s">
        <v>290</v>
      </c>
      <c r="G12" s="2" t="s">
        <v>291</v>
      </c>
      <c r="H12" s="2" t="s">
        <v>292</v>
      </c>
      <c r="I12" s="2" t="s">
        <v>294</v>
      </c>
      <c r="J12" s="2" t="s">
        <v>295</v>
      </c>
      <c r="K12" s="2" t="s">
        <v>296</v>
      </c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11" t="s">
        <v>281</v>
      </c>
      <c r="B13" s="2" t="n">
        <f aca="false">AVERAGE(B3:B10)</f>
        <v>3.5</v>
      </c>
      <c r="C13" s="2" t="n">
        <f aca="false">AVERAGE(C3:C10)</f>
        <v>4.75</v>
      </c>
      <c r="D13" s="2" t="n">
        <f aca="false">AVERAGE(D3:D10)</f>
        <v>3.875</v>
      </c>
      <c r="E13" s="2" t="n">
        <v>3.5</v>
      </c>
      <c r="F13" s="2" t="n">
        <f aca="false">AVERAGE(F3:F10)</f>
        <v>3.625</v>
      </c>
      <c r="G13" s="2" t="n">
        <f aca="false">AVERAGE(G3:G10)</f>
        <v>3.75</v>
      </c>
      <c r="H13" s="2" t="n">
        <f aca="false">AVERAGE(H3:H10)</f>
        <v>4.125</v>
      </c>
      <c r="I13" s="2" t="n">
        <f aca="false">AVERAGE(I3:I10)</f>
        <v>2.5</v>
      </c>
      <c r="J13" s="2" t="n">
        <f aca="false">AVERAGE(J3:J10)</f>
        <v>4.25</v>
      </c>
      <c r="K13" s="2" t="n">
        <f aca="false">AVERAGE(K3:K10)</f>
        <v>4.125</v>
      </c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11" t="s">
        <v>297</v>
      </c>
      <c r="B14" s="2" t="n">
        <v>3</v>
      </c>
      <c r="C14" s="2" t="n">
        <f aca="false">STDEV(C3:C10)</f>
        <v>0.462910049886276</v>
      </c>
      <c r="D14" s="2" t="n">
        <f aca="false">STDEV(D3:D10)</f>
        <v>0.991031208965115</v>
      </c>
      <c r="E14" s="2" t="n">
        <f aca="false">STDEV(E3:E10)</f>
        <v>0.744023809142845</v>
      </c>
      <c r="F14" s="2" t="n">
        <f aca="false">STDEV(F3:F10)</f>
        <v>1.06066017177982</v>
      </c>
      <c r="G14" s="2" t="n">
        <f aca="false">STDEV(G3:G10)</f>
        <v>1.03509833901353</v>
      </c>
      <c r="H14" s="2" t="n">
        <f aca="false">STDEV(H3:H10)</f>
        <v>0.83452296039628</v>
      </c>
      <c r="I14" s="2" t="n">
        <f aca="false">STDEV(I3:I10)</f>
        <v>1.0690449676497</v>
      </c>
      <c r="J14" s="2" t="n">
        <f aca="false">STDEV(J3:J10)</f>
        <v>0.707106781186548</v>
      </c>
      <c r="K14" s="2" t="n">
        <f aca="false">STDEV(K3:K10)</f>
        <v>0.640869944461656</v>
      </c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11" t="s">
        <v>298</v>
      </c>
      <c r="B15" s="2" t="n">
        <f aca="false">STDEV(B3:B10)/SQRT(COUNT(B3:B10))</f>
        <v>0.267261241912424</v>
      </c>
      <c r="C15" s="2" t="n">
        <f aca="false">STDEV(C3:C10)/SQRT(COUNT(C3:C10))</f>
        <v>0.163663417676994</v>
      </c>
      <c r="D15" s="2" t="n">
        <f aca="false">STDEV(D3:D10)/SQRT(COUNT(D3:D10))</f>
        <v>0.350382444113368</v>
      </c>
      <c r="E15" s="2" t="n">
        <f aca="false">STDEV(E3:E10)/SQRT(COUNT(E3:E10))</f>
        <v>0.263052140404576</v>
      </c>
      <c r="F15" s="2" t="n">
        <f aca="false">STDEV(F3:F10)/SQRT(COUNT(F3:F10))</f>
        <v>0.375</v>
      </c>
      <c r="G15" s="2" t="n">
        <f aca="false">STDEV(G3:G10)/SQRT(COUNT(G3:G10))</f>
        <v>0.3659625273557</v>
      </c>
      <c r="H15" s="2" t="n">
        <f aca="false">STDEV(H3:H10)/SQRT(COUNT(H3:H10))</f>
        <v>0.295048422176041</v>
      </c>
      <c r="I15" s="2" t="n">
        <f aca="false">STDEV(I3:I10)/SQRT(COUNT(I3:I10))</f>
        <v>0.377964473009227</v>
      </c>
      <c r="J15" s="2" t="n">
        <f aca="false">STDEV(J3:J10)/SQRT(COUNT(J3:J10))</f>
        <v>0.25</v>
      </c>
      <c r="K15" s="2" t="n">
        <f aca="false">STDEV(K3:K10)/SQRT(COUNT(K3:K10))</f>
        <v>0.226581741793741</v>
      </c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11" t="s">
        <v>283</v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1</v>
      </c>
      <c r="G16" s="2" t="n">
        <v>2</v>
      </c>
      <c r="H16" s="2" t="n">
        <v>3</v>
      </c>
      <c r="I16" s="2" t="n">
        <v>4</v>
      </c>
      <c r="J16" s="2" t="n">
        <v>5</v>
      </c>
      <c r="K16" s="2" t="n">
        <v>6</v>
      </c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B17" s="2"/>
      <c r="L17" s="2"/>
      <c r="M17" s="2"/>
      <c r="N17" s="2"/>
      <c r="O17" s="2"/>
      <c r="P17" s="2"/>
      <c r="Q17" s="2"/>
      <c r="R17" s="2"/>
      <c r="S17" s="2"/>
      <c r="T17" s="2"/>
    </row>
    <row r="19" customFormat="false" ht="12.8" hidden="false" customHeight="false" outlineLevel="0" collapsed="false">
      <c r="B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B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B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B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B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B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B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B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B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B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B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B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B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B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B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B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B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B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B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B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B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B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B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B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B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B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B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B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B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B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B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B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B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B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B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B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B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B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B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B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B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B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B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B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B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B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B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B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B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B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B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B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B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B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B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B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B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B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B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46.95" hidden="false" customHeight="false" outlineLevel="0" collapsed="false">
      <c r="B78" s="2" t="s">
        <v>201</v>
      </c>
      <c r="C78" s="0" t="s">
        <v>298</v>
      </c>
      <c r="D78" s="0" t="s">
        <v>297</v>
      </c>
      <c r="E78" s="0" t="s">
        <v>237</v>
      </c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B79" s="2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B80" s="2" t="n">
        <v>4</v>
      </c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B81" s="2" t="n">
        <v>4</v>
      </c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B82" s="2" t="n">
        <v>4</v>
      </c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B83" s="2" t="n">
        <v>4</v>
      </c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B84" s="2" t="n">
        <v>2</v>
      </c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B85" s="2" t="n">
        <v>3</v>
      </c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B86" s="2" t="n">
        <v>4</v>
      </c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107" customFormat="false" ht="35.5" hidden="false" customHeight="false" outlineLevel="0" collapsed="false">
      <c r="B107" s="2" t="s">
        <v>202</v>
      </c>
    </row>
    <row r="108" customFormat="false" ht="12.8" hidden="false" customHeight="false" outlineLevel="0" collapsed="false">
      <c r="B108" s="2" t="n">
        <v>3</v>
      </c>
    </row>
    <row r="109" customFormat="false" ht="12.8" hidden="false" customHeight="false" outlineLevel="0" collapsed="false">
      <c r="B109" s="2" t="n">
        <v>4</v>
      </c>
    </row>
    <row r="110" customFormat="false" ht="12.8" hidden="false" customHeight="false" outlineLevel="0" collapsed="false">
      <c r="B110" s="2" t="n">
        <v>5</v>
      </c>
    </row>
    <row r="111" customFormat="false" ht="12.8" hidden="false" customHeight="false" outlineLevel="0" collapsed="false">
      <c r="B111" s="2" t="n">
        <v>4</v>
      </c>
    </row>
    <row r="112" customFormat="false" ht="12.8" hidden="false" customHeight="false" outlineLevel="0" collapsed="false">
      <c r="B112" s="2" t="n">
        <v>5</v>
      </c>
    </row>
    <row r="113" customFormat="false" ht="12.8" hidden="false" customHeight="false" outlineLevel="0" collapsed="false">
      <c r="B113" s="2" t="n">
        <v>5</v>
      </c>
    </row>
    <row r="114" customFormat="false" ht="12.8" hidden="false" customHeight="false" outlineLevel="0" collapsed="false">
      <c r="B114" s="2" t="n">
        <v>5</v>
      </c>
    </row>
    <row r="115" customFormat="false" ht="12.8" hidden="false" customHeight="false" outlineLevel="0" collapsed="false">
      <c r="B115" s="2" t="n">
        <v>4</v>
      </c>
    </row>
    <row r="140" customFormat="false" ht="46.95" hidden="false" customHeight="false" outlineLevel="0" collapsed="false">
      <c r="B140" s="2" t="s">
        <v>203</v>
      </c>
    </row>
    <row r="141" customFormat="false" ht="12.8" hidden="false" customHeight="false" outlineLevel="0" collapsed="false">
      <c r="B141" s="2" t="n">
        <v>5</v>
      </c>
    </row>
    <row r="142" customFormat="false" ht="12.8" hidden="false" customHeight="false" outlineLevel="0" collapsed="false">
      <c r="B142" s="2" t="n">
        <v>4</v>
      </c>
    </row>
    <row r="143" customFormat="false" ht="12.8" hidden="false" customHeight="false" outlineLevel="0" collapsed="false">
      <c r="B143" s="2" t="n">
        <v>5</v>
      </c>
    </row>
    <row r="144" customFormat="false" ht="12.8" hidden="false" customHeight="false" outlineLevel="0" collapsed="false">
      <c r="B144" s="2" t="n">
        <v>4</v>
      </c>
    </row>
    <row r="145" customFormat="false" ht="12.8" hidden="false" customHeight="false" outlineLevel="0" collapsed="false">
      <c r="B145" s="2" t="n">
        <v>5</v>
      </c>
    </row>
    <row r="146" customFormat="false" ht="12.8" hidden="false" customHeight="false" outlineLevel="0" collapsed="false">
      <c r="B146" s="2" t="n">
        <v>5</v>
      </c>
    </row>
    <row r="147" customFormat="false" ht="12.8" hidden="false" customHeight="false" outlineLevel="0" collapsed="false">
      <c r="B147" s="2" t="n">
        <v>5</v>
      </c>
    </row>
    <row r="148" customFormat="false" ht="12.8" hidden="false" customHeight="false" outlineLevel="0" collapsed="false">
      <c r="B148" s="2" t="n">
        <v>5</v>
      </c>
    </row>
    <row r="181" customFormat="false" ht="35.5" hidden="false" customHeight="false" outlineLevel="0" collapsed="false">
      <c r="B181" s="2" t="s">
        <v>204</v>
      </c>
    </row>
    <row r="182" customFormat="false" ht="12.8" hidden="false" customHeight="false" outlineLevel="0" collapsed="false">
      <c r="B182" s="2" t="n">
        <v>5</v>
      </c>
    </row>
    <row r="183" customFormat="false" ht="12.8" hidden="false" customHeight="false" outlineLevel="0" collapsed="false">
      <c r="B183" s="2" t="n">
        <v>4</v>
      </c>
    </row>
    <row r="184" customFormat="false" ht="12.8" hidden="false" customHeight="false" outlineLevel="0" collapsed="false">
      <c r="B184" s="2" t="n">
        <v>2</v>
      </c>
    </row>
    <row r="185" customFormat="false" ht="12.8" hidden="false" customHeight="false" outlineLevel="0" collapsed="false">
      <c r="B185" s="2" t="n">
        <v>4</v>
      </c>
    </row>
    <row r="186" customFormat="false" ht="12.8" hidden="false" customHeight="false" outlineLevel="0" collapsed="false">
      <c r="B186" s="2" t="n">
        <v>4</v>
      </c>
    </row>
    <row r="187" customFormat="false" ht="12.8" hidden="false" customHeight="false" outlineLevel="0" collapsed="false">
      <c r="B187" s="2" t="n">
        <v>5</v>
      </c>
    </row>
    <row r="188" customFormat="false" ht="12.8" hidden="false" customHeight="false" outlineLevel="0" collapsed="false">
      <c r="B188" s="2" t="n">
        <v>3</v>
      </c>
    </row>
    <row r="189" customFormat="false" ht="12.8" hidden="false" customHeight="false" outlineLevel="0" collapsed="false">
      <c r="B189" s="2" t="n">
        <v>4</v>
      </c>
    </row>
    <row r="217" customFormat="false" ht="35.5" hidden="false" customHeight="false" outlineLevel="0" collapsed="false">
      <c r="B217" s="2" t="s">
        <v>205</v>
      </c>
    </row>
    <row r="218" customFormat="false" ht="12.8" hidden="false" customHeight="false" outlineLevel="0" collapsed="false">
      <c r="B218" s="2" t="n">
        <v>5</v>
      </c>
    </row>
    <row r="219" customFormat="false" ht="12.8" hidden="false" customHeight="false" outlineLevel="0" collapsed="false">
      <c r="B219" s="2" t="n">
        <v>4</v>
      </c>
    </row>
    <row r="220" customFormat="false" ht="12.8" hidden="false" customHeight="false" outlineLevel="0" collapsed="false">
      <c r="B220" s="2" t="n">
        <v>2</v>
      </c>
    </row>
    <row r="221" customFormat="false" ht="12.8" hidden="false" customHeight="false" outlineLevel="0" collapsed="false">
      <c r="B221" s="2" t="n">
        <v>4</v>
      </c>
    </row>
    <row r="222" customFormat="false" ht="12.8" hidden="false" customHeight="false" outlineLevel="0" collapsed="false">
      <c r="B222" s="2" t="n">
        <v>3</v>
      </c>
    </row>
    <row r="223" customFormat="false" ht="12.8" hidden="false" customHeight="false" outlineLevel="0" collapsed="false">
      <c r="B223" s="2" t="n">
        <v>3</v>
      </c>
    </row>
    <row r="224" customFormat="false" ht="12.8" hidden="false" customHeight="false" outlineLevel="0" collapsed="false">
      <c r="B224" s="2" t="n">
        <v>3</v>
      </c>
    </row>
    <row r="225" customFormat="false" ht="12.8" hidden="false" customHeight="false" outlineLevel="0" collapsed="false">
      <c r="B225" s="2" t="n">
        <v>5</v>
      </c>
    </row>
    <row r="244" customFormat="false" ht="46.95" hidden="false" customHeight="false" outlineLevel="0" collapsed="false">
      <c r="B244" s="2" t="s">
        <v>206</v>
      </c>
    </row>
    <row r="245" customFormat="false" ht="12.8" hidden="false" customHeight="false" outlineLevel="0" collapsed="false">
      <c r="B245" s="2" t="n">
        <v>3</v>
      </c>
    </row>
    <row r="246" customFormat="false" ht="12.8" hidden="false" customHeight="false" outlineLevel="0" collapsed="false">
      <c r="B246" s="2" t="n">
        <v>4</v>
      </c>
    </row>
    <row r="247" customFormat="false" ht="12.8" hidden="false" customHeight="false" outlineLevel="0" collapsed="false">
      <c r="B247" s="2" t="n">
        <v>4</v>
      </c>
    </row>
    <row r="248" customFormat="false" ht="12.8" hidden="false" customHeight="false" outlineLevel="0" collapsed="false">
      <c r="B248" s="2" t="n">
        <v>2</v>
      </c>
    </row>
    <row r="249" customFormat="false" ht="12.8" hidden="false" customHeight="false" outlineLevel="0" collapsed="false">
      <c r="B249" s="2" t="n">
        <v>5</v>
      </c>
    </row>
    <row r="250" customFormat="false" ht="12.8" hidden="false" customHeight="false" outlineLevel="0" collapsed="false">
      <c r="B250" s="2" t="n">
        <v>4</v>
      </c>
    </row>
    <row r="251" customFormat="false" ht="12.8" hidden="false" customHeight="false" outlineLevel="0" collapsed="false">
      <c r="B251" s="2" t="n">
        <v>5</v>
      </c>
    </row>
    <row r="252" customFormat="false" ht="12.8" hidden="false" customHeight="false" outlineLevel="0" collapsed="false">
      <c r="B252" s="2" t="n">
        <v>3</v>
      </c>
    </row>
    <row r="281" customFormat="false" ht="46.95" hidden="false" customHeight="false" outlineLevel="0" collapsed="false">
      <c r="B281" s="2" t="s">
        <v>207</v>
      </c>
    </row>
    <row r="282" customFormat="false" ht="12.8" hidden="false" customHeight="false" outlineLevel="0" collapsed="false">
      <c r="B282" s="2" t="n">
        <v>3</v>
      </c>
    </row>
    <row r="283" customFormat="false" ht="12.8" hidden="false" customHeight="false" outlineLevel="0" collapsed="false">
      <c r="B283" s="2" t="n">
        <v>4</v>
      </c>
    </row>
    <row r="284" customFormat="false" ht="12.8" hidden="false" customHeight="false" outlineLevel="0" collapsed="false">
      <c r="B284" s="2" t="n">
        <v>5</v>
      </c>
    </row>
    <row r="285" customFormat="false" ht="12.8" hidden="false" customHeight="false" outlineLevel="0" collapsed="false">
      <c r="B285" s="2" t="n">
        <v>4</v>
      </c>
    </row>
    <row r="286" customFormat="false" ht="12.8" hidden="false" customHeight="false" outlineLevel="0" collapsed="false">
      <c r="B286" s="2" t="n">
        <v>5</v>
      </c>
    </row>
    <row r="287" customFormat="false" ht="12.8" hidden="false" customHeight="false" outlineLevel="0" collapsed="false">
      <c r="B287" s="2" t="n">
        <v>4</v>
      </c>
    </row>
    <row r="288" customFormat="false" ht="12.8" hidden="false" customHeight="false" outlineLevel="0" collapsed="false">
      <c r="B288" s="2" t="n">
        <v>5</v>
      </c>
    </row>
    <row r="289" customFormat="false" ht="12.8" hidden="false" customHeight="false" outlineLevel="0" collapsed="false">
      <c r="B289" s="2" t="n">
        <v>3</v>
      </c>
    </row>
    <row r="312" customFormat="false" ht="46.95" hidden="false" customHeight="false" outlineLevel="0" collapsed="false">
      <c r="B312" s="2" t="s">
        <v>208</v>
      </c>
    </row>
    <row r="313" customFormat="false" ht="12.8" hidden="false" customHeight="false" outlineLevel="0" collapsed="false">
      <c r="B313" s="2" t="n">
        <v>3</v>
      </c>
    </row>
    <row r="314" customFormat="false" ht="12.8" hidden="false" customHeight="false" outlineLevel="0" collapsed="false">
      <c r="B314" s="2" t="n">
        <v>4</v>
      </c>
    </row>
    <row r="315" customFormat="false" ht="12.8" hidden="false" customHeight="false" outlineLevel="0" collapsed="false">
      <c r="B315" s="2" t="n">
        <v>3</v>
      </c>
    </row>
    <row r="316" customFormat="false" ht="12.8" hidden="false" customHeight="false" outlineLevel="0" collapsed="false">
      <c r="B316" s="2" t="n">
        <v>3</v>
      </c>
    </row>
    <row r="317" customFormat="false" ht="12.8" hidden="false" customHeight="false" outlineLevel="0" collapsed="false">
      <c r="B317" s="2" t="n">
        <v>1</v>
      </c>
    </row>
    <row r="318" customFormat="false" ht="12.8" hidden="false" customHeight="false" outlineLevel="0" collapsed="false">
      <c r="B318" s="2" t="n">
        <v>2</v>
      </c>
    </row>
    <row r="319" customFormat="false" ht="12.8" hidden="false" customHeight="false" outlineLevel="0" collapsed="false">
      <c r="B319" s="2" t="n">
        <v>1</v>
      </c>
    </row>
    <row r="320" customFormat="false" ht="12.8" hidden="false" customHeight="false" outlineLevel="0" collapsed="false">
      <c r="B320" s="2" t="n">
        <v>3</v>
      </c>
    </row>
    <row r="336" customFormat="false" ht="35.5" hidden="false" customHeight="false" outlineLevel="0" collapsed="false">
      <c r="B336" s="2" t="s">
        <v>209</v>
      </c>
    </row>
    <row r="337" customFormat="false" ht="12.8" hidden="false" customHeight="false" outlineLevel="0" collapsed="false">
      <c r="B337" s="2" t="n">
        <v>4</v>
      </c>
    </row>
    <row r="338" customFormat="false" ht="12.8" hidden="false" customHeight="false" outlineLevel="0" collapsed="false">
      <c r="B338" s="2" t="n">
        <v>4</v>
      </c>
    </row>
    <row r="339" customFormat="false" ht="12.8" hidden="false" customHeight="false" outlineLevel="0" collapsed="false">
      <c r="B339" s="2" t="n">
        <v>5</v>
      </c>
    </row>
    <row r="340" customFormat="false" ht="12.8" hidden="false" customHeight="false" outlineLevel="0" collapsed="false">
      <c r="B340" s="2" t="n">
        <v>4</v>
      </c>
    </row>
    <row r="341" customFormat="false" ht="12.8" hidden="false" customHeight="false" outlineLevel="0" collapsed="false">
      <c r="B341" s="2" t="n">
        <v>4</v>
      </c>
    </row>
    <row r="342" customFormat="false" ht="12.8" hidden="false" customHeight="false" outlineLevel="0" collapsed="false">
      <c r="B342" s="2" t="n">
        <v>5</v>
      </c>
    </row>
    <row r="343" customFormat="false" ht="12.8" hidden="false" customHeight="false" outlineLevel="0" collapsed="false">
      <c r="B343" s="2" t="n">
        <v>5</v>
      </c>
    </row>
    <row r="344" customFormat="false" ht="12.8" hidden="false" customHeight="false" outlineLevel="0" collapsed="false">
      <c r="B344" s="2" t="n">
        <v>3</v>
      </c>
    </row>
    <row r="360" customFormat="false" ht="46.95" hidden="false" customHeight="false" outlineLevel="0" collapsed="false">
      <c r="B360" s="2" t="s">
        <v>210</v>
      </c>
    </row>
    <row r="361" customFormat="false" ht="12.8" hidden="false" customHeight="false" outlineLevel="0" collapsed="false">
      <c r="B361" s="2" t="n">
        <v>4</v>
      </c>
    </row>
    <row r="362" customFormat="false" ht="12.8" hidden="false" customHeight="false" outlineLevel="0" collapsed="false">
      <c r="B362" s="2" t="n">
        <v>4</v>
      </c>
    </row>
    <row r="363" customFormat="false" ht="12.8" hidden="false" customHeight="false" outlineLevel="0" collapsed="false">
      <c r="B363" s="2" t="n">
        <v>4</v>
      </c>
    </row>
    <row r="364" customFormat="false" ht="12.8" hidden="false" customHeight="false" outlineLevel="0" collapsed="false">
      <c r="B364" s="2" t="n">
        <v>4</v>
      </c>
    </row>
    <row r="365" customFormat="false" ht="12.8" hidden="false" customHeight="false" outlineLevel="0" collapsed="false">
      <c r="B365" s="2" t="n">
        <v>5</v>
      </c>
    </row>
    <row r="366" customFormat="false" ht="12.8" hidden="false" customHeight="false" outlineLevel="0" collapsed="false">
      <c r="B366" s="2" t="n">
        <v>4</v>
      </c>
    </row>
    <row r="367" customFormat="false" ht="12.8" hidden="false" customHeight="false" outlineLevel="0" collapsed="false">
      <c r="B367" s="2" t="n">
        <v>5</v>
      </c>
    </row>
    <row r="368" customFormat="false" ht="12.8" hidden="false" customHeight="false" outlineLevel="0" collapsed="false">
      <c r="B368" s="2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6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36" zoomScaleNormal="36" zoomScalePageLayoutView="100" workbookViewId="0">
      <selection pane="topLeft" activeCell="O53" activeCellId="0" sqref="O5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3"/>
      <c r="B1" s="2" t="s">
        <v>299</v>
      </c>
      <c r="C1" s="2" t="s">
        <v>299</v>
      </c>
      <c r="D1" s="2" t="s">
        <v>299</v>
      </c>
      <c r="E1" s="2" t="s">
        <v>299</v>
      </c>
      <c r="F1" s="2" t="s">
        <v>299</v>
      </c>
      <c r="G1" s="2" t="s">
        <v>299</v>
      </c>
      <c r="H1" s="2" t="s">
        <v>300</v>
      </c>
      <c r="I1" s="2"/>
      <c r="J1" s="2" t="s">
        <v>301</v>
      </c>
      <c r="K1" s="2" t="s">
        <v>301</v>
      </c>
      <c r="L1" s="2" t="s">
        <v>301</v>
      </c>
      <c r="M1" s="2" t="s">
        <v>301</v>
      </c>
      <c r="N1" s="2" t="s">
        <v>301</v>
      </c>
      <c r="O1" s="2" t="s">
        <v>301</v>
      </c>
      <c r="P1" s="2" t="s">
        <v>300</v>
      </c>
      <c r="Q1" s="2"/>
      <c r="R1" s="28" t="s">
        <v>302</v>
      </c>
      <c r="S1" s="28" t="s">
        <v>302</v>
      </c>
      <c r="T1" s="28" t="s">
        <v>302</v>
      </c>
      <c r="U1" s="28" t="s">
        <v>302</v>
      </c>
      <c r="V1" s="28" t="s">
        <v>302</v>
      </c>
      <c r="W1" s="28" t="s">
        <v>302</v>
      </c>
      <c r="X1" s="0" t="s">
        <v>300</v>
      </c>
    </row>
    <row r="2" customFormat="false" ht="152.45" hidden="false" customHeight="true" outlineLevel="0" collapsed="false">
      <c r="A2" s="2"/>
      <c r="B2" s="29" t="str">
        <f aca="false">'Dobot_questionnaire_V2.0_same_taskset'!R1</f>
        <v>2-c2: Please rate how demanding the task was: [How mentally demanding was the task? ]</v>
      </c>
      <c r="C2" s="29" t="str">
        <f aca="false">'Dobot_questionnaire_V2.0_same_taskset'!S1</f>
        <v>2-c2: Please rate how demanding the task was: [How physically demanding was the task? ]</v>
      </c>
      <c r="D2" s="29" t="str">
        <f aca="false">'Dobot_questionnaire_V2.0_same_taskset'!T1</f>
        <v>2-c2: Please rate how demanding the task was: [How hurried or rushed was the pace of the task?  ( How much time pressure did you feel?)]</v>
      </c>
      <c r="E2" s="29" t="str">
        <f aca="false">'Dobot_questionnaire_V2.0_same_taskset'!U1</f>
        <v>2-c2: Please rate how demanding the task was: [How successful were you in accomplishing what you were asked to do? ]</v>
      </c>
      <c r="F2" s="29" t="str">
        <f aca="false">'Dobot_questionnaire_V2.0_same_taskset'!V1</f>
        <v>2-c2: Please rate how demanding the task was: [How hard did you have to work to accomplish your level of performance]</v>
      </c>
      <c r="G2" s="29" t="str">
        <f aca="false">'Dobot_questionnaire_V2.0_same_taskset'!W1</f>
        <v>2-c2: Please rate how demanding the task was: [How insecure, discouraged, irritated, stressed, and annoyed were you?]</v>
      </c>
      <c r="H2" s="29"/>
      <c r="I2" s="29"/>
      <c r="J2" s="2" t="str">
        <f aca="false">'Dobot_questionnaire_V2.0_same_taskset'!AP1</f>
        <v>3-c2: Please rate how demanding the task was: [How mentally demanding was the task? ]</v>
      </c>
      <c r="K2" s="2" t="str">
        <f aca="false">'Dobot_questionnaire_V2.0_same_taskset'!AQ1</f>
        <v>3-c2: Please rate how demanding the task was: [How physically demanding was the task? ]</v>
      </c>
      <c r="L2" s="2" t="str">
        <f aca="false">'Dobot_questionnaire_V2.0_same_taskset'!AR1</f>
        <v>3-c2: Please rate how demanding the task was: [How hurried or rushed was the pace of the task?  ( How much time pressure did you feel?)]</v>
      </c>
      <c r="M2" s="2" t="str">
        <f aca="false">'Dobot_questionnaire_V2.0_same_taskset'!AS1</f>
        <v>3-c2: Please rate how demanding the task was: [How successful were you in accomplishing what you were asked to do? ]</v>
      </c>
      <c r="N2" s="2" t="str">
        <f aca="false">'Dobot_questionnaire_V2.0_same_taskset'!AT1</f>
        <v>3-c2: Please rate how demanding the task was: [How hard did you have to work to accomplish your level of performance]</v>
      </c>
      <c r="O2" s="2" t="str">
        <f aca="false">'Dobot_questionnaire_V2.0_same_taskset'!AU1</f>
        <v>3-c2: Please rate how demanding the task was: [How insecure, discouraged, irritated, stressed, and annoyed were you?]</v>
      </c>
      <c r="P2" s="2"/>
      <c r="Q2" s="2"/>
      <c r="R2" s="29" t="str">
        <f aca="false">'Dobot_questionnaire_V2.0_same_taskset'!EH1</f>
        <v>7-c2: Please rate how demanding the task was: [How mentally demanding was the task? ]</v>
      </c>
      <c r="S2" s="29" t="str">
        <f aca="false">'Dobot_questionnaire_V2.0_same_taskset'!EI1</f>
        <v>7-c2: Please rate how demanding the task was: [How physically demanding was the task? ]</v>
      </c>
      <c r="T2" s="29" t="str">
        <f aca="false">'Dobot_questionnaire_V2.0_same_taskset'!EJ1</f>
        <v>7-c2: Please rate how demanding the task was: [How hurried or rushed was the pace of the task?  ( How much time pressure did you feel?)]</v>
      </c>
      <c r="U2" s="29" t="str">
        <f aca="false">'Dobot_questionnaire_V2.0_same_taskset'!EK1</f>
        <v>7-c2: Please rate how demanding the task was: [How successful were you in accomplishing what you were asked to do? ]</v>
      </c>
      <c r="V2" s="29" t="str">
        <f aca="false">'Dobot_questionnaire_V2.0_same_taskset'!EL1</f>
        <v>7-c2: Please rate how demanding the task was: [How hard did you have to work to accomplish your level of performance]</v>
      </c>
      <c r="W2" s="29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9" t="n">
        <f aca="false">'Dobot_questionnaire_V2.0_same_taskset'!R2</f>
        <v>15</v>
      </c>
      <c r="C3" s="29" t="n">
        <f aca="false">'Dobot_questionnaire_V2.0_same_taskset'!S2</f>
        <v>1</v>
      </c>
      <c r="D3" s="29" t="n">
        <f aca="false">'Dobot_questionnaire_V2.0_same_taskset'!T2</f>
        <v>18</v>
      </c>
      <c r="E3" s="29" t="n">
        <f aca="false">'Dobot_questionnaire_V2.0_same_taskset'!U2</f>
        <v>13</v>
      </c>
      <c r="F3" s="29" t="n">
        <f aca="false">'Dobot_questionnaire_V2.0_same_taskset'!V2</f>
        <v>14</v>
      </c>
      <c r="G3" s="29" t="n">
        <f aca="false">'Dobot_questionnaire_V2.0_same_taskset'!W2</f>
        <v>14</v>
      </c>
      <c r="H3" s="29" t="n">
        <f aca="false">SUM(B3:G3)</f>
        <v>75</v>
      </c>
      <c r="I3" s="29"/>
      <c r="J3" s="2" t="n">
        <f aca="false">'Dobot_questionnaire_V2.0_same_taskset'!AP2</f>
        <v>21</v>
      </c>
      <c r="K3" s="2" t="n">
        <f aca="false">'Dobot_questionnaire_V2.0_same_taskset'!AQ2</f>
        <v>2</v>
      </c>
      <c r="L3" s="2" t="n">
        <f aca="false">'Dobot_questionnaire_V2.0_same_taskset'!AR2</f>
        <v>10</v>
      </c>
      <c r="M3" s="2" t="n">
        <f aca="false">'Dobot_questionnaire_V2.0_same_taskset'!AS2</f>
        <v>10</v>
      </c>
      <c r="N3" s="2" t="n">
        <f aca="false">'Dobot_questionnaire_V2.0_same_taskset'!AT2</f>
        <v>10</v>
      </c>
      <c r="O3" s="2" t="n">
        <f aca="false">'Dobot_questionnaire_V2.0_same_taskset'!AU2</f>
        <v>10</v>
      </c>
      <c r="P3" s="2" t="n">
        <f aca="false">SUM(J3:O3)</f>
        <v>63</v>
      </c>
      <c r="Q3" s="2"/>
      <c r="R3" s="29" t="n">
        <f aca="false">'Dobot_questionnaire_V2.0_same_taskset'!EH2</f>
        <v>20</v>
      </c>
      <c r="S3" s="29" t="n">
        <f aca="false">'Dobot_questionnaire_V2.0_same_taskset'!EI2</f>
        <v>13</v>
      </c>
      <c r="T3" s="29" t="n">
        <f aca="false">'Dobot_questionnaire_V2.0_same_taskset'!EJ2</f>
        <v>16</v>
      </c>
      <c r="U3" s="29" t="n">
        <f aca="false">'Dobot_questionnaire_V2.0_same_taskset'!EK2</f>
        <v>15</v>
      </c>
      <c r="V3" s="29" t="n">
        <f aca="false">'Dobot_questionnaire_V2.0_same_taskset'!EL2</f>
        <v>17</v>
      </c>
      <c r="W3" s="29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9" t="n">
        <f aca="false">'Dobot_questionnaire_V2.0_same_taskset'!R3</f>
        <v>10</v>
      </c>
      <c r="C4" s="29" t="n">
        <f aca="false">'Dobot_questionnaire_V2.0_same_taskset'!S3</f>
        <v>2</v>
      </c>
      <c r="D4" s="29" t="n">
        <f aca="false">'Dobot_questionnaire_V2.0_same_taskset'!T3</f>
        <v>4</v>
      </c>
      <c r="E4" s="29" t="n">
        <f aca="false">'Dobot_questionnaire_V2.0_same_taskset'!U3</f>
        <v>10</v>
      </c>
      <c r="F4" s="29" t="n">
        <f aca="false">'Dobot_questionnaire_V2.0_same_taskset'!V3</f>
        <v>5</v>
      </c>
      <c r="G4" s="29" t="n">
        <f aca="false">'Dobot_questionnaire_V2.0_same_taskset'!W3</f>
        <v>7</v>
      </c>
      <c r="H4" s="29" t="n">
        <f aca="false">SUM(B4:G4)</f>
        <v>38</v>
      </c>
      <c r="I4" s="29"/>
      <c r="J4" s="2" t="n">
        <f aca="false">'Dobot_questionnaire_V2.0_same_taskset'!AP3</f>
        <v>5</v>
      </c>
      <c r="K4" s="2" t="n">
        <f aca="false">'Dobot_questionnaire_V2.0_same_taskset'!AQ3</f>
        <v>2</v>
      </c>
      <c r="L4" s="2" t="n">
        <f aca="false">'Dobot_questionnaire_V2.0_same_taskset'!AR3</f>
        <v>5</v>
      </c>
      <c r="M4" s="2" t="n">
        <f aca="false">'Dobot_questionnaire_V2.0_same_taskset'!AS3</f>
        <v>20</v>
      </c>
      <c r="N4" s="2" t="n">
        <f aca="false">'Dobot_questionnaire_V2.0_same_taskset'!AT3</f>
        <v>9</v>
      </c>
      <c r="O4" s="2" t="n">
        <f aca="false">'Dobot_questionnaire_V2.0_same_taskset'!AU3</f>
        <v>5</v>
      </c>
      <c r="P4" s="2" t="n">
        <f aca="false">SUM(J4:O4)</f>
        <v>46</v>
      </c>
      <c r="Q4" s="2"/>
      <c r="R4" s="29" t="n">
        <f aca="false">'Dobot_questionnaire_V2.0_same_taskset'!EH3</f>
        <v>15</v>
      </c>
      <c r="S4" s="29" t="n">
        <f aca="false">'Dobot_questionnaire_V2.0_same_taskset'!EI3</f>
        <v>2</v>
      </c>
      <c r="T4" s="29" t="n">
        <f aca="false">'Dobot_questionnaire_V2.0_same_taskset'!EJ3</f>
        <v>4</v>
      </c>
      <c r="U4" s="29" t="n">
        <f aca="false">'Dobot_questionnaire_V2.0_same_taskset'!EK3</f>
        <v>14</v>
      </c>
      <c r="V4" s="29" t="n">
        <f aca="false">'Dobot_questionnaire_V2.0_same_taskset'!EL3</f>
        <v>9</v>
      </c>
      <c r="W4" s="29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9" t="n">
        <f aca="false">'Dobot_questionnaire_V2.0_same_taskset'!R4</f>
        <v>2</v>
      </c>
      <c r="C5" s="29" t="n">
        <f aca="false">'Dobot_questionnaire_V2.0_same_taskset'!S4</f>
        <v>18</v>
      </c>
      <c r="D5" s="29" t="n">
        <f aca="false">'Dobot_questionnaire_V2.0_same_taskset'!T4</f>
        <v>7</v>
      </c>
      <c r="E5" s="29" t="n">
        <f aca="false">'Dobot_questionnaire_V2.0_same_taskset'!U4</f>
        <v>12</v>
      </c>
      <c r="F5" s="29" t="n">
        <f aca="false">'Dobot_questionnaire_V2.0_same_taskset'!V4</f>
        <v>12</v>
      </c>
      <c r="G5" s="29" t="n">
        <f aca="false">'Dobot_questionnaire_V2.0_same_taskset'!W4</f>
        <v>2</v>
      </c>
      <c r="H5" s="29" t="n">
        <f aca="false">SUM(B5:G5)</f>
        <v>53</v>
      </c>
      <c r="I5" s="29"/>
      <c r="J5" s="2" t="n">
        <f aca="false">'Dobot_questionnaire_V2.0_same_taskset'!AP4</f>
        <v>14</v>
      </c>
      <c r="K5" s="2" t="n">
        <f aca="false">'Dobot_questionnaire_V2.0_same_taskset'!AQ4</f>
        <v>11</v>
      </c>
      <c r="L5" s="2" t="n">
        <f aca="false">'Dobot_questionnaire_V2.0_same_taskset'!AR4</f>
        <v>7</v>
      </c>
      <c r="M5" s="2" t="n">
        <f aca="false">'Dobot_questionnaire_V2.0_same_taskset'!AS4</f>
        <v>21</v>
      </c>
      <c r="N5" s="2" t="n">
        <f aca="false">'Dobot_questionnaire_V2.0_same_taskset'!AT4</f>
        <v>14</v>
      </c>
      <c r="O5" s="2" t="n">
        <f aca="false">'Dobot_questionnaire_V2.0_same_taskset'!AU4</f>
        <v>6</v>
      </c>
      <c r="P5" s="2" t="n">
        <f aca="false">SUM(J5:O5)</f>
        <v>73</v>
      </c>
      <c r="Q5" s="2"/>
      <c r="R5" s="29" t="n">
        <f aca="false">'Dobot_questionnaire_V2.0_same_taskset'!EH4</f>
        <v>19</v>
      </c>
      <c r="S5" s="29" t="n">
        <f aca="false">'Dobot_questionnaire_V2.0_same_taskset'!EI4</f>
        <v>11</v>
      </c>
      <c r="T5" s="29" t="n">
        <f aca="false">'Dobot_questionnaire_V2.0_same_taskset'!EJ4</f>
        <v>15</v>
      </c>
      <c r="U5" s="29" t="n">
        <f aca="false">'Dobot_questionnaire_V2.0_same_taskset'!EK4</f>
        <v>10</v>
      </c>
      <c r="V5" s="29" t="n">
        <f aca="false">'Dobot_questionnaire_V2.0_same_taskset'!EL4</f>
        <v>9</v>
      </c>
      <c r="W5" s="29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9" t="n">
        <f aca="false">'Dobot_questionnaire_V2.0_same_taskset'!R5</f>
        <v>11</v>
      </c>
      <c r="C6" s="29" t="n">
        <f aca="false">'Dobot_questionnaire_V2.0_same_taskset'!S5</f>
        <v>3</v>
      </c>
      <c r="D6" s="29" t="n">
        <f aca="false">'Dobot_questionnaire_V2.0_same_taskset'!T5</f>
        <v>14</v>
      </c>
      <c r="E6" s="29" t="n">
        <f aca="false">'Dobot_questionnaire_V2.0_same_taskset'!U5</f>
        <v>1</v>
      </c>
      <c r="F6" s="29" t="n">
        <f aca="false">'Dobot_questionnaire_V2.0_same_taskset'!V5</f>
        <v>17</v>
      </c>
      <c r="G6" s="29" t="n">
        <f aca="false">'Dobot_questionnaire_V2.0_same_taskset'!W5</f>
        <v>19</v>
      </c>
      <c r="H6" s="29" t="n">
        <f aca="false">SUM(B6:G6)</f>
        <v>65</v>
      </c>
      <c r="I6" s="29"/>
      <c r="J6" s="2" t="n">
        <f aca="false">'Dobot_questionnaire_V2.0_same_taskset'!AP5</f>
        <v>17</v>
      </c>
      <c r="K6" s="2" t="n">
        <f aca="false">'Dobot_questionnaire_V2.0_same_taskset'!AQ5</f>
        <v>3</v>
      </c>
      <c r="L6" s="2" t="n">
        <f aca="false">'Dobot_questionnaire_V2.0_same_taskset'!AR5</f>
        <v>19</v>
      </c>
      <c r="M6" s="2" t="n">
        <f aca="false">'Dobot_questionnaire_V2.0_same_taskset'!AS5</f>
        <v>3</v>
      </c>
      <c r="N6" s="2" t="n">
        <f aca="false">'Dobot_questionnaire_V2.0_same_taskset'!AT5</f>
        <v>19</v>
      </c>
      <c r="O6" s="2" t="n">
        <f aca="false">'Dobot_questionnaire_V2.0_same_taskset'!AU5</f>
        <v>19</v>
      </c>
      <c r="P6" s="2" t="n">
        <f aca="false">SUM(J6:O6)</f>
        <v>80</v>
      </c>
      <c r="Q6" s="2"/>
      <c r="R6" s="29" t="n">
        <f aca="false">'Dobot_questionnaire_V2.0_same_taskset'!EH5</f>
        <v>20</v>
      </c>
      <c r="S6" s="29" t="n">
        <f aca="false">'Dobot_questionnaire_V2.0_same_taskset'!EI5</f>
        <v>2</v>
      </c>
      <c r="T6" s="29" t="n">
        <f aca="false">'Dobot_questionnaire_V2.0_same_taskset'!EJ5</f>
        <v>17</v>
      </c>
      <c r="U6" s="29" t="n">
        <f aca="false">'Dobot_questionnaire_V2.0_same_taskset'!EK5</f>
        <v>5</v>
      </c>
      <c r="V6" s="29" t="n">
        <f aca="false">'Dobot_questionnaire_V2.0_same_taskset'!EL5</f>
        <v>17</v>
      </c>
      <c r="W6" s="29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9" t="n">
        <f aca="false">'Dobot_questionnaire_V2.0_same_taskset'!R6</f>
        <v>5</v>
      </c>
      <c r="C7" s="29" t="n">
        <f aca="false">'Dobot_questionnaire_V2.0_same_taskset'!S6</f>
        <v>5</v>
      </c>
      <c r="D7" s="29" t="n">
        <f aca="false">'Dobot_questionnaire_V2.0_same_taskset'!T6</f>
        <v>3</v>
      </c>
      <c r="E7" s="29" t="n">
        <f aca="false">'Dobot_questionnaire_V2.0_same_taskset'!U6</f>
        <v>4</v>
      </c>
      <c r="F7" s="29" t="n">
        <f aca="false">'Dobot_questionnaire_V2.0_same_taskset'!V6</f>
        <v>10</v>
      </c>
      <c r="G7" s="29" t="n">
        <f aca="false">'Dobot_questionnaire_V2.0_same_taskset'!W6</f>
        <v>2</v>
      </c>
      <c r="H7" s="29" t="n">
        <f aca="false">SUM(B7:G7)</f>
        <v>29</v>
      </c>
      <c r="I7" s="29"/>
      <c r="J7" s="2" t="n">
        <f aca="false">'Dobot_questionnaire_V2.0_same_taskset'!AP6</f>
        <v>9</v>
      </c>
      <c r="K7" s="2" t="n">
        <f aca="false">'Dobot_questionnaire_V2.0_same_taskset'!AQ6</f>
        <v>5</v>
      </c>
      <c r="L7" s="2" t="n">
        <f aca="false">'Dobot_questionnaire_V2.0_same_taskset'!AR6</f>
        <v>9</v>
      </c>
      <c r="M7" s="2" t="n">
        <f aca="false">'Dobot_questionnaire_V2.0_same_taskset'!AS6</f>
        <v>15</v>
      </c>
      <c r="N7" s="2" t="n">
        <f aca="false">'Dobot_questionnaire_V2.0_same_taskset'!AT6</f>
        <v>12</v>
      </c>
      <c r="O7" s="2" t="n">
        <f aca="false">'Dobot_questionnaire_V2.0_same_taskset'!AU6</f>
        <v>9</v>
      </c>
      <c r="P7" s="2" t="n">
        <f aca="false">SUM(J7:O7)</f>
        <v>59</v>
      </c>
      <c r="Q7" s="2"/>
      <c r="R7" s="29" t="n">
        <f aca="false">'Dobot_questionnaire_V2.0_same_taskset'!EH6</f>
        <v>13</v>
      </c>
      <c r="S7" s="29" t="n">
        <f aca="false">'Dobot_questionnaire_V2.0_same_taskset'!EI6</f>
        <v>6</v>
      </c>
      <c r="T7" s="29" t="n">
        <f aca="false">'Dobot_questionnaire_V2.0_same_taskset'!EJ6</f>
        <v>7</v>
      </c>
      <c r="U7" s="29" t="n">
        <f aca="false">'Dobot_questionnaire_V2.0_same_taskset'!EK6</f>
        <v>15</v>
      </c>
      <c r="V7" s="29" t="n">
        <f aca="false">'Dobot_questionnaire_V2.0_same_taskset'!EL6</f>
        <v>10</v>
      </c>
      <c r="W7" s="29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9" t="n">
        <f aca="false">'Dobot_questionnaire_V2.0_same_taskset'!R7</f>
        <v>9</v>
      </c>
      <c r="C8" s="29" t="n">
        <f aca="false">'Dobot_questionnaire_V2.0_same_taskset'!S7</f>
        <v>5</v>
      </c>
      <c r="D8" s="29" t="n">
        <f aca="false">'Dobot_questionnaire_V2.0_same_taskset'!T7</f>
        <v>10</v>
      </c>
      <c r="E8" s="29" t="n">
        <f aca="false">'Dobot_questionnaire_V2.0_same_taskset'!U7</f>
        <v>11</v>
      </c>
      <c r="F8" s="29" t="n">
        <f aca="false">'Dobot_questionnaire_V2.0_same_taskset'!V7</f>
        <v>12</v>
      </c>
      <c r="G8" s="29" t="n">
        <f aca="false">'Dobot_questionnaire_V2.0_same_taskset'!W7</f>
        <v>7</v>
      </c>
      <c r="H8" s="29" t="n">
        <f aca="false">SUM(B8:G8)</f>
        <v>54</v>
      </c>
      <c r="I8" s="29"/>
      <c r="J8" s="2" t="n">
        <f aca="false">'Dobot_questionnaire_V2.0_same_taskset'!AP7</f>
        <v>7</v>
      </c>
      <c r="K8" s="2" t="n">
        <f aca="false">'Dobot_questionnaire_V2.0_same_taskset'!AQ7</f>
        <v>4</v>
      </c>
      <c r="L8" s="2" t="n">
        <f aca="false">'Dobot_questionnaire_V2.0_same_taskset'!AR7</f>
        <v>4</v>
      </c>
      <c r="M8" s="2" t="n">
        <f aca="false">'Dobot_questionnaire_V2.0_same_taskset'!AS7</f>
        <v>21</v>
      </c>
      <c r="N8" s="2" t="n">
        <f aca="false">'Dobot_questionnaire_V2.0_same_taskset'!AT7</f>
        <v>6</v>
      </c>
      <c r="O8" s="2" t="n">
        <f aca="false">'Dobot_questionnaire_V2.0_same_taskset'!AU7</f>
        <v>1</v>
      </c>
      <c r="P8" s="2" t="n">
        <f aca="false">SUM(J8:O8)</f>
        <v>43</v>
      </c>
      <c r="Q8" s="2"/>
      <c r="R8" s="29" t="n">
        <f aca="false">'Dobot_questionnaire_V2.0_same_taskset'!EH7</f>
        <v>14</v>
      </c>
      <c r="S8" s="29" t="n">
        <f aca="false">'Dobot_questionnaire_V2.0_same_taskset'!EI7</f>
        <v>6</v>
      </c>
      <c r="T8" s="29" t="n">
        <f aca="false">'Dobot_questionnaire_V2.0_same_taskset'!EJ7</f>
        <v>10</v>
      </c>
      <c r="U8" s="29" t="n">
        <f aca="false">'Dobot_questionnaire_V2.0_same_taskset'!EK7</f>
        <v>13</v>
      </c>
      <c r="V8" s="29" t="n">
        <f aca="false">'Dobot_questionnaire_V2.0_same_taskset'!EL7</f>
        <v>14</v>
      </c>
      <c r="W8" s="29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9" t="n">
        <f aca="false">'Dobot_questionnaire_V2.0_same_taskset'!R8</f>
        <v>3</v>
      </c>
      <c r="C9" s="29" t="n">
        <f aca="false">'Dobot_questionnaire_V2.0_same_taskset'!S8</f>
        <v>3</v>
      </c>
      <c r="D9" s="29" t="n">
        <f aca="false">'Dobot_questionnaire_V2.0_same_taskset'!T8</f>
        <v>4</v>
      </c>
      <c r="E9" s="29" t="n">
        <f aca="false">'Dobot_questionnaire_V2.0_same_taskset'!U8</f>
        <v>18</v>
      </c>
      <c r="F9" s="29" t="n">
        <f aca="false">'Dobot_questionnaire_V2.0_same_taskset'!V8</f>
        <v>5</v>
      </c>
      <c r="G9" s="29" t="n">
        <f aca="false">'Dobot_questionnaire_V2.0_same_taskset'!W8</f>
        <v>1</v>
      </c>
      <c r="H9" s="29" t="n">
        <f aca="false">SUM(B9:G9)</f>
        <v>34</v>
      </c>
      <c r="I9" s="29"/>
      <c r="J9" s="2" t="n">
        <f aca="false">'Dobot_questionnaire_V2.0_same_taskset'!AP8</f>
        <v>9</v>
      </c>
      <c r="K9" s="2" t="n">
        <f aca="false">'Dobot_questionnaire_V2.0_same_taskset'!AQ8</f>
        <v>4</v>
      </c>
      <c r="L9" s="2" t="n">
        <f aca="false">'Dobot_questionnaire_V2.0_same_taskset'!AR8</f>
        <v>10</v>
      </c>
      <c r="M9" s="2" t="n">
        <f aca="false">'Dobot_questionnaire_V2.0_same_taskset'!AS8</f>
        <v>19</v>
      </c>
      <c r="N9" s="2" t="n">
        <f aca="false">'Dobot_questionnaire_V2.0_same_taskset'!AT8</f>
        <v>8</v>
      </c>
      <c r="O9" s="2" t="n">
        <f aca="false">'Dobot_questionnaire_V2.0_same_taskset'!AU8</f>
        <v>1</v>
      </c>
      <c r="P9" s="2" t="n">
        <f aca="false">SUM(J9:O9)</f>
        <v>51</v>
      </c>
      <c r="Q9" s="2"/>
      <c r="R9" s="29" t="n">
        <f aca="false">'Dobot_questionnaire_V2.0_same_taskset'!EH8</f>
        <v>15</v>
      </c>
      <c r="S9" s="29" t="n">
        <f aca="false">'Dobot_questionnaire_V2.0_same_taskset'!EI8</f>
        <v>4</v>
      </c>
      <c r="T9" s="29" t="n">
        <f aca="false">'Dobot_questionnaire_V2.0_same_taskset'!EJ8</f>
        <v>10</v>
      </c>
      <c r="U9" s="29" t="n">
        <f aca="false">'Dobot_questionnaire_V2.0_same_taskset'!EK8</f>
        <v>17</v>
      </c>
      <c r="V9" s="29" t="n">
        <f aca="false">'Dobot_questionnaire_V2.0_same_taskset'!EL8</f>
        <v>11</v>
      </c>
      <c r="W9" s="29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9" t="n">
        <f aca="false">'Dobot_questionnaire_V2.0_same_taskset'!R9</f>
        <v>4</v>
      </c>
      <c r="C10" s="29" t="n">
        <f aca="false">'Dobot_questionnaire_V2.0_same_taskset'!S9</f>
        <v>1</v>
      </c>
      <c r="D10" s="29" t="n">
        <f aca="false">'Dobot_questionnaire_V2.0_same_taskset'!T9</f>
        <v>3</v>
      </c>
      <c r="E10" s="29" t="n">
        <f aca="false">'Dobot_questionnaire_V2.0_same_taskset'!U9</f>
        <v>13</v>
      </c>
      <c r="F10" s="29" t="n">
        <f aca="false">'Dobot_questionnaire_V2.0_same_taskset'!V9</f>
        <v>5</v>
      </c>
      <c r="G10" s="29" t="n">
        <f aca="false">'Dobot_questionnaire_V2.0_same_taskset'!W9</f>
        <v>3</v>
      </c>
      <c r="H10" s="29" t="n">
        <f aca="false">SUM(B10:G10)</f>
        <v>29</v>
      </c>
      <c r="I10" s="29"/>
      <c r="J10" s="2" t="n">
        <f aca="false">'Dobot_questionnaire_V2.0_same_taskset'!AP9</f>
        <v>14</v>
      </c>
      <c r="K10" s="2" t="n">
        <f aca="false">'Dobot_questionnaire_V2.0_same_taskset'!AQ9</f>
        <v>1</v>
      </c>
      <c r="L10" s="2" t="n">
        <f aca="false">'Dobot_questionnaire_V2.0_same_taskset'!AR9</f>
        <v>3</v>
      </c>
      <c r="M10" s="2" t="n">
        <f aca="false">'Dobot_questionnaire_V2.0_same_taskset'!AS9</f>
        <v>5</v>
      </c>
      <c r="N10" s="2" t="n">
        <f aca="false">'Dobot_questionnaire_V2.0_same_taskset'!AT9</f>
        <v>11</v>
      </c>
      <c r="O10" s="2" t="n">
        <f aca="false">'Dobot_questionnaire_V2.0_same_taskset'!AU9</f>
        <v>6</v>
      </c>
      <c r="P10" s="2" t="n">
        <f aca="false">SUM(J10:O10)</f>
        <v>40</v>
      </c>
      <c r="Q10" s="2"/>
      <c r="R10" s="29" t="n">
        <f aca="false">'Dobot_questionnaire_V2.0_same_taskset'!EH9</f>
        <v>17</v>
      </c>
      <c r="S10" s="29" t="n">
        <f aca="false">'Dobot_questionnaire_V2.0_same_taskset'!EI9</f>
        <v>1</v>
      </c>
      <c r="T10" s="29" t="n">
        <f aca="false">'Dobot_questionnaire_V2.0_same_taskset'!EJ9</f>
        <v>6</v>
      </c>
      <c r="U10" s="29" t="n">
        <f aca="false">'Dobot_questionnaire_V2.0_same_taskset'!EK9</f>
        <v>2</v>
      </c>
      <c r="V10" s="29" t="n">
        <f aca="false">'Dobot_questionnaire_V2.0_same_taskset'!EL9</f>
        <v>4</v>
      </c>
      <c r="W10" s="29" t="n">
        <f aca="false">'Dobot_questionnaire_V2.0_same_taskset'!EM9</f>
        <v>2</v>
      </c>
      <c r="X10" s="0" t="n">
        <f aca="false">SUM(R10:W10)</f>
        <v>32</v>
      </c>
    </row>
    <row r="11" customFormat="false" ht="12.8" hidden="false" customHeight="false" outlineLevel="0" collapsed="false">
      <c r="A11" s="11" t="s">
        <v>281</v>
      </c>
      <c r="B11" s="2" t="n">
        <f aca="false">AVERAGE(B3:B10)</f>
        <v>7.375</v>
      </c>
      <c r="C11" s="2" t="n">
        <f aca="false">AVERAGE(C3:C10)</f>
        <v>4.75</v>
      </c>
      <c r="D11" s="2" t="n">
        <f aca="false">AVERAGE(D3:D10)</f>
        <v>7.875</v>
      </c>
      <c r="E11" s="2" t="n">
        <f aca="false">AVERAGE(E3:E10)</f>
        <v>10.25</v>
      </c>
      <c r="F11" s="2" t="n">
        <f aca="false">AVERAGE(F3:F10)</f>
        <v>10</v>
      </c>
      <c r="G11" s="2" t="n">
        <f aca="false">AVERAGE(G3:G10)</f>
        <v>6.875</v>
      </c>
      <c r="H11" s="2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2"/>
      <c r="R11" s="2" t="n">
        <f aca="false">AVERAGE(R3:R10)</f>
        <v>16.625</v>
      </c>
      <c r="S11" s="2" t="n">
        <f aca="false">AVERAGE(S3:S10)</f>
        <v>5.625</v>
      </c>
      <c r="T11" s="2" t="n">
        <f aca="false">AVERAGE(T3:T10)</f>
        <v>10.625</v>
      </c>
      <c r="U11" s="2" t="n">
        <f aca="false">AVERAGE(U3:U10)</f>
        <v>11.375</v>
      </c>
      <c r="V11" s="2" t="n">
        <f aca="false">AVERAGE(V3:V10)</f>
        <v>11.375</v>
      </c>
      <c r="W11" s="2" t="n">
        <f aca="false">AVERAGE(W3:W10)</f>
        <v>8.5</v>
      </c>
      <c r="X11" s="2" t="n">
        <f aca="false">AVERAGE(X3:X10)</f>
        <v>64.125</v>
      </c>
    </row>
    <row r="12" customFormat="false" ht="12.8" hidden="false" customHeight="false" outlineLevel="0" collapsed="false">
      <c r="A12" s="11" t="s">
        <v>303</v>
      </c>
      <c r="B12" s="2" t="n">
        <f aca="false">STDEV(B3:B10)</f>
        <v>4.56500664997169</v>
      </c>
      <c r="C12" s="2" t="n">
        <f aca="false">STDEV(C3:C10)</f>
        <v>5.57417514717905</v>
      </c>
      <c r="D12" s="2" t="n">
        <f aca="false">STDEV(D3:D10)</f>
        <v>5.64263109854664</v>
      </c>
      <c r="E12" s="2" t="n">
        <f aca="false">STDEV(E3:E10)</f>
        <v>5.39179270479018</v>
      </c>
      <c r="F12" s="2" t="n">
        <f aca="false">STDEV(F3:F10)</f>
        <v>4.59813626840888</v>
      </c>
      <c r="G12" s="2" t="n">
        <f aca="false">STDEV(G3:G10)</f>
        <v>6.49037749287359</v>
      </c>
      <c r="H12" s="2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2"/>
      <c r="R12" s="2" t="n">
        <f aca="false">STDEV(R3:R10)</f>
        <v>2.77424378370549</v>
      </c>
      <c r="S12" s="2" t="n">
        <f aca="false">STDEV(S3:S10)</f>
        <v>4.37321392113398</v>
      </c>
      <c r="T12" s="2" t="n">
        <f aca="false">STDEV(T3:T10)</f>
        <v>4.8971566094156</v>
      </c>
      <c r="U12" s="2" t="n">
        <f aca="false">STDEV(U3:U10)</f>
        <v>5.31675249968034</v>
      </c>
      <c r="V12" s="2" t="n">
        <f aca="false">STDEV(V3:V10)</f>
        <v>4.43806585929373</v>
      </c>
      <c r="W12" s="2" t="n">
        <f aca="false">STDEV(W3:W10)</f>
        <v>5.23722936566382</v>
      </c>
      <c r="X12" s="2" t="n">
        <f aca="false">STDEV(X3:X10)</f>
        <v>18.9543624831556</v>
      </c>
    </row>
    <row r="13" customFormat="false" ht="12.8" hidden="false" customHeight="false" outlineLevel="0" collapsed="false">
      <c r="P13" s="2"/>
      <c r="Q13" s="2"/>
      <c r="R13" s="2"/>
      <c r="S13" s="2"/>
      <c r="T13" s="2"/>
      <c r="U13" s="2"/>
      <c r="V13" s="2"/>
      <c r="W13" s="2"/>
    </row>
    <row r="14" customFormat="false" ht="12.8" hidden="false" customHeight="false" outlineLevel="0" collapsed="false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2.8" hidden="false" customHeight="false" outlineLevel="0" collapsed="false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2.8" hidden="false" customHeight="false" outlineLevel="0" collapsed="false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2.8" hidden="false" customHeight="false" outlineLevel="0" collapsed="false">
      <c r="B17" s="0" t="s">
        <v>304</v>
      </c>
      <c r="C17" s="0" t="s">
        <v>305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8" hidden="false" customHeight="false" outlineLevel="0" collapsed="false">
      <c r="A18" s="0" t="s">
        <v>299</v>
      </c>
      <c r="B18" s="0" t="n">
        <f aca="false">H11</f>
        <v>47.125</v>
      </c>
      <c r="C18" s="0" t="n">
        <f aca="false">H12</f>
        <v>17.2828362421053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2.8" hidden="false" customHeight="false" outlineLevel="0" collapsed="false">
      <c r="A19" s="0" t="s">
        <v>301</v>
      </c>
      <c r="B19" s="0" t="n">
        <f aca="false">P11</f>
        <v>56.875</v>
      </c>
      <c r="C19" s="0" t="n">
        <f aca="false">P12</f>
        <v>14.4759653021334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2.8" hidden="false" customHeight="false" outlineLevel="0" collapsed="false">
      <c r="A20" s="0" t="s">
        <v>306</v>
      </c>
      <c r="B20" s="0" t="n">
        <f aca="false">X11</f>
        <v>64.125</v>
      </c>
      <c r="C20" s="0" t="n">
        <f aca="false">X12</f>
        <v>18.9543624831556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52" customFormat="false" ht="12.8" hidden="false" customHeight="false" outlineLevel="0" collapsed="false">
      <c r="A52" s="30" t="s">
        <v>307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R52" s="30" t="s">
        <v>308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6" customFormat="false" ht="12.8" hidden="false" customHeight="false" outlineLevel="0" collapsed="false">
      <c r="B56" s="27" t="str">
        <f aca="false">B1</f>
        <v>type1</v>
      </c>
      <c r="C56" s="27" t="str">
        <f aca="false">J1</f>
        <v>type2</v>
      </c>
      <c r="D56" s="27" t="str">
        <f aca="false">R1</f>
        <v>type4</v>
      </c>
      <c r="E56" s="27"/>
      <c r="F56" s="27"/>
      <c r="G56" s="27"/>
      <c r="H56" s="27"/>
      <c r="I56" s="27"/>
      <c r="J56" s="27"/>
      <c r="S56" s="27" t="str">
        <f aca="false">D1</f>
        <v>type1</v>
      </c>
      <c r="T56" s="27" t="str">
        <f aca="false">L1</f>
        <v>type2</v>
      </c>
      <c r="U56" s="27" t="str">
        <f aca="false">T1</f>
        <v>type4</v>
      </c>
      <c r="V56" s="27"/>
      <c r="W56" s="27"/>
      <c r="X56" s="27"/>
      <c r="Y56" s="27"/>
      <c r="Z56" s="27"/>
      <c r="AA56" s="27"/>
      <c r="AB56" s="27"/>
      <c r="AC56" s="27"/>
    </row>
    <row r="57" customFormat="false" ht="138.55" hidden="false" customHeight="false" outlineLevel="0" collapsed="false">
      <c r="B57" s="27" t="str">
        <f aca="false">B2</f>
        <v>2-c2: Please rate how demanding the task was: [How mentally demanding was the task? ]</v>
      </c>
      <c r="C57" s="27" t="str">
        <f aca="false">J2</f>
        <v>3-c2: Please rate how demanding the task was: [How mentally demanding was the task? ]</v>
      </c>
      <c r="D57" s="27" t="str">
        <f aca="false">R2</f>
        <v>7-c2: Please rate how demanding the task was: [How mentally demanding was the task? ]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S57" s="27" t="str">
        <f aca="false">D2</f>
        <v>2-c2: Please rate how demanding the task was: [How hurried or rushed was the pace of the task?  ( How much time pressure did you feel?)]</v>
      </c>
      <c r="T57" s="27" t="str">
        <f aca="false">L2</f>
        <v>3-c2: Please rate how demanding the task was: [How hurried or rushed was the pace of the task?  ( How much time pressure did you feel?)]</v>
      </c>
      <c r="U57" s="27" t="str">
        <f aca="false">T2</f>
        <v>7-c2: Please rate how demanding the task was: [How hurried or rushed was the pace of the task?  ( How much time pressure did you feel?)]</v>
      </c>
      <c r="V57" s="27"/>
      <c r="W57" s="27"/>
      <c r="X57" s="27"/>
      <c r="Y57" s="27"/>
      <c r="Z57" s="27"/>
      <c r="AA57" s="27"/>
      <c r="AB57" s="27"/>
      <c r="AC57" s="27"/>
    </row>
    <row r="58" customFormat="false" ht="12.8" hidden="false" customHeight="false" outlineLevel="0" collapsed="false">
      <c r="B58" s="27" t="n">
        <f aca="false">B3</f>
        <v>15</v>
      </c>
      <c r="C58" s="27" t="n">
        <f aca="false">J3</f>
        <v>21</v>
      </c>
      <c r="D58" s="27" t="n">
        <f aca="false">R3</f>
        <v>20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S58" s="27" t="n">
        <f aca="false">D3</f>
        <v>18</v>
      </c>
      <c r="T58" s="27" t="n">
        <f aca="false">L3</f>
        <v>10</v>
      </c>
      <c r="U58" s="27" t="n">
        <f aca="false">T3</f>
        <v>16</v>
      </c>
      <c r="V58" s="27"/>
      <c r="W58" s="27"/>
      <c r="X58" s="27"/>
      <c r="Y58" s="27"/>
      <c r="Z58" s="27"/>
      <c r="AA58" s="27"/>
      <c r="AB58" s="27"/>
      <c r="AC58" s="27"/>
    </row>
    <row r="59" customFormat="false" ht="12.8" hidden="false" customHeight="false" outlineLevel="0" collapsed="false">
      <c r="B59" s="27" t="n">
        <f aca="false">B4</f>
        <v>10</v>
      </c>
      <c r="C59" s="27" t="n">
        <f aca="false">J4</f>
        <v>5</v>
      </c>
      <c r="D59" s="27" t="n">
        <f aca="false">R4</f>
        <v>15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S59" s="27" t="n">
        <f aca="false">D4</f>
        <v>4</v>
      </c>
      <c r="T59" s="27" t="n">
        <f aca="false">L4</f>
        <v>5</v>
      </c>
      <c r="U59" s="27" t="n">
        <f aca="false">T4</f>
        <v>4</v>
      </c>
      <c r="V59" s="27"/>
      <c r="W59" s="27"/>
      <c r="X59" s="27"/>
      <c r="Y59" s="27"/>
      <c r="Z59" s="27"/>
      <c r="AA59" s="27"/>
      <c r="AB59" s="27"/>
      <c r="AC59" s="27"/>
    </row>
    <row r="60" customFormat="false" ht="12.8" hidden="false" customHeight="false" outlineLevel="0" collapsed="false">
      <c r="B60" s="27" t="n">
        <f aca="false">B5</f>
        <v>2</v>
      </c>
      <c r="C60" s="27" t="n">
        <f aca="false">J5</f>
        <v>14</v>
      </c>
      <c r="D60" s="27" t="n">
        <f aca="false">R5</f>
        <v>19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S60" s="27" t="n">
        <f aca="false">D5</f>
        <v>7</v>
      </c>
      <c r="T60" s="27" t="n">
        <f aca="false">L5</f>
        <v>7</v>
      </c>
      <c r="U60" s="27" t="n">
        <f aca="false">T5</f>
        <v>15</v>
      </c>
      <c r="V60" s="27"/>
      <c r="W60" s="27"/>
      <c r="X60" s="27"/>
      <c r="Y60" s="27"/>
      <c r="Z60" s="27"/>
      <c r="AA60" s="27"/>
      <c r="AB60" s="27"/>
      <c r="AC60" s="27"/>
    </row>
    <row r="61" customFormat="false" ht="12.8" hidden="false" customHeight="false" outlineLevel="0" collapsed="false">
      <c r="B61" s="27" t="n">
        <f aca="false">B6</f>
        <v>11</v>
      </c>
      <c r="C61" s="27" t="n">
        <f aca="false">J6</f>
        <v>17</v>
      </c>
      <c r="D61" s="27" t="n">
        <f aca="false">R6</f>
        <v>20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S61" s="27" t="n">
        <f aca="false">D6</f>
        <v>14</v>
      </c>
      <c r="T61" s="27" t="n">
        <f aca="false">L6</f>
        <v>19</v>
      </c>
      <c r="U61" s="27" t="n">
        <f aca="false">T6</f>
        <v>17</v>
      </c>
      <c r="V61" s="27"/>
      <c r="W61" s="27"/>
      <c r="X61" s="27"/>
      <c r="Y61" s="27"/>
      <c r="Z61" s="27"/>
      <c r="AA61" s="27"/>
      <c r="AB61" s="27"/>
      <c r="AC61" s="27"/>
    </row>
    <row r="62" customFormat="false" ht="12.8" hidden="false" customHeight="false" outlineLevel="0" collapsed="false">
      <c r="B62" s="27" t="n">
        <f aca="false">B7</f>
        <v>5</v>
      </c>
      <c r="C62" s="27" t="n">
        <f aca="false">J7</f>
        <v>9</v>
      </c>
      <c r="D62" s="27" t="n">
        <f aca="false">R7</f>
        <v>13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S62" s="27" t="n">
        <f aca="false">D7</f>
        <v>3</v>
      </c>
      <c r="T62" s="27" t="n">
        <f aca="false">L7</f>
        <v>9</v>
      </c>
      <c r="U62" s="27" t="n">
        <f aca="false">T7</f>
        <v>7</v>
      </c>
      <c r="V62" s="27"/>
      <c r="W62" s="27"/>
      <c r="X62" s="27"/>
      <c r="Y62" s="27"/>
      <c r="Z62" s="27"/>
      <c r="AA62" s="27"/>
      <c r="AB62" s="27"/>
      <c r="AC62" s="27"/>
    </row>
    <row r="63" customFormat="false" ht="12.8" hidden="false" customHeight="false" outlineLevel="0" collapsed="false">
      <c r="B63" s="27" t="n">
        <f aca="false">B8</f>
        <v>9</v>
      </c>
      <c r="C63" s="27" t="n">
        <f aca="false">J8</f>
        <v>7</v>
      </c>
      <c r="D63" s="27" t="n">
        <f aca="false">R8</f>
        <v>14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S63" s="27" t="n">
        <f aca="false">D8</f>
        <v>10</v>
      </c>
      <c r="T63" s="27" t="n">
        <f aca="false">L8</f>
        <v>4</v>
      </c>
      <c r="U63" s="27" t="n">
        <f aca="false">T8</f>
        <v>10</v>
      </c>
      <c r="V63" s="27"/>
      <c r="W63" s="27"/>
      <c r="X63" s="27"/>
      <c r="Y63" s="27"/>
      <c r="Z63" s="27"/>
      <c r="AA63" s="27"/>
      <c r="AB63" s="27"/>
      <c r="AC63" s="27"/>
    </row>
    <row r="64" customFormat="false" ht="12.8" hidden="false" customHeight="false" outlineLevel="0" collapsed="false">
      <c r="B64" s="27" t="n">
        <f aca="false">B9</f>
        <v>3</v>
      </c>
      <c r="C64" s="27" t="n">
        <f aca="false">J9</f>
        <v>9</v>
      </c>
      <c r="D64" s="27" t="n">
        <f aca="false">R9</f>
        <v>15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S64" s="27" t="n">
        <f aca="false">D9</f>
        <v>4</v>
      </c>
      <c r="T64" s="27" t="n">
        <f aca="false">L9</f>
        <v>10</v>
      </c>
      <c r="U64" s="27" t="n">
        <f aca="false">T9</f>
        <v>10</v>
      </c>
      <c r="V64" s="27"/>
      <c r="W64" s="27"/>
      <c r="X64" s="27"/>
      <c r="Y64" s="27"/>
      <c r="Z64" s="27"/>
      <c r="AA64" s="27"/>
      <c r="AB64" s="27"/>
      <c r="AC64" s="27"/>
    </row>
    <row r="65" customFormat="false" ht="12.8" hidden="false" customHeight="false" outlineLevel="0" collapsed="false">
      <c r="B65" s="27" t="n">
        <f aca="false">B10</f>
        <v>4</v>
      </c>
      <c r="C65" s="27" t="n">
        <f aca="false">J10</f>
        <v>14</v>
      </c>
      <c r="D65" s="27" t="n">
        <f aca="false">R10</f>
        <v>17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S65" s="27" t="n">
        <f aca="false">D10</f>
        <v>3</v>
      </c>
      <c r="T65" s="27" t="n">
        <f aca="false">L10</f>
        <v>3</v>
      </c>
      <c r="U65" s="27" t="n">
        <f aca="false">T10</f>
        <v>6</v>
      </c>
      <c r="V65" s="27"/>
      <c r="W65" s="27"/>
      <c r="X65" s="27"/>
      <c r="Y65" s="27"/>
      <c r="Z65" s="27"/>
      <c r="AA65" s="27"/>
      <c r="AB65" s="27"/>
      <c r="AC65" s="27"/>
    </row>
    <row r="66" customFormat="false" ht="12.8" hidden="false" customHeight="false" outlineLevel="0" collapsed="false">
      <c r="E66" s="27"/>
      <c r="F66" s="27"/>
      <c r="G66" s="27"/>
      <c r="H66" s="27"/>
      <c r="I66" s="27"/>
      <c r="J66" s="27"/>
      <c r="K66" s="27"/>
      <c r="L66" s="27"/>
      <c r="M66" s="27"/>
      <c r="N66" s="27"/>
      <c r="R66" s="0" t="s">
        <v>237</v>
      </c>
      <c r="S66" s="27" t="n">
        <f aca="false">D11</f>
        <v>7.875</v>
      </c>
      <c r="T66" s="27" t="n">
        <f aca="false">L11</f>
        <v>8.375</v>
      </c>
      <c r="U66" s="27" t="n">
        <f aca="false">T11</f>
        <v>10.625</v>
      </c>
      <c r="V66" s="27"/>
      <c r="W66" s="27"/>
      <c r="X66" s="27"/>
      <c r="Y66" s="27"/>
      <c r="Z66" s="27"/>
      <c r="AA66" s="27"/>
      <c r="AB66" s="27"/>
      <c r="AC66" s="27"/>
    </row>
    <row r="67" customFormat="false" ht="12.8" hidden="false" customHeight="false" outlineLevel="0" collapsed="false">
      <c r="A67" s="27" t="s">
        <v>281</v>
      </c>
      <c r="B67" s="27" t="n">
        <f aca="false">AVERAGE(B58:B65)</f>
        <v>7.375</v>
      </c>
      <c r="C67" s="27" t="n">
        <f aca="false">AVERAGE(C58:C65)</f>
        <v>12</v>
      </c>
      <c r="D67" s="27" t="n">
        <f aca="false">AVERAGE(D58:D65)</f>
        <v>16.625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S67" s="27" t="s">
        <v>299</v>
      </c>
      <c r="T67" s="27" t="s">
        <v>301</v>
      </c>
      <c r="U67" s="27" t="s">
        <v>302</v>
      </c>
      <c r="V67" s="27"/>
      <c r="W67" s="27"/>
      <c r="X67" s="27"/>
      <c r="Y67" s="27"/>
      <c r="Z67" s="27"/>
      <c r="AA67" s="27"/>
      <c r="AB67" s="27"/>
      <c r="AC67" s="27"/>
    </row>
    <row r="68" customFormat="false" ht="12.8" hidden="false" customHeight="false" outlineLevel="0" collapsed="false">
      <c r="A68" s="27"/>
      <c r="B68" s="27" t="s">
        <v>299</v>
      </c>
      <c r="C68" s="27" t="s">
        <v>301</v>
      </c>
      <c r="D68" s="27" t="s">
        <v>302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R68" s="0" t="s">
        <v>309</v>
      </c>
      <c r="S68" s="27" t="n">
        <f aca="false">S66*5</f>
        <v>39.375</v>
      </c>
      <c r="T68" s="27" t="n">
        <f aca="false">T66*5</f>
        <v>41.875</v>
      </c>
      <c r="U68" s="27" t="n">
        <f aca="false">U66*5</f>
        <v>53.125</v>
      </c>
      <c r="V68" s="27"/>
      <c r="W68" s="27"/>
      <c r="X68" s="27"/>
      <c r="Y68" s="27"/>
      <c r="Z68" s="27"/>
      <c r="AA68" s="27"/>
      <c r="AB68" s="27"/>
      <c r="AC68" s="27"/>
    </row>
    <row r="69" customFormat="false" ht="13.6" hidden="false" customHeight="false" outlineLevel="0" collapsed="false">
      <c r="A69" s="27" t="s">
        <v>310</v>
      </c>
      <c r="B69" s="27" t="n">
        <f aca="false">B67*5</f>
        <v>36.875</v>
      </c>
      <c r="C69" s="27" t="n">
        <f aca="false">C67*5</f>
        <v>60</v>
      </c>
      <c r="D69" s="27" t="n">
        <f aca="false">D67*5</f>
        <v>83.125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2.8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2.8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2.8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37.6" hidden="false" customHeight="false" outlineLevel="0" collapsed="false">
      <c r="A73" s="27"/>
      <c r="B73" s="10" t="s">
        <v>232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2.8" hidden="false" customHeight="false" outlineLevel="0" collapsed="false">
      <c r="A74" s="27"/>
      <c r="B74" s="27" t="s">
        <v>233</v>
      </c>
      <c r="C74" s="27" t="n">
        <v>0.05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customFormat="false" ht="12.8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customFormat="false" ht="12.8" hidden="false" customHeight="false" outlineLevel="0" collapsed="false">
      <c r="A76" s="27"/>
      <c r="B76" s="27" t="s">
        <v>234</v>
      </c>
      <c r="C76" s="27" t="s">
        <v>235</v>
      </c>
      <c r="D76" s="27" t="s">
        <v>236</v>
      </c>
      <c r="E76" s="27" t="s">
        <v>237</v>
      </c>
      <c r="F76" s="27" t="s">
        <v>238</v>
      </c>
      <c r="G76" s="27"/>
      <c r="H76" s="27"/>
      <c r="I76" s="27"/>
      <c r="J76" s="27"/>
      <c r="K76" s="27"/>
      <c r="L76" s="27"/>
      <c r="M76" s="27"/>
      <c r="N76" s="27"/>
    </row>
    <row r="77" customFormat="false" ht="12.8" hidden="false" customHeight="false" outlineLevel="0" collapsed="false">
      <c r="A77" s="27"/>
      <c r="B77" s="27" t="s">
        <v>239</v>
      </c>
      <c r="C77" s="27" t="n">
        <f aca="false">COUNT('NASA-TLX'!$B$58:$B$65)</f>
        <v>8</v>
      </c>
      <c r="D77" s="27" t="n">
        <f aca="false">SUM('NASA-TLX'!$B$58:$B$65)</f>
        <v>59</v>
      </c>
      <c r="E77" s="27" t="n">
        <f aca="false">AVERAGE('NASA-TLX'!$B$58:$B$65)</f>
        <v>7.375</v>
      </c>
      <c r="F77" s="27" t="n">
        <f aca="false">VAR('NASA-TLX'!$B$58:$B$65)</f>
        <v>20.8392857142857</v>
      </c>
      <c r="G77" s="27"/>
      <c r="H77" s="27"/>
      <c r="I77" s="27"/>
      <c r="J77" s="27"/>
      <c r="K77" s="27"/>
      <c r="L77" s="27"/>
      <c r="M77" s="27"/>
      <c r="N77" s="27"/>
    </row>
    <row r="78" customFormat="false" ht="12.8" hidden="false" customHeight="false" outlineLevel="0" collapsed="false">
      <c r="A78" s="27"/>
      <c r="B78" s="27" t="s">
        <v>240</v>
      </c>
      <c r="C78" s="27" t="n">
        <f aca="false">COUNT('NASA-TLX'!$C$58:$C$65)</f>
        <v>8</v>
      </c>
      <c r="D78" s="27" t="n">
        <f aca="false">SUM('NASA-TLX'!$C$58:$C$65)</f>
        <v>96</v>
      </c>
      <c r="E78" s="27" t="n">
        <f aca="false">AVERAGE('NASA-TLX'!$C$58:$C$65)</f>
        <v>12</v>
      </c>
      <c r="F78" s="27" t="n">
        <f aca="false">VAR('NASA-TLX'!$C$58:$C$65)</f>
        <v>29.4285714285714</v>
      </c>
      <c r="G78" s="27"/>
      <c r="H78" s="27"/>
      <c r="I78" s="27"/>
      <c r="J78" s="27"/>
      <c r="K78" s="27"/>
      <c r="L78" s="27"/>
      <c r="M78" s="27"/>
      <c r="N78" s="27"/>
    </row>
    <row r="79" customFormat="false" ht="12.8" hidden="false" customHeight="false" outlineLevel="0" collapsed="false">
      <c r="A79" s="27"/>
      <c r="B79" s="27" t="s">
        <v>241</v>
      </c>
      <c r="C79" s="27" t="n">
        <f aca="false">COUNT('NASA-TLX'!$D$58:$D$65)</f>
        <v>8</v>
      </c>
      <c r="D79" s="27" t="n">
        <f aca="false">SUM('NASA-TLX'!$D$58:$D$65)</f>
        <v>133</v>
      </c>
      <c r="E79" s="27" t="n">
        <f aca="false">AVERAGE('NASA-TLX'!$D$58:$D$65)</f>
        <v>16.625</v>
      </c>
      <c r="F79" s="27" t="n">
        <f aca="false">VAR('NASA-TLX'!$D$58:$D$65)</f>
        <v>7.69642857142857</v>
      </c>
      <c r="G79" s="27"/>
      <c r="H79" s="27"/>
      <c r="I79" s="27"/>
      <c r="J79" s="27"/>
      <c r="K79" s="27"/>
      <c r="L79" s="27"/>
      <c r="M79" s="27"/>
      <c r="N79" s="27"/>
    </row>
    <row r="80" customFormat="false" ht="12.8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customFormat="false" ht="24.05" hidden="false" customHeight="false" outlineLevel="0" collapsed="false">
      <c r="A81" s="27"/>
      <c r="B81" s="27" t="s">
        <v>242</v>
      </c>
      <c r="C81" s="27" t="s">
        <v>243</v>
      </c>
      <c r="D81" s="27" t="s">
        <v>244</v>
      </c>
      <c r="E81" s="27" t="s">
        <v>245</v>
      </c>
      <c r="F81" s="27" t="s">
        <v>246</v>
      </c>
      <c r="G81" s="27" t="s">
        <v>247</v>
      </c>
      <c r="H81" s="27" t="s">
        <v>248</v>
      </c>
      <c r="I81" s="27"/>
      <c r="J81" s="27"/>
      <c r="K81" s="27"/>
      <c r="L81" s="27"/>
      <c r="M81" s="27"/>
      <c r="N81" s="27"/>
    </row>
    <row r="82" customFormat="false" ht="24.05" hidden="false" customHeight="false" outlineLevel="0" collapsed="false">
      <c r="A82" s="27"/>
      <c r="B82" s="27" t="s">
        <v>249</v>
      </c>
      <c r="C82" s="27" t="n">
        <f aca="false">SUMPRODUCT('NASA-TLX'!$D$77:$D$79,'NASA-TLX'!$E$77:$E$79)-SUM('NASA-TLX'!$D$77:$D$79)^2/SUM('NASA-TLX'!$C$77:$C$79)</f>
        <v>342.25</v>
      </c>
      <c r="D82" s="27" t="n">
        <f aca="false">COUNT('NASA-TLX'!$D$77:$D$79)-1</f>
        <v>2</v>
      </c>
      <c r="E82" s="27" t="n">
        <f aca="false">'NASA-TLX'!$C$82 / 'NASA-TLX'!$D$82</f>
        <v>171.125</v>
      </c>
      <c r="F82" s="27" t="n">
        <f aca="false">'NASA-TLX'!$E$82 / 'NASA-TLX'!$E$83</f>
        <v>8.85674676524954</v>
      </c>
      <c r="G82" s="27" t="n">
        <f aca="false">FDIST('NASA-TLX'!$F$82, 'NASA-TLX'!$D$82, 'NASA-TLX'!$D$83)</f>
        <v>0.00162460494814885</v>
      </c>
      <c r="H82" s="27" t="n">
        <f aca="false">FINV('NASA-TLX'!$C$74, 'NASA-TLX'!$D$82, 'NASA-TLX'!$D$83)</f>
        <v>3.46680011154242</v>
      </c>
      <c r="I82" s="27"/>
      <c r="J82" s="27"/>
      <c r="K82" s="27"/>
      <c r="L82" s="27"/>
      <c r="M82" s="27"/>
      <c r="N82" s="27"/>
    </row>
    <row r="83" customFormat="false" ht="24.05" hidden="false" customHeight="false" outlineLevel="0" collapsed="false">
      <c r="A83" s="27"/>
      <c r="B83" s="27" t="s">
        <v>250</v>
      </c>
      <c r="C83" s="27" t="n">
        <f aca="false">SUM(DEVSQ('NASA-TLX'!$B$58:$B$65),DEVSQ('NASA-TLX'!$C$58:$C$65),DEVSQ('NASA-TLX'!$D$58:$D$65))</f>
        <v>405.75</v>
      </c>
      <c r="D83" s="27" t="n">
        <f aca="false">SUM('NASA-TLX'!$C$77:$C$79)-COUNT('NASA-TLX'!$C$77:$C$79)</f>
        <v>21</v>
      </c>
      <c r="E83" s="27" t="n">
        <f aca="false">'NASA-TLX'!$C$83 / 'NASA-TLX'!$D$83</f>
        <v>19.3214285714286</v>
      </c>
      <c r="F83" s="27"/>
      <c r="G83" s="27"/>
      <c r="H83" s="27"/>
      <c r="I83" s="27"/>
      <c r="J83" s="27"/>
      <c r="K83" s="27"/>
      <c r="L83" s="27"/>
      <c r="M83" s="27"/>
      <c r="N83" s="27"/>
    </row>
    <row r="84" customFormat="false" ht="12.8" hidden="false" customHeight="false" outlineLevel="0" collapsed="false">
      <c r="A84" s="27"/>
      <c r="B84" s="27" t="s">
        <v>251</v>
      </c>
      <c r="C84" s="27" t="n">
        <f aca="false">DEVSQ('NASA-TLX'!$B$58:$B$65,'NASA-TLX'!$C$58:$C$65,'NASA-TLX'!$D$58:$D$65)</f>
        <v>748</v>
      </c>
      <c r="D84" s="27" t="n">
        <f aca="false">SUM('NASA-TLX'!$C$77:$C$79) - 1</f>
        <v>23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customFormat="false" ht="12.8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customFormat="false" ht="12.8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customFormat="false" ht="12.8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customFormat="false" ht="12.8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customFormat="false" ht="12.8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customFormat="false" ht="12.8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customFormat="false" ht="12.8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customFormat="false" ht="12.8" hidden="false" customHeight="false" outlineLevel="0" collapsed="false">
      <c r="A92" s="30" t="s">
        <v>311</v>
      </c>
      <c r="B92" s="30"/>
      <c r="C92" s="30"/>
      <c r="D92" s="30"/>
      <c r="E92" s="30"/>
      <c r="F92" s="30"/>
      <c r="G92" s="30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</row>
    <row r="94" customFormat="false" ht="12.8" hidden="false" customHeight="false" outlineLevel="0" collapsed="false">
      <c r="B94" s="27"/>
      <c r="C94" s="27"/>
      <c r="D94" s="27"/>
      <c r="E94" s="27"/>
      <c r="F94" s="27"/>
      <c r="G94" s="27"/>
      <c r="H94" s="27"/>
      <c r="I94" s="27"/>
    </row>
    <row r="95" customFormat="false" ht="12.8" hidden="true" customHeight="false" outlineLevel="0" collapsed="false">
      <c r="B95" s="27"/>
      <c r="C95" s="27"/>
      <c r="D95" s="27"/>
      <c r="E95" s="27"/>
      <c r="F95" s="27"/>
      <c r="G95" s="27"/>
      <c r="H95" s="27"/>
      <c r="I95" s="27"/>
    </row>
    <row r="96" customFormat="false" ht="122.4" hidden="false" customHeight="true" outlineLevel="0" collapsed="false">
      <c r="B96" s="27" t="str">
        <f aca="false">'Dobot_questionnaire_V2.0_same_taskset'!AP1</f>
        <v>3-c2: Please rate how demanding the task was: [How mentally demanding was the task? ]</v>
      </c>
      <c r="C96" s="27" t="str">
        <f aca="false">'Dobot_questionnaire_V2.0_same_taskset'!BN1</f>
        <v>4-c2: Please rate how demanding the task was: [How mentally demanding was the task? ]</v>
      </c>
      <c r="D96" s="27" t="str">
        <f aca="false">'Dobot_questionnaire_V2.0_same_taskset'!CL1</f>
        <v>5-c2: Please rate how demanding the task was: [How mentally demanding was the task? ]</v>
      </c>
      <c r="E96" s="27" t="str">
        <f aca="false">'Dobot_questionnaire_V2.0_same_taskset'!DJ1</f>
        <v>6-c2: Please rate how demanding the task was: [How mentally demanding was the task? ]</v>
      </c>
      <c r="F96" s="27"/>
      <c r="G96" s="27"/>
      <c r="H96" s="27"/>
      <c r="I96" s="27"/>
    </row>
    <row r="97" customFormat="false" ht="12.8" hidden="false" customHeight="false" outlineLevel="0" collapsed="false">
      <c r="B97" s="27" t="n">
        <f aca="false">'Dobot_questionnaire_V2.0_same_taskset'!AP2</f>
        <v>21</v>
      </c>
      <c r="C97" s="27" t="n">
        <f aca="false">'Dobot_questionnaire_V2.0_same_taskset'!BN2</f>
        <v>20</v>
      </c>
      <c r="D97" s="27" t="n">
        <f aca="false">'Dobot_questionnaire_V2.0_same_taskset'!CL2</f>
        <v>17</v>
      </c>
      <c r="E97" s="27" t="n">
        <f aca="false">'Dobot_questionnaire_V2.0_same_taskset'!DJ2</f>
        <v>20</v>
      </c>
      <c r="F97" s="27"/>
      <c r="G97" s="27"/>
      <c r="H97" s="27"/>
      <c r="I97" s="27"/>
    </row>
    <row r="98" customFormat="false" ht="12.8" hidden="false" customHeight="false" outlineLevel="0" collapsed="false">
      <c r="B98" s="27" t="n">
        <f aca="false">'Dobot_questionnaire_V2.0_same_taskset'!AP3</f>
        <v>5</v>
      </c>
      <c r="C98" s="27" t="n">
        <f aca="false">'Dobot_questionnaire_V2.0_same_taskset'!BN3</f>
        <v>14</v>
      </c>
      <c r="D98" s="27" t="n">
        <f aca="false">'Dobot_questionnaire_V2.0_same_taskset'!CL3</f>
        <v>12</v>
      </c>
      <c r="E98" s="27" t="n">
        <f aca="false">'Dobot_questionnaire_V2.0_same_taskset'!DJ3</f>
        <v>10</v>
      </c>
      <c r="F98" s="27"/>
      <c r="G98" s="27"/>
      <c r="H98" s="27"/>
      <c r="I98" s="27"/>
    </row>
    <row r="99" customFormat="false" ht="12.8" hidden="false" customHeight="false" outlineLevel="0" collapsed="false">
      <c r="B99" s="27" t="n">
        <f aca="false">'Dobot_questionnaire_V2.0_same_taskset'!AP4</f>
        <v>14</v>
      </c>
      <c r="C99" s="27" t="n">
        <f aca="false">'Dobot_questionnaire_V2.0_same_taskset'!BN4</f>
        <v>17</v>
      </c>
      <c r="D99" s="27" t="n">
        <f aca="false">'Dobot_questionnaire_V2.0_same_taskset'!CL4</f>
        <v>7</v>
      </c>
      <c r="E99" s="27" t="n">
        <f aca="false">'Dobot_questionnaire_V2.0_same_taskset'!DJ4</f>
        <v>15</v>
      </c>
      <c r="F99" s="27"/>
      <c r="G99" s="27"/>
      <c r="H99" s="27"/>
      <c r="I99" s="27"/>
    </row>
    <row r="100" customFormat="false" ht="12.8" hidden="false" customHeight="false" outlineLevel="0" collapsed="false">
      <c r="B100" s="27" t="n">
        <f aca="false">'Dobot_questionnaire_V2.0_same_taskset'!AP5</f>
        <v>17</v>
      </c>
      <c r="C100" s="27" t="n">
        <f aca="false">'Dobot_questionnaire_V2.0_same_taskset'!BN5</f>
        <v>12</v>
      </c>
      <c r="D100" s="27" t="n">
        <f aca="false">'Dobot_questionnaire_V2.0_same_taskset'!CL5</f>
        <v>15</v>
      </c>
      <c r="E100" s="27" t="n">
        <f aca="false">'Dobot_questionnaire_V2.0_same_taskset'!DJ5</f>
        <v>12</v>
      </c>
      <c r="F100" s="27"/>
      <c r="G100" s="27"/>
      <c r="H100" s="27"/>
      <c r="I100" s="27"/>
    </row>
    <row r="101" customFormat="false" ht="12.8" hidden="false" customHeight="false" outlineLevel="0" collapsed="false">
      <c r="B101" s="27" t="n">
        <f aca="false">'Dobot_questionnaire_V2.0_same_taskset'!AP6</f>
        <v>9</v>
      </c>
      <c r="C101" s="27" t="n">
        <f aca="false">'Dobot_questionnaire_V2.0_same_taskset'!BN6</f>
        <v>12</v>
      </c>
      <c r="D101" s="27" t="n">
        <f aca="false">'Dobot_questionnaire_V2.0_same_taskset'!CL6</f>
        <v>9</v>
      </c>
      <c r="E101" s="27" t="n">
        <f aca="false">'Dobot_questionnaire_V2.0_same_taskset'!DJ6</f>
        <v>9</v>
      </c>
      <c r="F101" s="27"/>
      <c r="G101" s="27"/>
      <c r="H101" s="27"/>
      <c r="I101" s="27"/>
    </row>
    <row r="102" customFormat="false" ht="12.8" hidden="false" customHeight="false" outlineLevel="0" collapsed="false">
      <c r="B102" s="27" t="n">
        <f aca="false">'Dobot_questionnaire_V2.0_same_taskset'!AP7</f>
        <v>7</v>
      </c>
      <c r="C102" s="27" t="n">
        <f aca="false">'Dobot_questionnaire_V2.0_same_taskset'!BN7</f>
        <v>8</v>
      </c>
      <c r="D102" s="27" t="n">
        <f aca="false">'Dobot_questionnaire_V2.0_same_taskset'!CL7</f>
        <v>7</v>
      </c>
      <c r="E102" s="27" t="n">
        <f aca="false">'Dobot_questionnaire_V2.0_same_taskset'!DJ7</f>
        <v>9</v>
      </c>
      <c r="F102" s="27"/>
      <c r="G102" s="27"/>
      <c r="H102" s="27"/>
      <c r="I102" s="27"/>
    </row>
    <row r="103" customFormat="false" ht="12.8" hidden="false" customHeight="false" outlineLevel="0" collapsed="false">
      <c r="B103" s="27" t="n">
        <f aca="false">'Dobot_questionnaire_V2.0_same_taskset'!AP8</f>
        <v>9</v>
      </c>
      <c r="C103" s="27" t="n">
        <f aca="false">'Dobot_questionnaire_V2.0_same_taskset'!BN8</f>
        <v>9</v>
      </c>
      <c r="D103" s="27" t="n">
        <f aca="false">'Dobot_questionnaire_V2.0_same_taskset'!CL8</f>
        <v>9</v>
      </c>
      <c r="E103" s="27" t="n">
        <f aca="false">'Dobot_questionnaire_V2.0_same_taskset'!DJ8</f>
        <v>11</v>
      </c>
      <c r="F103" s="27"/>
      <c r="G103" s="27"/>
      <c r="H103" s="27"/>
      <c r="I103" s="27"/>
    </row>
    <row r="104" customFormat="false" ht="12.8" hidden="false" customHeight="false" outlineLevel="0" collapsed="false">
      <c r="B104" s="27" t="n">
        <f aca="false">'Dobot_questionnaire_V2.0_same_taskset'!AP9</f>
        <v>14</v>
      </c>
      <c r="C104" s="27" t="n">
        <f aca="false">'Dobot_questionnaire_V2.0_same_taskset'!BN9</f>
        <v>15</v>
      </c>
      <c r="D104" s="27" t="n">
        <f aca="false">'Dobot_questionnaire_V2.0_same_taskset'!CL9</f>
        <v>8</v>
      </c>
      <c r="E104" s="27" t="n">
        <f aca="false">'Dobot_questionnaire_V2.0_same_taskset'!DJ9</f>
        <v>15</v>
      </c>
      <c r="F104" s="27"/>
      <c r="G104" s="27"/>
      <c r="H104" s="27"/>
      <c r="I104" s="27"/>
    </row>
    <row r="105" customFormat="false" ht="12.8" hidden="false" customHeight="false" outlineLevel="0" collapsed="false">
      <c r="A105" s="0" t="s">
        <v>286</v>
      </c>
      <c r="B105" s="27" t="s">
        <v>312</v>
      </c>
      <c r="C105" s="27" t="s">
        <v>313</v>
      </c>
      <c r="D105" s="27" t="s">
        <v>314</v>
      </c>
      <c r="E105" s="27" t="s">
        <v>315</v>
      </c>
      <c r="F105" s="27"/>
      <c r="G105" s="27"/>
      <c r="H105" s="27"/>
      <c r="I105" s="27"/>
    </row>
    <row r="106" customFormat="false" ht="12.8" hidden="false" customHeight="false" outlineLevel="0" collapsed="false">
      <c r="A106" s="0" t="s">
        <v>237</v>
      </c>
      <c r="B106" s="27" t="n">
        <f aca="false">AVERAGE(B97:B104)</f>
        <v>12</v>
      </c>
      <c r="C106" s="27" t="n">
        <f aca="false">AVERAGE(C97:C104)</f>
        <v>13.375</v>
      </c>
      <c r="D106" s="27" t="n">
        <f aca="false">AVERAGE(D97:D104)</f>
        <v>10.5</v>
      </c>
      <c r="E106" s="27" t="n">
        <f aca="false">AVERAGE(E97:E104)</f>
        <v>12.625</v>
      </c>
      <c r="F106" s="27"/>
      <c r="G106" s="27"/>
      <c r="H106" s="27"/>
      <c r="I106" s="27"/>
    </row>
  </sheetData>
  <mergeCells count="3">
    <mergeCell ref="A52:N54"/>
    <mergeCell ref="R52:AC54"/>
    <mergeCell ref="A92:G9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2019-07-15T23:38:58Z</dcterms:modified>
  <cp:revision>32</cp:revision>
  <dc:subject/>
  <dc:title/>
</cp:coreProperties>
</file>