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eLivro"/>
  <mc:AlternateContent xmlns:mc="http://schemas.openxmlformats.org/markup-compatibility/2006">
    <mc:Choice Requires="x15">
      <x15ac:absPath xmlns:x15ac="http://schemas.microsoft.com/office/spreadsheetml/2010/11/ac" url="C:\Users\lucia.franca\AppData\Local\Temp\Edit\5252eq23.qjf\"/>
    </mc:Choice>
  </mc:AlternateContent>
  <xr:revisionPtr revIDLastSave="0" documentId="13_ncr:1_{676F64A4-D286-4610-90EA-E2EE9FD080A1}" xr6:coauthVersionLast="47" xr6:coauthVersionMax="47" xr10:uidLastSave="{00000000-0000-0000-0000-000000000000}"/>
  <bookViews>
    <workbookView xWindow="-110" yWindow="-110" windowWidth="19420" windowHeight="10300" tabRatio="382" xr2:uid="{00000000-000D-0000-FFFF-FFFF00000000}"/>
  </bookViews>
  <sheets>
    <sheet name="2024-2025" sheetId="4" r:id="rId1"/>
    <sheet name="Gráficos" sheetId="5" r:id="rId2"/>
    <sheet name="NC_OM" sheetId="6" r:id="rId3"/>
  </sheets>
  <definedNames>
    <definedName name="_xlnm._FilterDatabase" localSheetId="0" hidden="1">'2024-2025'!$A$9:$U$62</definedName>
    <definedName name="_xlnm.Print_Area" localSheetId="0">'2024-2025'!$A$1:$U$62</definedName>
    <definedName name="_xlnm.Print_Area" localSheetId="1">Gráficos!$A$1:$K$50</definedName>
    <definedName name="_xlnm.Print_Titles" localSheetId="0">'2024-2025'!$6:$9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4" l="1"/>
  <c r="A67" i="4"/>
  <c r="C67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C25" i="6"/>
  <c r="D25" i="6"/>
  <c r="C26" i="6"/>
  <c r="D26" i="6"/>
  <c r="C27" i="6"/>
  <c r="D27" i="6"/>
  <c r="C28" i="6"/>
  <c r="D28" i="6"/>
  <c r="C29" i="6"/>
  <c r="D29" i="6"/>
  <c r="D24" i="6"/>
  <c r="C24" i="6"/>
  <c r="D67" i="4"/>
  <c r="E67" i="4" l="1"/>
  <c r="F67" i="4"/>
  <c r="B106" i="4"/>
  <c r="B105" i="4"/>
  <c r="B102" i="4"/>
  <c r="B101" i="4"/>
  <c r="B100" i="4"/>
  <c r="B99" i="4"/>
  <c r="B98" i="4"/>
  <c r="B97" i="4"/>
  <c r="B94" i="4"/>
  <c r="B93" i="4"/>
  <c r="B92" i="4"/>
  <c r="B91" i="4"/>
  <c r="B90" i="4"/>
  <c r="B89" i="4"/>
  <c r="B88" i="4"/>
  <c r="B87" i="4"/>
  <c r="E25" i="6"/>
  <c r="E26" i="6"/>
  <c r="E27" i="6"/>
  <c r="E24" i="6"/>
  <c r="E28" i="6" l="1"/>
  <c r="E29" i="6" l="1"/>
</calcChain>
</file>

<file path=xl/sharedStrings.xml><?xml version="1.0" encoding="utf-8"?>
<sst xmlns="http://schemas.openxmlformats.org/spreadsheetml/2006/main" count="724" uniqueCount="323">
  <si>
    <t>Plano de Acção</t>
  </si>
  <si>
    <t>Formulário</t>
  </si>
  <si>
    <t>MP.85.DMC.01</t>
  </si>
  <si>
    <t>Legenda:</t>
  </si>
  <si>
    <t>AC-Acção Correctiva; OM-Oportunidade de Melhoria; Reun.-Reunião; RG-Revisão pela Gestão; NCI-Não Conformidade Interna; Recl.-Reclamação; Indic.-Indicadores; AE-Aud. Externa; AI-Aud. Interna; Outra-Outra</t>
  </si>
  <si>
    <t>ANO:</t>
  </si>
  <si>
    <t>Data última actualização:</t>
  </si>
  <si>
    <t>Proc/Àreas</t>
  </si>
  <si>
    <t>PA N.º</t>
  </si>
  <si>
    <t>Data</t>
  </si>
  <si>
    <t>Fonte</t>
  </si>
  <si>
    <t>Ref.</t>
  </si>
  <si>
    <t>AC/OM</t>
  </si>
  <si>
    <t>Processo</t>
  </si>
  <si>
    <t>Q/S/A</t>
  </si>
  <si>
    <t>Constatação/Descrição</t>
  </si>
  <si>
    <t>Correcção</t>
  </si>
  <si>
    <t>Análise das Causas (NC)
Objectivo (OM/OBS)</t>
  </si>
  <si>
    <t>Plano Acção / Plano Acções Correctivas</t>
  </si>
  <si>
    <t>Responsável</t>
  </si>
  <si>
    <t>Recursos</t>
  </si>
  <si>
    <t>Data Prev. Impl.</t>
  </si>
  <si>
    <t>Data Real de Impl.</t>
  </si>
  <si>
    <t>Avaliação da Eficácia</t>
  </si>
  <si>
    <t>Data Conclusão</t>
  </si>
  <si>
    <t>Estado</t>
  </si>
  <si>
    <t>Observações</t>
  </si>
  <si>
    <t>DMC</t>
  </si>
  <si>
    <t>Data Prev. Para Avaliação</t>
  </si>
  <si>
    <t>Não Eficaz</t>
  </si>
  <si>
    <t>Eficaz</t>
  </si>
  <si>
    <t>DPC</t>
  </si>
  <si>
    <t>AE</t>
  </si>
  <si>
    <t>216/23</t>
  </si>
  <si>
    <t>AC</t>
  </si>
  <si>
    <t>Q</t>
  </si>
  <si>
    <t>1) O SGI não se revela eficaz na gestão, avaliação e comunicação com os fornecedores, uma vez detectados os seguintes desvios às metodologias estabelecidas: - Easypack, fornecedor relevante: sem evidência de avaliação relativamente ao desempenho em 2022, sem evidência de recepção de manual do fornecedor, nenhuma comunicação de critérios de avaliação; 
2) Stylus, Rota, G4S, fornecedores relevantes: sem evidência de recebimento do manual do fornecedor, sem comunicação de critérios de avaliação.</t>
  </si>
  <si>
    <t>1) Verificar e atualizar os processos individuais de todos os fornecedores críticos de RCS, incluindo Stylus, Rota e G4S (em andamento, prazo: 20/12/2023); 
2) Comunicar, via e-mail, os critérios de avaliação de desempenho a todos os fornecedores da RCS antes do próximo ciclo de avaliação (não iniciado, prazo final: 15/01/2024).</t>
  </si>
  <si>
    <t>Dado que a EasyPack é uma empresa do "grupo" não foi considerado como um efectivo fornecedor e por isso falhou a sua avaliação e cumprimento de requisitos a cumprir.</t>
  </si>
  <si>
    <t>Enviar a todos os fornecedores o Manual do Fornecedor e cobrar a sua tomada de conhecimento
Enviar a todos os fornecedores os critérios de avaliação e sua avaliação</t>
  </si>
  <si>
    <t xml:space="preserve">Lúcia França </t>
  </si>
  <si>
    <t xml:space="preserve">Não </t>
  </si>
  <si>
    <t>Fechada</t>
  </si>
  <si>
    <t>DGE</t>
  </si>
  <si>
    <t>AI</t>
  </si>
  <si>
    <t>218/24</t>
  </si>
  <si>
    <t>OM</t>
  </si>
  <si>
    <t>DCM</t>
  </si>
  <si>
    <t>QS</t>
  </si>
  <si>
    <t>1) Estão a ser desenvolvidos indicadores de monitorização do processo no entanto ainda não estão definidos objectivos e metas para 2024;
2) Finalizar a revisão do formulário de avaliação da satisfação do Cliente;
3) Sensibilizar a gestora do processo para as vertentes da segurança e saúde do trabalho e gestão ambiental (integrantes do SGI).</t>
  </si>
  <si>
    <t xml:space="preserve">Melhorar as saídas da DCM </t>
  </si>
  <si>
    <t>1) Formalisar as metas para 2024 no MP.02.DCM - Plano de comunicação e marketing; 
2) Rever o procedimento das partes interessadas; 
3) Sensibilizar a Gestora para as vertentes da segurança e saúde do trabalho e aspectos e impactos ambiental.</t>
  </si>
  <si>
    <t>Louise Mattheeuws</t>
  </si>
  <si>
    <t>X</t>
  </si>
  <si>
    <t>DCG</t>
  </si>
  <si>
    <t>219/24</t>
  </si>
  <si>
    <t>1) Finalizar a avaliação de fornecedores</t>
  </si>
  <si>
    <t xml:space="preserve">Não Aplicável </t>
  </si>
  <si>
    <t>1) Garantir a completa organização documental dos fornecedores; 
2) Avaliar os fornecedores via GED.</t>
  </si>
  <si>
    <t>Janércia Custódio</t>
  </si>
  <si>
    <t xml:space="preserve"> 10/09/2024</t>
  </si>
  <si>
    <t>DIT</t>
  </si>
  <si>
    <t>220/24</t>
  </si>
  <si>
    <t>ITD</t>
  </si>
  <si>
    <t>1) Simplificar a Ficha de Processo uma vez que existem outputs indexados aos contratos com os clientes; 
2) Finalizar descritivo de funções de acordo com novas orientações de gestão da equipa.</t>
  </si>
  <si>
    <t>--</t>
  </si>
  <si>
    <t>Melhor identificação das actividades e de quem as realiza</t>
  </si>
  <si>
    <t>Manuel Corrêa
Andrea Klein</t>
  </si>
  <si>
    <t>Em Curso</t>
  </si>
  <si>
    <t>221/24</t>
  </si>
  <si>
    <t>S</t>
  </si>
  <si>
    <t>1) A matriz de perigos e riscos não contempla todos os perigos associados às actividades dos técnicos em clientes.</t>
  </si>
  <si>
    <t>Actualizar a Matriz consiferando os possíveis riscos nos clientes</t>
  </si>
  <si>
    <t>Verificar se todas as actividades estão identificadas e analisar os riscos</t>
  </si>
  <si>
    <t xml:space="preserve">DMC-HST
Lúcia França </t>
  </si>
  <si>
    <t>Continuo</t>
  </si>
  <si>
    <t xml:space="preserve">Link: https://rcsangola.docuware.cloud/DocuWare/Platform/WebClient/bcb91903-58eb-49c6-8572-be5e3bb9611e/Integration?fc=40f75ae8-2a81-4a69-a5bc-15ceda26774f&amp;did=11910&amp;p=V
</t>
  </si>
  <si>
    <t>DIOP</t>
  </si>
  <si>
    <t>222/24</t>
  </si>
  <si>
    <t>A</t>
  </si>
  <si>
    <t>1) A matriz de aspectos e impactos ambientais não contempla a geração de resíduos em clientes.</t>
  </si>
  <si>
    <t xml:space="preserve">
Foram instalados baldes de lixo nos escritórios da RCS para a segregação dos resíduos.</t>
  </si>
  <si>
    <t>Na altura, não havia sido identificada a geração de resíduos sólidos (panos) nos clientes</t>
  </si>
  <si>
    <t xml:space="preserve">1) Actualizar a Matriz de aspectos e impactos ambientais;
2) Sensibilização aos colaboradores sobre a instalação de baldes para a segregação de mais um tipo de resíduo sólido; </t>
  </si>
  <si>
    <t>Maxime Dalbin</t>
  </si>
  <si>
    <t>DCO</t>
  </si>
  <si>
    <t>223/24</t>
  </si>
  <si>
    <t>BAN</t>
  </si>
  <si>
    <t>QSA</t>
  </si>
  <si>
    <t>1) Implementar um manual de boas práticas de manutenção dos TPA’s, ATM’s e outros, sistematizando o mais possível o trabalho nas equipas (diagnósticos, limpezas, reparações, recuperações, etc.); 
2) Repensar a colocação de extintor manual no interior da casa de TPA’s em trânsito; 
3) Simplificar a Ficha de Processo uma vez que existem outputs indexados aos contratos com os clientes; 
4) Rever o link utilizado pelos clientes a partir dos relatórios recebidos quando pretenderem aceder a uma ficha de reclamação; 
5) Sensibilizar a gestora do processo para as vertentes da segurança e saúde do trabalho e gestão ambiental (integrantes do SGI).</t>
  </si>
  <si>
    <t>Etiquetar os cestos e elaborar a instrução de trabalho com todos os passos.</t>
  </si>
  <si>
    <t xml:space="preserve">Melhorar os processoas de entrada e saídos dos TPAS no Banking </t>
  </si>
  <si>
    <t>1) Elaborar três manuais de boas práticas para os TPA ́s, ATM ́s, MCN; 
2) Formar todos os envolvidos no processo sobre o conteúdo dos Manuais; 
3) Analisar a permanencia ou não do extintor dentro da casa dos TPA ́s;
4) Rever a FSP.04.2- Fichas de Processo – Banking;  
5) Alterar o relatório de modo a incluir uma informação para o cliente dirigir-se ao site em caso de reclamação; 
6) Sensibilizar a gestora do processo para as vertentes da segurança e saúde do trabalho e gestão ambiental (integrantes do SGI).</t>
  </si>
  <si>
    <t xml:space="preserve">Claudia Santos </t>
  </si>
  <si>
    <t xml:space="preserve">
06/05/2025
</t>
  </si>
  <si>
    <t>DPA</t>
  </si>
  <si>
    <t>228/24</t>
  </si>
  <si>
    <t>PRT</t>
  </si>
  <si>
    <t>1) Check- list com conteúdos diferentes e com o mesmo código de identificação.</t>
  </si>
  <si>
    <t xml:space="preserve">Foi revisto a revisão de todos os documentos impressos pelos técnicos. </t>
  </si>
  <si>
    <t xml:space="preserve">A actualização do formulário foi não compartilhado com o DMC, que é o departamento responsavél pela gestão de informação documentada. </t>
  </si>
  <si>
    <t xml:space="preserve">Sensibilização a todos os colaboradores sobre a importância de codificação dos documentos. </t>
  </si>
  <si>
    <t xml:space="preserve">Jorge Gouvia </t>
  </si>
  <si>
    <t>DAF</t>
  </si>
  <si>
    <t>229/24</t>
  </si>
  <si>
    <t>1) Integrar no plano de manutenção o sistema de extinção automático existente na sala de geradores do Prenda;
2) Clarificar a metodologia de monitorização do processo de Infra-estruturas (p.e. SLA’s do armazém).</t>
  </si>
  <si>
    <t>1) Integrar no plano de manutenção o sistema de extinção automático existente na sala de geradores do Prenda;
2) Clarificar a metodologia de monitorização do processo de Infraestruturas (p.e. SLA’s do armazém).</t>
  </si>
  <si>
    <t xml:space="preserve">Alice Buila </t>
  </si>
  <si>
    <t>Sim</t>
  </si>
  <si>
    <t>BANK</t>
  </si>
  <si>
    <t>230/24</t>
  </si>
  <si>
    <t>1) No relatório da Gestão de Topo (anual) não são evidenciadas avaliações da eficácia das acções levadas a cabo para minimizar riscos identificados pela RCS.</t>
  </si>
  <si>
    <t>Rever a matriz de Riscos e oportunidades</t>
  </si>
  <si>
    <t xml:space="preserve">Cristiano Eiras </t>
  </si>
  <si>
    <t>ENE</t>
  </si>
  <si>
    <t>231/24</t>
  </si>
  <si>
    <t>1) Rever o mapa do plano de formação, clarificando o planeamento da avaliação da eficácia da formação versus data real da mesma e contemplar informação sempre que uma formação se revele “Não Eficaz”;</t>
  </si>
  <si>
    <t>Criação de um WF para avaliação de eficacia</t>
  </si>
  <si>
    <t>1) No formulário não continha a opção para determinar a eficacia da formação</t>
  </si>
  <si>
    <t xml:space="preserve">Andréa Klein </t>
  </si>
  <si>
    <t>234/24</t>
  </si>
  <si>
    <t xml:space="preserve">1) A metodologia actual de avaliação da eficácia das acções em geral, promovida por este processo, não está a garantir que o SGI atinja o nível esperado e ajude a empresa a evoluir para outro patamar de eficácia. </t>
  </si>
  <si>
    <t xml:space="preserve">Avaliar a eficácia das acções em geral. </t>
  </si>
  <si>
    <t>236/24</t>
  </si>
  <si>
    <t>1) Constata-se que a empresa não evidencia competências adequadas de metrologia e gestão dos equipamentos de medição de forma garantir que não se repitam problemas na gestão das calibrações, análise de resultados e decisões sobre o estado dos equipamentos.</t>
  </si>
  <si>
    <t>Falta de competências da equipa</t>
  </si>
  <si>
    <t>Solicitar às equipas as informações relativas aos equipamentos de medição:
•	Gama de leitura e respectiva tolerância, ou seja, o valor medido;
•	Especificações técnicas e tolerâncias do equipamento para cada uma das gamas de medição;
•	Frequência de utilização dos referidos equipamentos.
De acordo com a informação, definir os ema dos equipamentos</t>
  </si>
  <si>
    <t>COMP</t>
  </si>
  <si>
    <t>237/24</t>
  </si>
  <si>
    <t>1) Melhorar os registos de acompanhamento das acções decorrentes das reuniões da Comissão do Ambiente (ex.. acções que possam não estar a 100%);
2) Rever os indicadores ambientais e respectivas metas (p.e. consumo de água);
3) Clarificar a abordagem ao Ciclo de Vida, nomeadamente quando os equipamentos são propriedade da RCS e são instalados para uso pelos Clientes e quando os equipamentos passam por processos de concepção da RCS.</t>
  </si>
  <si>
    <t>ESP</t>
  </si>
  <si>
    <t>238/24</t>
  </si>
  <si>
    <t>Foi observado a falta de domínio das tolerâncias máximas definidas pela RCS para a aferição das bombas, ao afirmarem que a margem máxima é de +- 0,50; enquanto a instrução de trabalho FO.08.ENE.04 – Aferidor da Bomba/medidor de volume - determina uma tolerância máxima deve ser de até +- 0,25.</t>
  </si>
  <si>
    <t>Verificar os últimos registros de verificação e calibração para aferir se esta dentro da tolerância maxima estabelecida.</t>
  </si>
  <si>
    <t xml:space="preserve">Falha de conhecimento do técnico, por falta de formação, sobre o Procedimento Operacional POP.05.ENE- Dispenser - Verificação e Calibração </t>
  </si>
  <si>
    <t>1 ) Verificar os registros mais recentes nas PAS para assegurar que todos estão dentro da tolerância máxima estabelecida;
2) Realizar uma reciclagem para os técnicos sobre o Procedimento Operacional Padrão POP.05.ENE- Dispenser - Verificação e Calibração, especificamente nas seções referentes as (páginas 4 e 5).
3)  Atualizar o FO.10.ENE - Checklist Verificação e Calibração,  com os limites mínimos e máximos da tolerância estabelecida. Garantir que os técnicos estejam cientes e utilizem o procedimento atualizado em todas as intervenções.</t>
  </si>
  <si>
    <t>239/24</t>
  </si>
  <si>
    <t>Equipamento para reparação sem a devida identificação.
Durante a visita efecuada no Laboratório de Operações Printing, Vila Alice, nodia 25.06.2024 constatado  foi sem a devida identificação, registo de entrada e etiquetagem:
▪ Impressora de marca RICOH IM C300, ID 8295
▪ Impressora HP MFP E 77422</t>
  </si>
  <si>
    <t>Etiquetar todos os equipamentos existentes no laboratório</t>
  </si>
  <si>
    <t>Não existência de um procedimento operacional</t>
  </si>
  <si>
    <t>1) Manter a guia com o histórico de recepção junto ao equipamento;
2) Elaborar um procedimento operacional;
3) Atribuição do controlo do laboratório Printg para a Supervisão Técnica;
4) Transferir a localização do laboratório Printg para um espaço com controlo de acesso restrito;
5) Plano de divulgação dos procedimentos operacional para as equipas (refrescamento, formação presencial e QUIZ).</t>
  </si>
  <si>
    <t>240/24</t>
  </si>
  <si>
    <t>Actividade não realizada conforme o planeamento.
Plano Anual Preventivas actualizado 2024 previa a muntenção da loja Shoprite – Menogue para a semana 14. A mesma foi realizada na semana 20, sem a devida justificativa.</t>
  </si>
  <si>
    <t>Elaborar o procedimento de manutenção BCX para prever qualquer alteração que atrase o cumprimento do plano seja comunicado ao cliente;</t>
  </si>
  <si>
    <t>1) Houve um conjunto de manutenções reactivas que foi priorizado em relação às preventivas;
2) O cliente não foi avisado devido a ausência do procedimento operacional.</t>
  </si>
  <si>
    <t>1) Elaborar o procedimento de manutenção BCX incluindo a comunicação ao cliente de qualquer alteração que altere o cumprimento do plano.</t>
  </si>
  <si>
    <t>Daniel Holden</t>
  </si>
  <si>
    <t>Em Avaliação</t>
  </si>
  <si>
    <t>241/24</t>
  </si>
  <si>
    <t>Não foi evidênciada a APR durante uma actividade de risco.
A actividade testemunhada remotamente no dia 27.06.204,  manutenção preventiva, intervenção de ao aparelho de AC’s,  e 12000 BTU, no Armazém de Macambira, pela equipa subcontratada CMD a  EA constatou o seguinte:
- falta de evidência da Avaliação preliminar de risco, conforme requerido pelo SGI
- o escadote em uso não tinha evidência de ter sido inspecionado.</t>
  </si>
  <si>
    <t>1) Elaborar a ARP para a manutenção preventiva dos ar condicionados;</t>
  </si>
  <si>
    <t xml:space="preserve">1) Quando se fez o levantamento de riscos, não nos apercebemos que havia ar condicionados a uma altura superior a 2m e por esta razão não foram considerados. E por isso não foi considerado a possibilidade de haver uma ARP.
2) Como o escadote era do prestador, a equipa não estava sensibilizada para a necessidade de existência de inspecção. </t>
  </si>
  <si>
    <t xml:space="preserve">1) Elaborar a ARP para a manutenção preventiva dos ar condicionados;
2) Fazer uma revisão na matriz de perigos e riscos ocupacionais; 
3) A equipa do Serviço geral deve garantir a implimentação e o preenchimento da APR; 
4) Sempre que o prestador usar equipamentos próprios, caso não apresente evidências de inspecção, a mesma terá de ser realizada por nós.
5) Sensibilizar a equipa dos Serviços Gerais sobre a importância da Analise de Risco da Opração; </t>
  </si>
  <si>
    <t xml:space="preserve">Luís Gonçalves </t>
  </si>
  <si>
    <t>242/24</t>
  </si>
  <si>
    <t>Existências de vários objectos e entulhos no terraço do edifício do Prenda
No terraço do Edifício do Prenda foram constatados vários objectos espalhados, tais como vasilhames de refrigerantes, de água e entulho de cabos e fios desarrumados.</t>
  </si>
  <si>
    <t xml:space="preserve"> Organizar e realizar a limpeza do local </t>
  </si>
  <si>
    <t>A existência do entulho deve-se a falha do responsável RSC, ao supervisionar o serviço realizado pelo terceirizado.</t>
  </si>
  <si>
    <t xml:space="preserve">1) Responsável RCS assegurar que foi removido todos os resídous gerados durante a actividade; 
2) Sensibilização ao Serviço Geral, que todo o fornecedor deve fazer, no fim da actividade. a remoção dos resíduos gerados durante a mesma  
3) Acompanhamento presencial RCS de todas as actividade feitas pelos prestadores nas instalações da RCS. </t>
  </si>
  <si>
    <t>Silvia Prata</t>
  </si>
  <si>
    <t>243/24</t>
  </si>
  <si>
    <t>A organização não evidenciou a divulgação dos resultados decorrentes da investigação dos 9 incidentes ocorridos durante 2023 e dos 3 ocorridos durante o primeiro trimestre de 2024 e, não demonstrou o registo dos mesmos terem sido abordados nos briefing do minuto de SS.</t>
  </si>
  <si>
    <t xml:space="preserve"> Ministrar minutos de segurança com o resumo da estatística de acidentes e incidentes de trabalho de 2024; </t>
  </si>
  <si>
    <t xml:space="preserve">A informação estava a ser partilhada, informalmente, dado que a frequência é bastante reduzida e a maioria foi em actividades que saem do nosso controlo (trajecto casa/trabalho/casa e outro num jogo de futebol). </t>
  </si>
  <si>
    <t>1) Ministrar minutos de segurança com o resumo da estatística de acidentes e incidentes de trabalho de 2024;
2) Comunicar na GED trimestralmente o resumo de:
     a.  Acidentes de trabalho com e sem afastamento
     b.  Incidentes de trabalho com e sem afastamento 
     c.  Número de dias sem acidente de trabalho</t>
  </si>
  <si>
    <t>244/24</t>
  </si>
  <si>
    <t>Não foi evidencido o registo do incidente ocorrido no dia 26.06.2024, as 09H30 envolvendo o colaborador Pascoal António numa intervenção ao cliente Seguros  em  Lubango; o qual resultou em  ferimentos ligeiros na testa.</t>
  </si>
  <si>
    <t>Registrar o incidente de trabalho no mapa de controlo de incidente de trabalho;</t>
  </si>
  <si>
    <t xml:space="preserve">Apesar do conhecimento do técnico sobre a necessidade de reporte, não quis ser responsabilizado no incidente por falta do uso do EPI  </t>
  </si>
  <si>
    <t xml:space="preserve">Continuo </t>
  </si>
  <si>
    <t>245/24</t>
  </si>
  <si>
    <t>Certificados de exames de saúde ocupacional com prazos de validade expirados.
Foram constatados certificados de exames de saúde ocupacional com prazos de validade expirados dos seguintes colaboradores:
1) Sebastião Maiomona:  última Atestado data de 22.12.2021 e valido  a 22.12.2022
2) Pascoal Paulino – Certificado da atado de  20.09.2021 validade a 20.09.2022
3) Ulisses M Lima – certificado emitido em 30.04.2022 validade: 30.04.2023.
4) Osvaldo  Luis Macuco – Printing.  Data do exame: 04.01.2023 -  ate 04.01.2024</t>
  </si>
  <si>
    <t>Agendar e realizar os exames ocupacionais</t>
  </si>
  <si>
    <t>Ausência de entidades certificadas e autorizadas para a realização de exames ocupacionais em algumas províncias.</t>
  </si>
  <si>
    <t>1) Agendar e realizar os exames ocupacionais; 
2) Identificar clínicas autorizadas para parceria na realização de exames ocupacionais nas províncias.
3) Nos locais onde não encontrarmos clínicas certificadas, será necessário trazer o colaborador anualmente para Luanda ou para a província mais próxima.</t>
  </si>
  <si>
    <t>Andréa Klein</t>
  </si>
  <si>
    <t xml:space="preserve">Considerada encerrada pela Auditora. </t>
  </si>
  <si>
    <t>SA</t>
  </si>
  <si>
    <t>Evidenciada existência de uma Lista de Legislação aplicável à RCS (Controlo de Documentos Externos), no entanto a mesma não inclui alguns dos Diplomas aplicáveis às organização. Exemplos: DP 29/15; DP 63/15, DP 128/23, DP 129/23,</t>
  </si>
  <si>
    <t>Incluir os diplomas em falta</t>
  </si>
  <si>
    <t xml:space="preserve">Foi realizada uma consulta ao consultor jurídico, que não foi eficaz. </t>
  </si>
  <si>
    <t>Cada área avaliará se o mapa de controlo de legislação contempla todas as legislações que tem de cumprir e demonstrará o cumprimento legal. Caso não contemple, deverá comunicar à DMC para ser adicionada.</t>
  </si>
  <si>
    <t xml:space="preserve">Directores </t>
  </si>
  <si>
    <t>No que concerne à proteção contra descargas atmosféricas foram detectadas as seguintes anomalias:
- Inexistência de um pára-raios no Armazém - Vila Alice (área de construção superior a 500 m2)
- não foi evidenciada a realização de manutenções / inspeções anuais ao pára-raios existente nos Escritórios – Prenda
Nota 1: os edifícios não são propriedade da RCS
Nota 2: Incumprimento do DP 29/2018 e DP 63/2015</t>
  </si>
  <si>
    <t>Desconhecimento do diploma</t>
  </si>
  <si>
    <t>Não foi evidenciado o controlo sobre o cumprimento sobre a legislação de SST do Subcontratado de segurança patrimonial (exemplo: existência de seguro de acidentes de trabalho, Atestados de Aptidão Laboral)</t>
  </si>
  <si>
    <t>1) Solicitar a informação que é usualmente solicitada a fornecedores ao fornecedor de segurança Exitus (AAL; Seguro, Certidões Não dívida, etc.)</t>
  </si>
  <si>
    <t>Cumprimento incompleto do procedimento: já implementado a novos contratos e não foi analisado relativamente a contratos anteriores</t>
  </si>
  <si>
    <t>2) Fazer a mesma análise a prestadores de serviços na RCS já existentes.
3) Avaliar com as BU's os fornecedores de mão de obra sub-contratada e solicitar os documentos necessários</t>
  </si>
  <si>
    <t xml:space="preserve">Alice Buila
BU´s </t>
  </si>
  <si>
    <t>Na manutenção do PA Total Palanca (manutenção preventiva dispenser), os Técnicos Electromecânicos não estavam a utilizar alguns dos EPI’s definidos na respectiva Avaliação de Riscos (exemplos: máscaras e óculos de proteção)</t>
  </si>
  <si>
    <t>Aberta</t>
  </si>
  <si>
    <t>Avaliar a mais-valia de detalhar os riscos e oportunidades para cada um dos Processos do SGI</t>
  </si>
  <si>
    <t>Melhoria dos processos</t>
  </si>
  <si>
    <t xml:space="preserve">Lúcia França / Directores </t>
  </si>
  <si>
    <t>Para o Processo de Compras, avaliar a mais-valia de definir como Indicadores:
- % de entregas cujo prazo foi cumprido;
- Não conformidades de procurement / entregas erradas
- Custos / sobrecustos associados a não conformidades de entregas</t>
  </si>
  <si>
    <t>Na Matriz de Perigos e Riscos
- avaliar a mais-valia de detalhar a metodologia de classificação do parâmetro probabilidade
(similar à gravidade);
- rever a separação entre as medidas / controlos implementadas e a novas medidas (o que será feito)
- melhorar o planeamento e acompanhamento das novas ações definidas para mitigar os riscos identificados</t>
  </si>
  <si>
    <t>Rever e simplificar a Matriz de Riscos</t>
  </si>
  <si>
    <t>Cumprimento Legal</t>
  </si>
  <si>
    <t>- solicitar à UNISAUDE a emissão dos Atestados de Aptidão Laboral de acordo com o definido no DP 179/24 (ainda estão a emitir ASO’s), dos já emitidos desde a saída da lei.
- Solicitar à UNISAUDE que identifique o Médico de Trabalho responsável pela prestação de serviço à RCS.</t>
  </si>
  <si>
    <t>Andrea Klein</t>
  </si>
  <si>
    <t>Avaliar a mais-valia de definir (documentar no procedimento Dispenser Manutenção Preventiva) o valor de flow rate aceitável para os bicos do dispenser.</t>
  </si>
  <si>
    <t>Vai ser analisado se se encontra à venda fitas de cores para melhor identificação de que a inspeção está em dia.</t>
  </si>
  <si>
    <t xml:space="preserve">Rever os prazos definidos de manutenção / carregamento nas fichas de verificação internas dos extintores. </t>
  </si>
  <si>
    <t>Pedro Mampasi</t>
  </si>
  <si>
    <t>Rever a metodologia de rastreabilidade dos códigos dos Projectos de ID.</t>
  </si>
  <si>
    <t>Avaliar a mais-valia da definição de métricas de avaliação da rentabilidade dos projectos de ID</t>
  </si>
  <si>
    <t>Avaliar a pertinência de incluir no workflow do tratamento das reclamações a informação ao Gestor de Cliente / Responsável Comercial.</t>
  </si>
  <si>
    <t>Analisar com a GED essa possibilidade (lista Cliente/Gestor)</t>
  </si>
  <si>
    <t>Requisito normativo</t>
  </si>
  <si>
    <t>Nos Dashboards de acompanhamento dos Indicadores criar campo para análise dos desvios – sempre que os resultados ficam aquém das metas definidas devia-se analisar as causas e eventualmente definir ações de melhoria</t>
  </si>
  <si>
    <t>Deveriam avaliar a possibilidade de definir mais indicadores para os processos operacionais para além do cumprimento dos SLA’s, que permitam avaliar aspectos como:
- eficiência operacional
- qualidade dos serviços entregues</t>
  </si>
  <si>
    <t>Bidons com conteúdo mal identificado</t>
  </si>
  <si>
    <t>Remover as etiquetas de bidons em uso e identificar o conteúdo</t>
  </si>
  <si>
    <t>No Plano de indução, conforme a função e/ou atribuição de viatura, acrescentar uma indução de regras de condução defensiva</t>
  </si>
  <si>
    <t>Yola João</t>
  </si>
  <si>
    <t>Tipo de Acção</t>
  </si>
  <si>
    <t>OBS</t>
  </si>
  <si>
    <t>DOP</t>
  </si>
  <si>
    <t>BAK</t>
  </si>
  <si>
    <t>Fonte das acções</t>
  </si>
  <si>
    <t>Reun.</t>
  </si>
  <si>
    <t>RG</t>
  </si>
  <si>
    <t>NCI</t>
  </si>
  <si>
    <t>Recl.</t>
  </si>
  <si>
    <t>Indic.</t>
  </si>
  <si>
    <t>Outra</t>
  </si>
  <si>
    <t>Em Aval.</t>
  </si>
  <si>
    <t>Suspensa</t>
  </si>
  <si>
    <t>Anulada</t>
  </si>
  <si>
    <t>Eficácia</t>
  </si>
  <si>
    <t>Não eficaz</t>
  </si>
  <si>
    <t>GRÁFICOS</t>
  </si>
  <si>
    <t>Auditoria</t>
  </si>
  <si>
    <t>NC</t>
  </si>
  <si>
    <t>AI/Recl/Rg/..</t>
  </si>
  <si>
    <t>Total</t>
  </si>
  <si>
    <t>Reclamações</t>
  </si>
  <si>
    <t>Todos os projectos têm a sua rentabilidade avaliada e é apresentada à DG.</t>
  </si>
  <si>
    <t>- Negligência colectiva</t>
  </si>
  <si>
    <t>Sensibilizar os técnicos para o valor acrescentado das suas acções</t>
  </si>
  <si>
    <t>- Reforçar a importância do uso dos EPIs e EPCs e garantir o seu uso
- Avaliar as actividades de modo à verificação da necessidade efectiva de determinados EPIs</t>
  </si>
  <si>
    <t>Carla
Janércia</t>
  </si>
  <si>
    <t>- não é um processo standard, logo não se justifica esta validação.</t>
  </si>
  <si>
    <t>Os riscos e oportunidades globais são identificados com base nos processos,  não necessariamente detalhados individualmente para cada um, mas têm em conta os processos críticos da RCS.</t>
  </si>
  <si>
    <t>Carla</t>
  </si>
  <si>
    <t>Melhoria da rentabilidade</t>
  </si>
  <si>
    <t>Daniel
Lúcia</t>
  </si>
  <si>
    <t>Estão a ser reavaliados os KPIs e os PBIs, pelo que se terá, como já se tem na DMC a atenção em colocar as metas esperadas.</t>
  </si>
  <si>
    <t>25/01</t>
  </si>
  <si>
    <t>25/02</t>
  </si>
  <si>
    <t>25/03</t>
  </si>
  <si>
    <t>25/04</t>
  </si>
  <si>
    <t>25/05</t>
  </si>
  <si>
    <t>25/06</t>
  </si>
  <si>
    <t>25/07</t>
  </si>
  <si>
    <t>25/08</t>
  </si>
  <si>
    <t>25/09</t>
  </si>
  <si>
    <t>25/10</t>
  </si>
  <si>
    <t>25/11</t>
  </si>
  <si>
    <t>25/12</t>
  </si>
  <si>
    <t>25/13</t>
  </si>
  <si>
    <t>25/14</t>
  </si>
  <si>
    <t>25/15</t>
  </si>
  <si>
    <t>25/16</t>
  </si>
  <si>
    <t>25/17</t>
  </si>
  <si>
    <t>25/18</t>
  </si>
  <si>
    <t>25/19</t>
  </si>
  <si>
    <t>25/20</t>
  </si>
  <si>
    <t>25/21</t>
  </si>
  <si>
    <t>25/22</t>
  </si>
  <si>
    <t>Fazer uma avaliação da eficácia, auditando o que motivou a AC e avaliando a recorrência. Trata-se de um processo contínuo</t>
  </si>
  <si>
    <r>
      <t xml:space="preserve">Link: https://rcsangola.docuware.cloud/DocuWare/Platform/WebClient/bcb91903-58eb-49c6-8572-be5e3bb9611e/Integration?fc=40f75ae8-2a81-4a69-a5bc-15ceda26774f&amp;did=11906&amp;p=V 
</t>
    </r>
    <r>
      <rPr>
        <b/>
        <sz val="10"/>
        <rFont val="Calibri"/>
        <family val="2"/>
      </rPr>
      <t xml:space="preserve">Datas de conclusão das constatações: </t>
    </r>
    <r>
      <rPr>
        <sz val="10"/>
        <rFont val="Calibri"/>
        <family val="2"/>
      </rPr>
      <t xml:space="preserve">
1) 20/06/2024
2) 13/01/2025
3) 14/06/2024</t>
    </r>
  </si>
  <si>
    <r>
      <t xml:space="preserve">WFP.310.02
</t>
    </r>
    <r>
      <rPr>
        <b/>
        <sz val="10"/>
        <rFont val="Calibri"/>
        <family val="2"/>
      </rPr>
      <t xml:space="preserve">Evidência </t>
    </r>
    <r>
      <rPr>
        <sz val="10"/>
        <rFont val="Calibri"/>
        <family val="2"/>
      </rPr>
      <t xml:space="preserve">
1) Documentos indexados na GED - Armário 31 Fornecedor 
2) Registos de avaliação do fornecedor GED - Armário 20 Questionário
</t>
    </r>
  </si>
  <si>
    <r>
      <t xml:space="preserve">Link: https://rcsangola.docuware.cloud/DocuWare/Platform/WebClient/bcb91903-58eb-49c6-8572-be5e3bb9611e/Integration?fc=40f75ae8-2a81-4a69-a5bc-15ceda26774f&amp;did=11911&amp;p=V
</t>
    </r>
    <r>
      <rPr>
        <b/>
        <sz val="10"/>
        <rFont val="Calibri"/>
        <family val="2"/>
      </rPr>
      <t xml:space="preserve">Evidência: 
. </t>
    </r>
    <r>
      <rPr>
        <sz val="10"/>
        <rFont val="Calibri"/>
        <family val="2"/>
      </rPr>
      <t xml:space="preserve">Lista de presença: https://rcsangola.docuware.cloud/DocuWare/Platform/WebClient/bcb91903-58eb-49c6-8572-be5e3bb9611e/Integration?fc=40f75ae8-2a81-4a69-a5bc-15ceda26774f&amp;did=15981&amp;p=V 
. Registro fotografico </t>
    </r>
  </si>
  <si>
    <r>
      <t xml:space="preserve">Link: https://rcsangola.docuware.cloud/DocuWare/Platform/WebClient/bcb91903-58eb-49c6-8572-be5e3bb9611e/Integration?fc=40f75ae8-2a81-4a69-a5bc-15ceda26774f&amp;did=11912&amp;p=V 
</t>
    </r>
    <r>
      <rPr>
        <b/>
        <sz val="10"/>
        <rFont val="Calibri"/>
        <family val="2"/>
      </rPr>
      <t xml:space="preserve">Evidência: </t>
    </r>
    <r>
      <rPr>
        <sz val="10"/>
        <rFont val="Calibri"/>
        <family val="2"/>
      </rPr>
      <t xml:space="preserve">
1) IT.15.BAN.01- Laboratório Electrónica e Automação - Boas Práticas 
3) Extintor na sala de transito; 
4) FSP.04.4.04- Ficha de processo Banking; 
5) Relatório de Julho; 
6) Lista de Presença;  
</t>
    </r>
    <r>
      <rPr>
        <b/>
        <sz val="10"/>
        <rFont val="Calibri"/>
        <family val="2"/>
      </rPr>
      <t xml:space="preserve">Datas de conclusão das constatações: </t>
    </r>
    <r>
      <rPr>
        <sz val="10"/>
        <rFont val="Calibri"/>
        <family val="2"/>
      </rPr>
      <t xml:space="preserve">
1) 06/05/2025
2) 23/07/2024
3) 14/06/2024
4) 07/06/2024
5) 13/07/2024
6) 14/06/2024</t>
    </r>
  </si>
  <si>
    <r>
      <rPr>
        <b/>
        <sz val="10"/>
        <rFont val="Calibri"/>
        <family val="2"/>
      </rPr>
      <t xml:space="preserve">Evidência: </t>
    </r>
    <r>
      <rPr>
        <sz val="10"/>
        <rFont val="Calibri"/>
        <family val="2"/>
      </rPr>
      <t xml:space="preserve">
1) Plano de Formação (Inclusão do refrescamento no plano anual de formação)
2) Lista de presença; 
3) Lista de presença; 
</t>
    </r>
    <r>
      <rPr>
        <b/>
        <sz val="10"/>
        <rFont val="Calibri"/>
        <family val="2"/>
      </rPr>
      <t xml:space="preserve">Datas de conclusão das constatações: </t>
    </r>
    <r>
      <rPr>
        <sz val="10"/>
        <rFont val="Calibri"/>
        <family val="2"/>
      </rPr>
      <t xml:space="preserve">
1) 30/09/2024
2) 23/09/2024
3) 24/01/2025</t>
    </r>
  </si>
  <si>
    <r>
      <rPr>
        <b/>
        <sz val="10"/>
        <rFont val="Calibri"/>
        <family val="2"/>
      </rPr>
      <t xml:space="preserve">Evidência: </t>
    </r>
    <r>
      <rPr>
        <sz val="10"/>
        <rFont val="Calibri"/>
        <family val="2"/>
      </rPr>
      <t xml:space="preserve">
Lista de presença 
</t>
    </r>
    <r>
      <rPr>
        <b/>
        <sz val="10"/>
        <rFont val="Calibri"/>
        <family val="2"/>
      </rPr>
      <t xml:space="preserve">Datas de conclusão das constatações:
</t>
    </r>
    <r>
      <rPr>
        <sz val="10"/>
        <rFont val="Calibri"/>
        <family val="2"/>
      </rPr>
      <t>1) 01/06/2024
2) 30/09/2024
3) 01/09/2024
4) 15/10/2024
5) 20/09/2024</t>
    </r>
  </si>
  <si>
    <r>
      <rPr>
        <b/>
        <sz val="10"/>
        <rFont val="Calibri"/>
        <family val="2"/>
      </rPr>
      <t xml:space="preserve">Evidência:  </t>
    </r>
    <r>
      <rPr>
        <sz val="10"/>
        <rFont val="Calibri"/>
        <family val="2"/>
      </rPr>
      <t xml:space="preserve">
1)  APR;
2)  Matriz de perigos e ricos 
3)Lista de presença;(colocar a evidência na pasta)
5) Lista de presença  
</t>
    </r>
    <r>
      <rPr>
        <b/>
        <sz val="10"/>
        <rFont val="Calibri"/>
        <family val="2"/>
      </rPr>
      <t>Datas de conclusão das constatações:</t>
    </r>
    <r>
      <rPr>
        <sz val="10"/>
        <rFont val="Calibri"/>
        <family val="2"/>
      </rPr>
      <t xml:space="preserve">
1) 19/09/2024
2) 14/09/2024
5) 20/08/2024</t>
    </r>
  </si>
  <si>
    <r>
      <rPr>
        <b/>
        <sz val="10"/>
        <rFont val="Calibri"/>
        <family val="2"/>
      </rPr>
      <t>Evidência:</t>
    </r>
    <r>
      <rPr>
        <sz val="10"/>
        <rFont val="Calibri"/>
        <family val="2"/>
      </rPr>
      <t xml:space="preserve">
Lista de Presença e fotos da limpeza e organização do local. </t>
    </r>
  </si>
  <si>
    <r>
      <rPr>
        <b/>
        <sz val="10"/>
        <rFont val="Calibri"/>
        <family val="2"/>
      </rPr>
      <t xml:space="preserve">Evidência - Listas de presença das equipas: </t>
    </r>
    <r>
      <rPr>
        <sz val="10"/>
        <rFont val="Calibri"/>
        <family val="2"/>
      </rPr>
      <t xml:space="preserve">
1) HD Electrónica e cablagem
2) HD It Data
3) CPAT
4) HD Electromecânica 
5) Provincías </t>
    </r>
  </si>
  <si>
    <r>
      <rPr>
        <b/>
        <sz val="10"/>
        <rFont val="Calibri"/>
        <family val="2"/>
      </rPr>
      <t xml:space="preserve">Evidência - Listas de presença das equipas: </t>
    </r>
    <r>
      <rPr>
        <sz val="10"/>
        <rFont val="Calibri"/>
        <family val="2"/>
      </rPr>
      <t xml:space="preserve">
1) Serviços Geral   2) It Data                   3) DPA                      4) Banking 
5) DIT                       6) Administrativo    7) Províncias           8) Printing
9)Frota                   10) Colaboradores alocados no cliente
</t>
    </r>
    <r>
      <rPr>
        <b/>
        <sz val="10"/>
        <rFont val="Calibri"/>
        <family val="2"/>
      </rPr>
      <t xml:space="preserve">Datas de conclusão das constatações: 
</t>
    </r>
    <r>
      <rPr>
        <sz val="10"/>
        <rFont val="Calibri"/>
        <family val="2"/>
      </rPr>
      <t>19/08/2024 a 30/08/2024</t>
    </r>
  </si>
  <si>
    <t>1) Registrar o incidente de Trabalho no mapa de controloa de incidentes MP.63.DMC;
2)	Sensibilização massiva a todos os colaboradores sobre a importância do uso dos EPI nas actividades que o exijam, assim como da necessidade de reporte de acidentes/incidentes de trabalho ao HSE.</t>
  </si>
  <si>
    <t>Estão a ser analisados os Indicadores de interesse e a elaborar os respctivos PBIs</t>
  </si>
  <si>
    <t>Questão a ser analisada com o Gestor Catálogo / Dir. Operações / DG</t>
  </si>
  <si>
    <t>Verificar a mais-valia de definir como Indicador de Contrato dos projectos Energy o valor facturado em trabalhos extra (correctivas).</t>
  </si>
  <si>
    <t>1) Inquirir junto do senhorio as condições de manutenção do pára-raios. Após a resposta dar-se-á uma solução decidida entre as partes.
2) Avaliar junto dos bombeiros se o pára-raios existente na igreja dá cobertura ao nosso armazém.
3) caso não dê, avaliar o investimento de colocação de pára-raios no Armazém em conjunto com o senhorio, pois a intenção é sair do armazém antes do final do ano (construção de armazém RCS), onde será colocado um pára-raios.</t>
  </si>
  <si>
    <t>Garantir que todos os documentos relacionados com um projecto tenham o mesmo número de referência:
a) sensibilizar para a necessidade da linha de rastreabilidade
b) incluir no Man Inf documentada que o projecto toma para todos os docs associados o número da Ref GED.</t>
  </si>
  <si>
    <r>
      <t xml:space="preserve">Link: https://rcsangola.docuware.cloud/DocuWare/Platform/WebClient/bcb91903-58eb-49c6-8572-be5e3bb9611e/Integration?fc=40f75ae8-2a81-4a69-a5bc-15ceda26774f&amp;did=11919&amp;p=V 
</t>
    </r>
    <r>
      <rPr>
        <b/>
        <sz val="10"/>
        <rFont val="Calibri"/>
        <family val="2"/>
      </rPr>
      <t>05/2025</t>
    </r>
    <r>
      <rPr>
        <sz val="10"/>
        <rFont val="Calibri"/>
        <family val="2"/>
      </rPr>
      <t xml:space="preserve"> - até 30/05 vai-se saber se o sistema de extinção é reparável e caso positivo e razoável, será reparado
</t>
    </r>
  </si>
  <si>
    <t>No que concerne à Medicina no Trabalho:
- solicitar à UNISAUDE a emissão dos Atestados de Aptidão Laboral de acordo com o definido no DP 179/24 (ainda estão a emitir ASO’s)
- Solicitar à UNISAUDE que identifique o Médico de Trabalho responsável pela prestação de serviço à RCS.</t>
  </si>
  <si>
    <t>Na área da Energy, avaliar a pertinência de informar formalmente os Clientes de “anomalias” detectadas nos PA’s que não são da responsabilidade da RCS (exemplo: PA Total Palanca – verificação metrológica das bombas fora de validade).</t>
  </si>
  <si>
    <t>Avaliar a mais-valia da utilização de código de cores para a identificação da realização de verificações de segurança aos equipamentos e ferramentas de trabalho.</t>
  </si>
  <si>
    <t>1) Rever a Ficha de Processo;
2) Vai ser elaborado o Qualificador Ocupacional com as DF actualizadas</t>
  </si>
  <si>
    <t>Link: https://rcsangola.docuware.cloud/DocuWare/Platform/WebClient/bcb91903-58eb-49c6-8572-be5e3bb9611e/Integration?fc=40f75ae8-2a81-4a69-a5bc-15ceda26774f&amp;did=11909&amp;p=V 
1) recepcionada pela DMC a 15/05/25 para indexação
2) entregue no MPTSS a 16/10/2024</t>
  </si>
  <si>
    <t>Fazer a sensibilização aos técnicos, nos briefings, para todos os equipamentos de Cliente em que isso seja detectado.</t>
  </si>
  <si>
    <t>No Proceso da IT Data, avaliar a mais-valia de formalizar a metodologia de validação dos projectos (telefone e Whatsapp).</t>
  </si>
  <si>
    <t>Verificar e corrigir as etiquetas dos extintores tendo em conta os prazos de validade em conformidade com as datas da última varificação/manutenção.
Colocar as etiquetas viradas contra o sol para se manterem legíveis.</t>
  </si>
  <si>
    <t>- Verificação de todos os jerricans que são reutilizáveis, retirar todos os rótulos, e colocar novo rótulo quando for reutilizado
- Fazer a sensibilização nos briefings</t>
  </si>
  <si>
    <r>
      <rPr>
        <b/>
        <sz val="10"/>
        <rFont val="Calibri"/>
        <family val="2"/>
      </rPr>
      <t>2025</t>
    </r>
    <r>
      <rPr>
        <sz val="10"/>
        <rFont val="Calibri"/>
        <family val="2"/>
      </rPr>
      <t>_actualização dos dashboards com a avaliação do Cliente e eficácia e eficiência, retirada da Ficha de Intervenção (GLPI) -</t>
    </r>
    <r>
      <rPr>
        <b/>
        <sz val="10"/>
        <rFont val="Calibri"/>
        <family val="2"/>
      </rPr>
      <t xml:space="preserve"> 29/08</t>
    </r>
    <r>
      <rPr>
        <sz val="10"/>
        <rFont val="Calibri"/>
        <family val="2"/>
      </rPr>
      <t xml:space="preserve">
</t>
    </r>
    <r>
      <rPr>
        <b/>
        <sz val="10"/>
        <rFont val="Calibri"/>
        <family val="2"/>
      </rPr>
      <t>2026</t>
    </r>
    <r>
      <rPr>
        <sz val="10"/>
        <rFont val="Calibri"/>
        <family val="2"/>
      </rPr>
      <t xml:space="preserve">_vai ser alterada a ficha de intervenção de modo a colocar a avaliação do serviço como obrigatório e campo para observações, por parte do Cliente, no GLPI - </t>
    </r>
    <r>
      <rPr>
        <b/>
        <sz val="10"/>
        <rFont val="Calibri"/>
        <family val="2"/>
      </rPr>
      <t>03/2026</t>
    </r>
  </si>
  <si>
    <t>1) Fazer sensibilizações mensais na GED para o uso unicamente de documentos actualizados e codificados e nos briefings e que cada área deverá analisar se tem em uso documentos fora do Sistema de Gestão (codificados) ou desactualizados e enviar para a DMC para a sua validação formal, codificação e indexação - acção contínua</t>
  </si>
  <si>
    <t xml:space="preserve">Academia: acrescentar uma indução de regras de condução segura no Plano de Induções, quando se trate de motoristas e conforme a atribuição de viatura (dedicada ou atribuída). </t>
  </si>
  <si>
    <t>Documentar no procedimento Dispenser Manutenção Preventiva o valor de flow rate aceitável para os bicos do dispenser.
Analisar se existem outras actividades/procedimentos onde será também importante adicionar informação semelhante</t>
  </si>
  <si>
    <t xml:space="preserve">Carla Pinto </t>
  </si>
  <si>
    <t>Foram detetados documentos não codificados e sem a identificação da respetiva edição / revisão</t>
  </si>
  <si>
    <r>
      <rPr>
        <b/>
        <sz val="10"/>
        <rFont val="Calibri"/>
        <family val="2"/>
      </rPr>
      <t xml:space="preserve">Evidência:  </t>
    </r>
    <r>
      <rPr>
        <sz val="10"/>
        <rFont val="Calibri"/>
        <family val="2"/>
      </rPr>
      <t xml:space="preserve">
</t>
    </r>
    <r>
      <rPr>
        <b/>
        <sz val="10"/>
        <rFont val="Calibri"/>
        <family val="2"/>
      </rPr>
      <t>15/05 -</t>
    </r>
    <r>
      <rPr>
        <sz val="10"/>
        <rFont val="Calibri"/>
        <family val="2"/>
      </rPr>
      <t xml:space="preserve"> Procedimento de Manutenção Preventiva BCX</t>
    </r>
  </si>
  <si>
    <r>
      <rPr>
        <b/>
        <sz val="10"/>
        <rFont val="Calibri"/>
        <family val="2"/>
      </rPr>
      <t xml:space="preserve">Evidência: 
2 e 11/06 - </t>
    </r>
    <r>
      <rPr>
        <sz val="10"/>
        <rFont val="Calibri"/>
        <family val="2"/>
      </rPr>
      <t>Enviadas comunicações. Serão enviadas semanalmente no início e depois na 1ª semana de cada mês.</t>
    </r>
  </si>
  <si>
    <r>
      <rPr>
        <b/>
        <sz val="10"/>
        <rFont val="Calibri"/>
        <family val="2"/>
      </rPr>
      <t>Evidência: 
b) 23/05 -</t>
    </r>
    <r>
      <rPr>
        <sz val="10"/>
        <rFont val="Calibri"/>
        <family val="2"/>
      </rPr>
      <t xml:space="preserve"> Incluída a informação no Procedimento que estava em aprovação
</t>
    </r>
    <r>
      <rPr>
        <b/>
        <sz val="10"/>
        <rFont val="Calibri"/>
        <family val="2"/>
      </rPr>
      <t>23/06 -</t>
    </r>
    <r>
      <rPr>
        <sz val="10"/>
        <rFont val="Calibri"/>
        <family val="2"/>
      </rPr>
      <t xml:space="preserve"> enviadas evidências a tarefa Directores </t>
    </r>
  </si>
  <si>
    <r>
      <rPr>
        <b/>
        <sz val="10"/>
        <rFont val="Calibri"/>
        <family val="2"/>
      </rPr>
      <t>Evidência: 
11/06</t>
    </r>
    <r>
      <rPr>
        <sz val="10"/>
        <rFont val="Calibri"/>
        <family val="2"/>
      </rPr>
      <t xml:space="preserve">-enviada tarefa 
</t>
    </r>
    <r>
      <rPr>
        <b/>
        <sz val="10"/>
        <rFont val="Calibri"/>
        <family val="2"/>
      </rPr>
      <t>18/06 -</t>
    </r>
    <r>
      <rPr>
        <sz val="10"/>
        <rFont val="Calibri"/>
        <family val="2"/>
      </rPr>
      <t xml:space="preserve"> enviada a evidencia a tarefa geral</t>
    </r>
  </si>
  <si>
    <r>
      <rPr>
        <b/>
        <sz val="10"/>
        <rFont val="Calibri"/>
        <family val="2"/>
      </rPr>
      <t>Evidência: 
11/06 -</t>
    </r>
    <r>
      <rPr>
        <sz val="10"/>
        <rFont val="Calibri"/>
        <family val="2"/>
      </rPr>
      <t xml:space="preserve"> enviada tarefa </t>
    </r>
  </si>
  <si>
    <r>
      <rPr>
        <b/>
        <sz val="10"/>
        <rFont val="Calibri"/>
        <family val="2"/>
      </rPr>
      <t>Evidência: 
23/06 -</t>
    </r>
    <r>
      <rPr>
        <sz val="10"/>
        <rFont val="Calibri"/>
        <family val="2"/>
      </rPr>
      <t xml:space="preserve"> enviadas as evidências as tarefas Directores </t>
    </r>
  </si>
  <si>
    <r>
      <rPr>
        <b/>
        <sz val="10"/>
        <rFont val="Calibri"/>
        <family val="2"/>
      </rPr>
      <t>Evidência: 
20/06 -</t>
    </r>
    <r>
      <rPr>
        <sz val="10"/>
        <rFont val="Calibri"/>
        <family val="2"/>
      </rPr>
      <t xml:space="preserve"> enviada a evidência a tarefas Directores </t>
    </r>
  </si>
  <si>
    <r>
      <rPr>
        <b/>
        <sz val="10"/>
        <rFont val="Calibri"/>
        <family val="2"/>
      </rPr>
      <t xml:space="preserve">Evidência: 
21/5 </t>
    </r>
    <r>
      <rPr>
        <sz val="10"/>
        <rFont val="Calibri"/>
        <family val="2"/>
      </rPr>
      <t>- Email de Andrea Klein de  com Assunto: AJUSTES EM ACORDO AO DECRETO 179/24</t>
    </r>
  </si>
  <si>
    <r>
      <rPr>
        <b/>
        <sz val="10"/>
        <rFont val="Calibri"/>
        <family val="2"/>
      </rPr>
      <t>Evidência: 
11/06</t>
    </r>
    <r>
      <rPr>
        <sz val="10"/>
        <rFont val="Calibri"/>
        <family val="2"/>
      </rPr>
      <t xml:space="preserve">-enviada tarefa </t>
    </r>
  </si>
  <si>
    <r>
      <rPr>
        <b/>
        <sz val="10"/>
        <rFont val="Calibri"/>
        <family val="2"/>
      </rPr>
      <t>Evidência: 
23/06 -</t>
    </r>
    <r>
      <rPr>
        <sz val="10"/>
        <rFont val="Calibri"/>
        <family val="2"/>
      </rPr>
      <t xml:space="preserve"> enviada a evidência a tarefa Directores</t>
    </r>
  </si>
  <si>
    <r>
      <rPr>
        <b/>
        <sz val="10"/>
        <rFont val="Calibri"/>
        <family val="2"/>
      </rPr>
      <t>Evidência: 
11/06 -</t>
    </r>
    <r>
      <rPr>
        <sz val="10"/>
        <rFont val="Calibri"/>
        <family val="2"/>
      </rPr>
      <t xml:space="preserve"> enviada a tarefa</t>
    </r>
  </si>
  <si>
    <r>
      <rPr>
        <b/>
        <sz val="10"/>
        <rFont val="Calibri"/>
        <family val="2"/>
      </rPr>
      <t xml:space="preserve">Evidência: 
11/06 - </t>
    </r>
    <r>
      <rPr>
        <sz val="10"/>
        <rFont val="Calibri"/>
        <family val="2"/>
      </rPr>
      <t>enviada a tarefa</t>
    </r>
  </si>
  <si>
    <r>
      <rPr>
        <b/>
        <sz val="10"/>
        <rFont val="Calibri"/>
        <family val="2"/>
      </rPr>
      <t>Evidência: 
02 e 03/06</t>
    </r>
    <r>
      <rPr>
        <sz val="10"/>
        <rFont val="Calibri"/>
        <family val="2"/>
      </rPr>
      <t>-enviadas as tarefas aos Directores</t>
    </r>
  </si>
  <si>
    <r>
      <rPr>
        <b/>
        <sz val="10"/>
        <rFont val="Calibri"/>
        <family val="2"/>
      </rPr>
      <t>Link:</t>
    </r>
    <r>
      <rPr>
        <sz val="10"/>
        <rFont val="Calibri"/>
        <family val="2"/>
      </rPr>
      <t xml:space="preserve"> https://rcsangola.docuware.cloud/DocuWare/Platform/WebClient/bcb91903-58eb-49c6-8572-be5e3bb9611e/Integration?fc=40f75ae8-2a81-4a69-a5bc-15ceda26774f&amp;did=11928&amp;p=V
</t>
    </r>
    <r>
      <rPr>
        <b/>
        <sz val="10"/>
        <rFont val="Calibri"/>
        <family val="2"/>
      </rPr>
      <t xml:space="preserve">Datas de conclusão das constatações: 
</t>
    </r>
    <r>
      <rPr>
        <sz val="10"/>
        <rFont val="Calibri"/>
        <family val="2"/>
      </rPr>
      <t>1, 2, 3) 15/06/2024
3) Actualização no mapa de Aspectos e Impactos Ambientais</t>
    </r>
  </si>
  <si>
    <r>
      <rPr>
        <b/>
        <sz val="10"/>
        <rFont val="Calibri"/>
        <family val="2"/>
      </rPr>
      <t>Link</t>
    </r>
    <r>
      <rPr>
        <sz val="10"/>
        <rFont val="Calibri"/>
        <family val="2"/>
      </rPr>
      <t xml:space="preserve">: https://rcsangola.docuware.cloud/DocuWare/Platform/WebClient/bcb91903-58eb-49c6-8572-be5e3bb9611e/Integration?fc=40f75ae8-2a81-4a69-a5bc-15ceda26774f&amp;did=11927&amp;p=V  </t>
    </r>
  </si>
  <si>
    <r>
      <rPr>
        <b/>
        <sz val="10"/>
        <rFont val="Calibri"/>
        <family val="2"/>
      </rPr>
      <t xml:space="preserve">Link: </t>
    </r>
    <r>
      <rPr>
        <sz val="10"/>
        <rFont val="Calibri"/>
        <family val="2"/>
      </rPr>
      <t xml:space="preserve">https://rcsangola.docuware.cloud/DocuWare/Platform/WebClient/bcb91903-58eb-49c6-8572-be5e3bb9611e/Integration?fc=40f75ae8-2a81-4a69-a5bc-15ceda26774f&amp;did=11920&amp;p=V </t>
    </r>
  </si>
  <si>
    <r>
      <rPr>
        <b/>
        <sz val="10"/>
        <rFont val="Calibri"/>
        <family val="2"/>
      </rPr>
      <t>Link:</t>
    </r>
    <r>
      <rPr>
        <sz val="10"/>
        <rFont val="Calibri"/>
        <family val="2"/>
      </rPr>
      <t xml:space="preserve"> https://rcsangola.docuware.cloud/DocuWare/Platform/WebClient/bcb91903-58eb-49c6-8572-be5e3bb9611e/Integration?fc=40f75ae8-2a81-4a69-a5bc-15ceda26774f&amp;did=11925&amp;p=V </t>
    </r>
  </si>
  <si>
    <r>
      <rPr>
        <b/>
        <sz val="10"/>
        <rFont val="Calibri"/>
        <family val="2"/>
      </rPr>
      <t>Link:</t>
    </r>
    <r>
      <rPr>
        <sz val="10"/>
        <rFont val="Calibri"/>
        <family val="2"/>
      </rPr>
      <t xml:space="preserve"> https://rcsangola.docuware.cloud/DocuWare/Platform/WebClient/bcb91903-58eb-49c6-8572-be5e3bb9611e/Integration?fc=40f75ae8-2a81-4a69-a5bc-15ceda26774f&amp;did=11918&amp;p=V 
</t>
    </r>
    <r>
      <rPr>
        <b/>
        <sz val="10"/>
        <rFont val="Calibri"/>
        <family val="2"/>
      </rPr>
      <t>Evidência</t>
    </r>
    <r>
      <rPr>
        <sz val="10"/>
        <rFont val="Calibri"/>
        <family val="2"/>
      </rPr>
      <t xml:space="preserve">: Listas de presença 
</t>
    </r>
  </si>
  <si>
    <r>
      <rPr>
        <b/>
        <sz val="10"/>
        <rFont val="Calibri"/>
        <family val="2"/>
      </rPr>
      <t>Link:</t>
    </r>
    <r>
      <rPr>
        <sz val="10"/>
        <rFont val="Calibri"/>
        <family val="2"/>
      </rPr>
      <t xml:space="preserve"> https://rcsangola.docuware.cloud/DocuWare/Platform/WebClient/bcb91903-58ebe49c6-8572-be5e3bb9611e/Integration?fc=40f75ae8-2a81-4a69-a5bc-15ceda26774f&amp;did=78RR49&amp;p=V
</t>
    </r>
    <r>
      <rPr>
        <b/>
        <sz val="10"/>
        <rFont val="Calibri"/>
        <family val="2"/>
      </rPr>
      <t>Evidência</t>
    </r>
    <r>
      <rPr>
        <sz val="10"/>
        <rFont val="Calibri"/>
        <family val="2"/>
      </rPr>
      <t xml:space="preserve"> 
. Confirmação de recepção do manual do Fornecedor na GED - Armário 31 Fornecedor
. Registo de avaliação de desempenho do fornecedor na GED - Armário 31 Fornecedor
</t>
    </r>
    <r>
      <rPr>
        <b/>
        <sz val="10"/>
        <rFont val="Calibri"/>
        <family val="2"/>
      </rPr>
      <t>Nota</t>
    </r>
    <r>
      <rPr>
        <sz val="10"/>
        <rFont val="Calibri"/>
        <family val="2"/>
      </rPr>
      <t>: avaliação da eficácia - na próximo avaliação anual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</si>
</sst>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dd\/mm\/yy"/>
    <numFmt numFmtId="165" formatCode="[$-409]d\-mmm\-yy;@"/>
    <numFmt numFmtId="166" formatCode="[$-409]mmm\-yy;@"/>
    <numFmt numFmtId="167" formatCode="[$-816]dd\-mmm\-yy;@"/>
    <numFmt numFmtId="168" formatCode="dd\-mm\-yyyy;@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</font>
    <font>
      <b/>
      <sz val="18"/>
      <name val="Calibri"/>
      <family val="2"/>
    </font>
    <font>
      <b/>
      <sz val="2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2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wrapText="1"/>
      <protection locked="0"/>
    </xf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vertical="center"/>
    </xf>
    <xf numFmtId="0" fontId="2" fillId="0" borderId="0" xfId="2" applyAlignment="1">
      <alignment horizontal="right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6" fontId="2" fillId="0" borderId="0" xfId="2" applyNumberFormat="1" applyAlignment="1">
      <alignment horizontal="right"/>
    </xf>
    <xf numFmtId="0" fontId="8" fillId="0" borderId="0" xfId="2" applyFont="1" applyAlignment="1">
      <alignment horizontal="right"/>
    </xf>
    <xf numFmtId="0" fontId="2" fillId="0" borderId="9" xfId="2" applyBorder="1"/>
    <xf numFmtId="0" fontId="8" fillId="0" borderId="9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2" applyFont="1"/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13" xfId="0" quotePrefix="1" applyBorder="1" applyAlignment="1" applyProtection="1">
      <alignment horizontal="center" vertical="center" wrapText="1"/>
      <protection locked="0"/>
    </xf>
    <xf numFmtId="165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7" fontId="0" fillId="0" borderId="13" xfId="0" applyNumberFormat="1" applyBorder="1" applyAlignment="1" applyProtection="1">
      <alignment horizontal="center" vertical="center" wrapText="1"/>
      <protection locked="0"/>
    </xf>
    <xf numFmtId="166" fontId="0" fillId="0" borderId="13" xfId="0" applyNumberFormat="1" applyBorder="1" applyAlignment="1" applyProtection="1">
      <alignment horizontal="center" vertical="center" wrapText="1"/>
      <protection locked="0"/>
    </xf>
    <xf numFmtId="0" fontId="8" fillId="0" borderId="8" xfId="2" applyFont="1" applyBorder="1"/>
    <xf numFmtId="0" fontId="2" fillId="0" borderId="8" xfId="2" applyBorder="1" applyAlignment="1">
      <alignment horizontal="center"/>
    </xf>
    <xf numFmtId="0" fontId="2" fillId="0" borderId="8" xfId="2" applyBorder="1" applyAlignment="1">
      <alignment horizontal="center" vertical="center"/>
    </xf>
    <xf numFmtId="0" fontId="8" fillId="0" borderId="13" xfId="2" applyFont="1" applyBorder="1"/>
    <xf numFmtId="0" fontId="2" fillId="0" borderId="13" xfId="2" applyBorder="1" applyAlignment="1">
      <alignment horizontal="center"/>
    </xf>
    <xf numFmtId="0" fontId="8" fillId="0" borderId="7" xfId="2" applyFont="1" applyBorder="1"/>
    <xf numFmtId="0" fontId="2" fillId="0" borderId="7" xfId="2" applyBorder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68" fontId="0" fillId="0" borderId="8" xfId="0" applyNumberFormat="1" applyBorder="1" applyAlignment="1" applyProtection="1">
      <alignment horizontal="center" vertical="center" wrapText="1"/>
      <protection locked="0"/>
    </xf>
    <xf numFmtId="0" fontId="10" fillId="0" borderId="7" xfId="0" quotePrefix="1" applyFont="1" applyBorder="1" applyAlignment="1" applyProtection="1">
      <alignment horizontal="left" vertical="center" wrapText="1"/>
      <protection locked="0"/>
    </xf>
    <xf numFmtId="0" fontId="10" fillId="0" borderId="8" xfId="0" quotePrefix="1" applyFont="1" applyBorder="1" applyAlignment="1" applyProtection="1">
      <alignment horizontal="left" vertical="center" wrapText="1"/>
      <protection locked="0"/>
    </xf>
    <xf numFmtId="0" fontId="10" fillId="0" borderId="8" xfId="0" quotePrefix="1" applyFont="1" applyBorder="1" applyAlignment="1" applyProtection="1">
      <alignment horizontal="left" vertical="top" wrapText="1"/>
      <protection locked="0"/>
    </xf>
    <xf numFmtId="0" fontId="10" fillId="0" borderId="8" xfId="0" quotePrefix="1" applyFont="1" applyBorder="1" applyAlignment="1" applyProtection="1">
      <alignment vertical="center" wrapText="1"/>
      <protection locked="0"/>
    </xf>
    <xf numFmtId="0" fontId="10" fillId="0" borderId="13" xfId="0" quotePrefix="1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center" vertical="center" wrapText="1"/>
      <protection locked="0"/>
    </xf>
    <xf numFmtId="0" fontId="10" fillId="0" borderId="13" xfId="0" quotePrefix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wrapText="1"/>
      <protection locked="0"/>
    </xf>
    <xf numFmtId="1" fontId="0" fillId="0" borderId="8" xfId="0" applyNumberFormat="1" applyBorder="1" applyAlignment="1" applyProtection="1">
      <alignment horizontal="center" vertical="center" wrapText="1"/>
      <protection locked="0"/>
    </xf>
    <xf numFmtId="49" fontId="0" fillId="0" borderId="16" xfId="0" quotePrefix="1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" fontId="0" fillId="0" borderId="16" xfId="0" applyNumberFormat="1" applyBorder="1" applyAlignment="1" applyProtection="1">
      <alignment horizontal="center" vertical="center" wrapText="1"/>
      <protection locked="0"/>
    </xf>
    <xf numFmtId="0" fontId="10" fillId="0" borderId="16" xfId="0" quotePrefix="1" applyFont="1" applyBorder="1" applyAlignment="1" applyProtection="1">
      <alignment horizontal="left" vertical="top" wrapText="1"/>
      <protection locked="0"/>
    </xf>
    <xf numFmtId="0" fontId="10" fillId="0" borderId="16" xfId="0" applyFont="1" applyBorder="1" applyAlignment="1" applyProtection="1">
      <alignment horizontal="left" vertical="top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167" fontId="0" fillId="0" borderId="16" xfId="0" applyNumberFormat="1" applyBorder="1" applyAlignment="1" applyProtection="1">
      <alignment horizontal="center" vertical="center" wrapText="1"/>
      <protection locked="0"/>
    </xf>
    <xf numFmtId="166" fontId="0" fillId="0" borderId="16" xfId="0" applyNumberFormat="1" applyBorder="1" applyAlignment="1" applyProtection="1">
      <alignment horizontal="center" vertical="center" wrapText="1"/>
      <protection locked="0"/>
    </xf>
    <xf numFmtId="0" fontId="0" fillId="0" borderId="8" xfId="0" quotePrefix="1" applyBorder="1" applyAlignment="1" applyProtection="1">
      <alignment horizontal="center" vertical="center" wrapText="1"/>
      <protection locked="0"/>
    </xf>
    <xf numFmtId="0" fontId="10" fillId="0" borderId="16" xfId="0" quotePrefix="1" applyFont="1" applyBorder="1" applyAlignment="1" applyProtection="1">
      <alignment horizontal="left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10" fillId="0" borderId="13" xfId="0" quotePrefix="1" applyFont="1" applyBorder="1" applyAlignment="1" applyProtection="1">
      <alignment horizontal="left" vertical="center" wrapText="1"/>
      <protection locked="0"/>
    </xf>
    <xf numFmtId="164" fontId="0" fillId="0" borderId="13" xfId="0" applyNumberFormat="1" applyBorder="1" applyAlignment="1" applyProtection="1">
      <alignment horizontal="center" vertical="center" wrapText="1"/>
      <protection locked="0"/>
    </xf>
    <xf numFmtId="168" fontId="0" fillId="0" borderId="13" xfId="0" applyNumberFormat="1" applyBorder="1" applyAlignment="1" applyProtection="1">
      <alignment horizontal="center" vertical="center" wrapText="1"/>
      <protection locked="0"/>
    </xf>
    <xf numFmtId="0" fontId="2" fillId="0" borderId="0" xfId="2" applyAlignment="1">
      <alignment horizontal="center" vertical="center"/>
    </xf>
    <xf numFmtId="0" fontId="12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7" xfId="0" quotePrefix="1" applyFont="1" applyBorder="1" applyAlignment="1" applyProtection="1">
      <alignment horizontal="center" vertical="center" wrapText="1"/>
      <protection locked="0"/>
    </xf>
    <xf numFmtId="164" fontId="12" fillId="0" borderId="8" xfId="0" applyNumberFormat="1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167" fontId="12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8" xfId="0" quotePrefix="1" applyFont="1" applyBorder="1" applyAlignment="1" applyProtection="1">
      <alignment horizontal="center" vertical="center" wrapText="1"/>
      <protection locked="0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12" fillId="0" borderId="1" xfId="0" quotePrefix="1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14" fontId="12" fillId="0" borderId="0" xfId="0" applyNumberFormat="1" applyFont="1" applyAlignment="1">
      <alignment wrapText="1"/>
    </xf>
    <xf numFmtId="0" fontId="20" fillId="0" borderId="1" xfId="0" quotePrefix="1" applyFont="1" applyBorder="1" applyAlignment="1">
      <alignment horizontal="right" vertical="center" wrapText="1"/>
    </xf>
    <xf numFmtId="0" fontId="20" fillId="0" borderId="1" xfId="0" quotePrefix="1" applyFont="1" applyBorder="1" applyAlignment="1" applyProtection="1">
      <alignment horizontal="center" vertical="center" wrapText="1"/>
      <protection locked="0"/>
    </xf>
    <xf numFmtId="14" fontId="16" fillId="0" borderId="15" xfId="0" quotePrefix="1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9" fillId="2" borderId="12" xfId="0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left" vertical="center" wrapText="1"/>
      <protection locked="0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7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left" wrapText="1"/>
      <protection locked="0"/>
    </xf>
    <xf numFmtId="166" fontId="12" fillId="0" borderId="8" xfId="0" applyNumberFormat="1" applyFont="1" applyBorder="1" applyAlignment="1" applyProtection="1">
      <alignment horizontal="center" vertical="center" wrapText="1"/>
      <protection locked="0"/>
    </xf>
    <xf numFmtId="168" fontId="12" fillId="0" borderId="8" xfId="0" quotePrefix="1" applyNumberFormat="1" applyFont="1" applyBorder="1" applyAlignment="1" applyProtection="1">
      <alignment horizontal="center" vertical="center" wrapText="1"/>
      <protection locked="0"/>
    </xf>
    <xf numFmtId="167" fontId="12" fillId="0" borderId="8" xfId="0" applyNumberFormat="1" applyFont="1" applyBorder="1" applyAlignment="1" applyProtection="1">
      <alignment vertical="center" wrapText="1"/>
      <protection locked="0"/>
    </xf>
    <xf numFmtId="49" fontId="12" fillId="0" borderId="8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wrapText="1"/>
    </xf>
    <xf numFmtId="0" fontId="18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64" fontId="18" fillId="0" borderId="0" xfId="0" applyNumberFormat="1" applyFont="1" applyAlignment="1" applyProtection="1">
      <alignment horizontal="center"/>
      <protection locked="0"/>
    </xf>
    <xf numFmtId="164" fontId="18" fillId="0" borderId="0" xfId="0" applyNumberFormat="1" applyFont="1" applyProtection="1">
      <protection locked="0"/>
    </xf>
    <xf numFmtId="0" fontId="18" fillId="0" borderId="0" xfId="0" applyFont="1" applyAlignment="1" applyProtection="1">
      <alignment horizontal="left"/>
      <protection locked="0"/>
    </xf>
    <xf numFmtId="164" fontId="18" fillId="0" borderId="0" xfId="0" applyNumberFormat="1" applyFont="1" applyAlignment="1" applyProtection="1">
      <alignment horizontal="center" vertical="center"/>
      <protection locked="0"/>
    </xf>
    <xf numFmtId="164" fontId="18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2" fillId="0" borderId="7" xfId="0" quotePrefix="1" applyFont="1" applyBorder="1" applyAlignment="1" applyProtection="1">
      <alignment horizontal="left" vertical="center" wrapText="1"/>
      <protection locked="0"/>
    </xf>
    <xf numFmtId="0" fontId="12" fillId="0" borderId="8" xfId="0" quotePrefix="1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vertical="top" wrapText="1"/>
      <protection locked="0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8" xfId="0" quotePrefix="1" applyFont="1" applyBorder="1" applyAlignment="1" applyProtection="1">
      <alignment horizontal="left" vertical="top" wrapText="1"/>
      <protection locked="0"/>
    </xf>
    <xf numFmtId="0" fontId="12" fillId="0" borderId="7" xfId="0" applyFont="1" applyBorder="1" applyAlignment="1" applyProtection="1">
      <alignment horizontal="left" vertical="top" wrapText="1"/>
      <protection locked="0"/>
    </xf>
    <xf numFmtId="0" fontId="12" fillId="0" borderId="16" xfId="0" quotePrefix="1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0" fontId="12" fillId="0" borderId="8" xfId="0" applyFont="1" applyBorder="1" applyAlignment="1">
      <alignment horizontal="justify" vertical="center" wrapText="1"/>
    </xf>
    <xf numFmtId="0" fontId="12" fillId="0" borderId="8" xfId="0" applyFont="1" applyBorder="1" applyAlignment="1">
      <alignment vertical="center" wrapText="1"/>
    </xf>
    <xf numFmtId="0" fontId="12" fillId="0" borderId="16" xfId="0" applyFont="1" applyBorder="1" applyAlignment="1" applyProtection="1">
      <alignment horizontal="left" vertical="top" wrapText="1"/>
      <protection locked="0"/>
    </xf>
    <xf numFmtId="167" fontId="12" fillId="0" borderId="8" xfId="0" quotePrefix="1" applyNumberFormat="1" applyFont="1" applyBorder="1" applyAlignment="1" applyProtection="1">
      <alignment horizontal="center" vertical="center" wrapText="1"/>
      <protection locked="0"/>
    </xf>
    <xf numFmtId="0" fontId="24" fillId="0" borderId="8" xfId="0" quotePrefix="1" applyFont="1" applyBorder="1" applyAlignment="1" applyProtection="1">
      <alignment horizontal="left" vertical="center" wrapText="1"/>
      <protection locked="0"/>
    </xf>
    <xf numFmtId="0" fontId="24" fillId="0" borderId="8" xfId="0" quotePrefix="1" applyFont="1" applyBorder="1" applyAlignment="1" applyProtection="1">
      <alignment horizontal="left" vertical="top" wrapText="1"/>
      <protection locked="0"/>
    </xf>
    <xf numFmtId="0" fontId="22" fillId="0" borderId="0" xfId="0" applyFont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6" fillId="2" borderId="2" xfId="0" applyFont="1" applyFill="1" applyBorder="1" applyAlignment="1">
      <alignment horizontal="center" vertical="center" textRotation="90" wrapText="1"/>
    </xf>
    <xf numFmtId="0" fontId="16" fillId="2" borderId="12" xfId="0" applyFont="1" applyFill="1" applyBorder="1" applyAlignment="1">
      <alignment horizontal="center" vertical="center" textRotation="90" wrapText="1"/>
    </xf>
    <xf numFmtId="164" fontId="16" fillId="2" borderId="2" xfId="0" applyNumberFormat="1" applyFont="1" applyFill="1" applyBorder="1" applyAlignment="1">
      <alignment horizontal="center" vertical="center" wrapText="1"/>
    </xf>
    <xf numFmtId="164" fontId="16" fillId="2" borderId="1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/>
      <protection locked="0"/>
    </xf>
    <xf numFmtId="0" fontId="15" fillId="0" borderId="14" xfId="0" quotePrefix="1" applyFont="1" applyBorder="1" applyAlignment="1">
      <alignment horizontal="left" vertical="center" wrapText="1"/>
    </xf>
    <xf numFmtId="0" fontId="15" fillId="0" borderId="0" xfId="0" quotePrefix="1" applyFont="1" applyAlignment="1">
      <alignment horizontal="left" vertical="center" wrapText="1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righ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quotePrefix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1" fillId="0" borderId="3" xfId="2" applyFont="1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0" xfId="2" applyAlignment="1">
      <alignment horizontal="center" vertical="center"/>
    </xf>
  </cellXfs>
  <cellStyles count="3">
    <cellStyle name="Euro" xfId="1" xr:uid="{00000000-0005-0000-0000-000000000000}"/>
    <cellStyle name="Normal" xfId="0" builtinId="0"/>
    <cellStyle name="Normal 2" xfId="2" xr:uid="{6FD1F3A4-6064-4593-821F-F54B94938640}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E99A"/>
      <color rgb="FFFF9900"/>
      <color rgb="FFFF9933"/>
      <color rgb="FFC0504D"/>
      <color rgb="FFFFCC00"/>
      <color rgb="FFC2F4E9"/>
      <color rgb="FF27C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Tipo de Acção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'2024-2025'!$A$66:$B$66</c:f>
              <c:strCache>
                <c:ptCount val="2"/>
                <c:pt idx="0">
                  <c:v>OBS</c:v>
                </c:pt>
                <c:pt idx="1">
                  <c:v>AC</c:v>
                </c:pt>
              </c:strCache>
            </c:strRef>
          </c:cat>
          <c:val>
            <c:numRef>
              <c:f>'2024-2025'!$A$67:$B$67</c:f>
              <c:numCache>
                <c:formatCode>General</c:formatCode>
                <c:ptCount val="2"/>
                <c:pt idx="0">
                  <c:v>25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6-4DBF-9D9D-43934A3CC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30466704"/>
        <c:axId val="38287656"/>
        <c:axId val="0"/>
      </c:bar3DChart>
      <c:catAx>
        <c:axId val="2304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38287656"/>
        <c:crosses val="autoZero"/>
        <c:auto val="1"/>
        <c:lblAlgn val="ctr"/>
        <c:lblOffset val="100"/>
        <c:noMultiLvlLbl val="0"/>
      </c:catAx>
      <c:valAx>
        <c:axId val="3828765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304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'2024-2025'!$A$70:$A$83</c:f>
              <c:strCache>
                <c:ptCount val="14"/>
                <c:pt idx="0">
                  <c:v>DMC</c:v>
                </c:pt>
                <c:pt idx="1">
                  <c:v>DPC</c:v>
                </c:pt>
                <c:pt idx="2">
                  <c:v>DCG</c:v>
                </c:pt>
                <c:pt idx="3">
                  <c:v>DIT</c:v>
                </c:pt>
                <c:pt idx="4">
                  <c:v>DCM</c:v>
                </c:pt>
                <c:pt idx="5">
                  <c:v>DOP</c:v>
                </c:pt>
                <c:pt idx="6">
                  <c:v>DCO</c:v>
                </c:pt>
                <c:pt idx="7">
                  <c:v>DPA</c:v>
                </c:pt>
                <c:pt idx="8">
                  <c:v>DAF</c:v>
                </c:pt>
                <c:pt idx="9">
                  <c:v>ESP</c:v>
                </c:pt>
                <c:pt idx="10">
                  <c:v>ENE</c:v>
                </c:pt>
                <c:pt idx="11">
                  <c:v>ITD</c:v>
                </c:pt>
                <c:pt idx="12">
                  <c:v>PRT</c:v>
                </c:pt>
                <c:pt idx="13">
                  <c:v>BAK</c:v>
                </c:pt>
              </c:strCache>
            </c:strRef>
          </c:cat>
          <c:val>
            <c:numRef>
              <c:f>'2024-2025'!$B$70:$B$83</c:f>
              <c:numCache>
                <c:formatCode>General</c:formatCode>
                <c:ptCount val="14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2-4767-8AF4-4DC58400E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29645080"/>
        <c:axId val="230241576"/>
        <c:axId val="0"/>
      </c:bar3DChart>
      <c:catAx>
        <c:axId val="22964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30241576"/>
        <c:crosses val="autoZero"/>
        <c:auto val="1"/>
        <c:lblAlgn val="ctr"/>
        <c:lblOffset val="100"/>
        <c:noMultiLvlLbl val="0"/>
      </c:catAx>
      <c:valAx>
        <c:axId val="2302415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2964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Fonte das acções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'2024-2025'!$A$87:$A$94</c15:sqref>
                  </c15:fullRef>
                </c:ext>
              </c:extLst>
              <c:f>'2024-2025'!$A$92:$A$93</c:f>
              <c:strCache>
                <c:ptCount val="2"/>
                <c:pt idx="0">
                  <c:v>AE</c:v>
                </c:pt>
                <c:pt idx="1">
                  <c:v>AI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'2024-2025'!$B$87:$B$94</c15:sqref>
                  </c15:fullRef>
                </c:ext>
              </c:extLst>
              <c:f>'2024-2025'!$B$92:$B$93</c:f>
              <c:numCache>
                <c:formatCode>General</c:formatCode>
                <c:ptCount val="2"/>
                <c:pt idx="0">
                  <c:v>8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8-4461-B54A-E43281916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30223656"/>
        <c:axId val="230450680"/>
        <c:axId val="0"/>
      </c:bar3DChart>
      <c:catAx>
        <c:axId val="2302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450680"/>
        <c:crosses val="autoZero"/>
        <c:auto val="1"/>
        <c:lblAlgn val="ctr"/>
        <c:lblOffset val="100"/>
        <c:noMultiLvlLbl val="0"/>
      </c:catAx>
      <c:valAx>
        <c:axId val="2304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2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'2024-2025'!$A$97:$A$102</c:f>
              <c:strCache>
                <c:ptCount val="6"/>
                <c:pt idx="0">
                  <c:v>Aberta</c:v>
                </c:pt>
                <c:pt idx="1">
                  <c:v>Em Curso</c:v>
                </c:pt>
                <c:pt idx="2">
                  <c:v>Em Aval.</c:v>
                </c:pt>
                <c:pt idx="3">
                  <c:v>Suspensa</c:v>
                </c:pt>
                <c:pt idx="4">
                  <c:v>Anulada</c:v>
                </c:pt>
                <c:pt idx="5">
                  <c:v>Fechada</c:v>
                </c:pt>
              </c:strCache>
            </c:strRef>
          </c:cat>
          <c:val>
            <c:numRef>
              <c:f>'2024-2025'!$B$97:$B$102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F1F-8AE3-2BFF665B5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86640592"/>
        <c:axId val="286645080"/>
        <c:axId val="0"/>
      </c:bar3DChart>
      <c:catAx>
        <c:axId val="2866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86645080"/>
        <c:crosses val="autoZero"/>
        <c:auto val="1"/>
        <c:lblAlgn val="ctr"/>
        <c:lblOffset val="100"/>
        <c:noMultiLvlLbl val="0"/>
      </c:catAx>
      <c:valAx>
        <c:axId val="28664508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866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'2024-2025'!$B$104</c:f>
              <c:strCache>
                <c:ptCount val="1"/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8B5-44DE-89FC-C5744106E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'2024-2025'!$A$105:$A$106</c:f>
              <c:strCache>
                <c:ptCount val="2"/>
                <c:pt idx="0">
                  <c:v>Eficaz</c:v>
                </c:pt>
                <c:pt idx="1">
                  <c:v>Não eficaz</c:v>
                </c:pt>
              </c:strCache>
            </c:strRef>
          </c:cat>
          <c:val>
            <c:numRef>
              <c:f>'2024-2025'!$B$105:$B$106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4DE-89FC-C5744106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86696032"/>
        <c:axId val="286694072"/>
        <c:axId val="0"/>
      </c:bar3DChart>
      <c:catAx>
        <c:axId val="2866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86694072"/>
        <c:crosses val="autoZero"/>
        <c:auto val="1"/>
        <c:lblAlgn val="ctr"/>
        <c:lblOffset val="100"/>
        <c:noMultiLvlLbl val="0"/>
      </c:catAx>
      <c:valAx>
        <c:axId val="28669407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2866960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Tot constatações/fonte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914260717410324E-2"/>
          <c:y val="0.15578703703703703"/>
          <c:w val="0.9155301837270341"/>
          <c:h val="0.654877150772820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2"/>
            <c:invertIfNegative val="0"/>
            <c:bubble3D val="0"/>
            <c:spPr>
              <a:solidFill>
                <a:srgbClr val="C0504D">
                  <a:alpha val="85000"/>
                </a:srgbClr>
              </a:solidFill>
              <a:ln w="9525" cap="flat" cmpd="sng" algn="ctr">
                <a:solidFill>
                  <a:srgbClr val="C0504D"/>
                </a:solidFill>
                <a:round/>
              </a:ln>
              <a:effectLst/>
              <a:sp3d contourW="9525">
                <a:contourClr>
                  <a:srgbClr val="C0504D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F7A-4571-B298-5966E1220BDE}"/>
              </c:ext>
            </c:extLst>
          </c:dPt>
          <c:dPt>
            <c:idx val="3"/>
            <c:invertIfNegative val="0"/>
            <c:bubble3D val="0"/>
            <c:spPr>
              <a:solidFill>
                <a:srgbClr val="C0504D">
                  <a:alpha val="85000"/>
                </a:srgbClr>
              </a:solidFill>
              <a:ln w="9525" cap="flat" cmpd="sng" algn="ctr">
                <a:solidFill>
                  <a:srgbClr val="C0504D"/>
                </a:solidFill>
                <a:round/>
              </a:ln>
              <a:effectLst/>
              <a:sp3d contourW="9525">
                <a:contourClr>
                  <a:srgbClr val="C0504D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7A-4571-B298-5966E1220B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'2024-2025'!$C$65:$F$66</c:f>
              <c:multiLvlStrCache>
                <c:ptCount val="4"/>
                <c:lvl>
                  <c:pt idx="0">
                    <c:v>OBS</c:v>
                  </c:pt>
                  <c:pt idx="1">
                    <c:v>AC</c:v>
                  </c:pt>
                  <c:pt idx="2">
                    <c:v>OBS</c:v>
                  </c:pt>
                  <c:pt idx="3">
                    <c:v>AC</c:v>
                  </c:pt>
                </c:lvl>
                <c:lvl>
                  <c:pt idx="0">
                    <c:v>AE</c:v>
                  </c:pt>
                  <c:pt idx="2">
                    <c:v>AI</c:v>
                  </c:pt>
                </c:lvl>
              </c:multiLvlStrCache>
            </c:multiLvlStrRef>
          </c:cat>
          <c:val>
            <c:numRef>
              <c:f>'2024-2025'!$C$67:$F$67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A-4571-B298-5966E122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45337135"/>
        <c:axId val="1949328111"/>
        <c:axId val="0"/>
      </c:bar3DChart>
      <c:catAx>
        <c:axId val="19453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328111"/>
        <c:crosses val="autoZero"/>
        <c:auto val="1"/>
        <c:lblAlgn val="ctr"/>
        <c:lblOffset val="100"/>
        <c:noMultiLvlLbl val="0"/>
      </c:catAx>
      <c:valAx>
        <c:axId val="194932811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3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Evolução das NC/OM</a:t>
            </a:r>
          </a:p>
        </c:rich>
      </c:tx>
      <c:layout>
        <c:manualLayout>
          <c:xMode val="edge"/>
          <c:yMode val="edge"/>
          <c:x val="0.26555357811299446"/>
          <c:y val="1.455786903262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992553448521535E-2"/>
          <c:y val="6.3935533002063574E-2"/>
          <c:w val="0.92999204455051709"/>
          <c:h val="0.74631585156579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NC_OM!$B$24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NC_OM!$C$23:$D$23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NC_OM!$C$24:$D$24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E-45DD-9723-D3D166B61B32}"/>
            </c:ext>
          </c:extLst>
        </c:ser>
        <c:ser>
          <c:idx val="1"/>
          <c:order val="1"/>
          <c:tx>
            <c:strRef>
              <c:f>NC_OM!$B$25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NC_OM!$C$23:$D$23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NC_OM!$C$25:$D$25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1E-45DD-9723-D3D166B61B32}"/>
            </c:ext>
          </c:extLst>
        </c:ser>
        <c:ser>
          <c:idx val="2"/>
          <c:order val="2"/>
          <c:tx>
            <c:strRef>
              <c:f>NC_OM!$B$26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NC_OM!$C$23:$D$23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NC_OM!$C$26:$D$26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4-42D2-A9A5-629D9D7C6662}"/>
            </c:ext>
          </c:extLst>
        </c:ser>
        <c:ser>
          <c:idx val="3"/>
          <c:order val="3"/>
          <c:tx>
            <c:strRef>
              <c:f>NC_OM!$B$27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NC_OM!$C$23:$D$23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NC_OM!$C$27:$D$27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E-4FC5-889C-2A5CB20F2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02108136"/>
        <c:axId val="702105392"/>
        <c:axId val="0"/>
      </c:bar3DChart>
      <c:catAx>
        <c:axId val="7021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5392"/>
        <c:crosses val="autoZero"/>
        <c:auto val="1"/>
        <c:lblAlgn val="ctr"/>
        <c:lblOffset val="100"/>
        <c:noMultiLvlLbl val="0"/>
      </c:catAx>
      <c:valAx>
        <c:axId val="70210539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88707225698889"/>
          <c:y val="0.8809366666666667"/>
          <c:w val="0.48899834784848117"/>
          <c:h val="0.115399402309991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Evolução das NC/OM - AI</a:t>
            </a:r>
          </a:p>
        </c:rich>
      </c:tx>
      <c:layout>
        <c:manualLayout>
          <c:xMode val="edge"/>
          <c:yMode val="edge"/>
          <c:x val="0.26555357811299446"/>
          <c:y val="1.455786903262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992553448521535E-2"/>
          <c:y val="6.3935533002063574E-2"/>
          <c:w val="0.92999204455051709"/>
          <c:h val="0.74631585156579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NC_OM!$B$13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NC_OM!$C$12:$D$12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NC_OM!$C$13:$D$13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92EF-4733-8D9B-44F9447D147A}"/>
            </c:ext>
          </c:extLst>
        </c:ser>
        <c:ser>
          <c:idx val="1"/>
          <c:order val="1"/>
          <c:tx>
            <c:strRef>
              <c:f>NC_OM!$B$14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NC_OM!$C$12:$D$12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NC_OM!$C$14:$D$14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B-92EF-4733-8D9B-44F9447D147A}"/>
            </c:ext>
          </c:extLst>
        </c:ser>
        <c:ser>
          <c:idx val="2"/>
          <c:order val="2"/>
          <c:tx>
            <c:strRef>
              <c:f>NC_OM!$B$15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NC_OM!$C$12:$D$12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NC_OM!$C$15:$D$15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92EF-4733-8D9B-44F9447D147A}"/>
            </c:ext>
          </c:extLst>
        </c:ser>
        <c:ser>
          <c:idx val="3"/>
          <c:order val="3"/>
          <c:tx>
            <c:strRef>
              <c:f>NC_OM!$B$16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NC_OM!$C$12:$D$12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NC_OM!$C$16:$D$16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9EA-42ED-ACE5-63181B20D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02108136"/>
        <c:axId val="702105392"/>
        <c:axId val="0"/>
      </c:bar3DChart>
      <c:catAx>
        <c:axId val="7021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5392"/>
        <c:crosses val="autoZero"/>
        <c:auto val="1"/>
        <c:lblAlgn val="ctr"/>
        <c:lblOffset val="100"/>
        <c:noMultiLvlLbl val="0"/>
      </c:catAx>
      <c:valAx>
        <c:axId val="70210539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61861111111109"/>
          <c:y val="0.8809366666666667"/>
          <c:w val="0.48833499473099601"/>
          <c:h val="0.115399402309991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Evolução das NC/OM - AE</a:t>
            </a:r>
          </a:p>
        </c:rich>
      </c:tx>
      <c:layout>
        <c:manualLayout>
          <c:xMode val="edge"/>
          <c:yMode val="edge"/>
          <c:x val="0.26555357811299446"/>
          <c:y val="1.455786903262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498903477542653E-2"/>
          <c:y val="6.393559541819753E-2"/>
          <c:w val="0.92999204455051709"/>
          <c:h val="0.74631585156579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NC_OM!$B$3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NC_OM!$C$2:$D$2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NC_OM!$C$3:$D$3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B15A-4198-BB72-F8921B37DF63}"/>
            </c:ext>
          </c:extLst>
        </c:ser>
        <c:ser>
          <c:idx val="1"/>
          <c:order val="1"/>
          <c:tx>
            <c:strRef>
              <c:f>NC_OM!$B$4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NC_OM!$C$2:$D$2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NC_OM!$C$4:$D$4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B-B15A-4198-BB72-F8921B37DF63}"/>
            </c:ext>
          </c:extLst>
        </c:ser>
        <c:ser>
          <c:idx val="2"/>
          <c:order val="2"/>
          <c:tx>
            <c:strRef>
              <c:f>NC_OM!$B$5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NC_OM!$C$2:$D$2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NC_OM!$C$5:$D$5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B15A-4198-BB72-F8921B37DF63}"/>
            </c:ext>
          </c:extLst>
        </c:ser>
        <c:ser>
          <c:idx val="3"/>
          <c:order val="3"/>
          <c:tx>
            <c:strRef>
              <c:f>NC_OM!$B$6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NC_OM!$C$2:$D$2</c:f>
              <c:strCache>
                <c:ptCount val="2"/>
                <c:pt idx="0">
                  <c:v>OM</c:v>
                </c:pt>
                <c:pt idx="1">
                  <c:v>NC</c:v>
                </c:pt>
              </c:strCache>
            </c:strRef>
          </c:cat>
          <c:val>
            <c:numRef>
              <c:f>NC_OM!$C$6:$D$6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542-4D5B-9205-82B3C6157D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02108136"/>
        <c:axId val="702105392"/>
        <c:axId val="0"/>
      </c:bar3DChart>
      <c:catAx>
        <c:axId val="7021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5392"/>
        <c:crosses val="autoZero"/>
        <c:auto val="1"/>
        <c:lblAlgn val="ctr"/>
        <c:lblOffset val="100"/>
        <c:noMultiLvlLbl val="0"/>
      </c:catAx>
      <c:valAx>
        <c:axId val="70210539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1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9083333333335"/>
          <c:y val="0.87388111111111111"/>
          <c:w val="0.48833499473099601"/>
          <c:h val="0.115795331748433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53835</xdr:colOff>
      <xdr:row>4</xdr:row>
      <xdr:rowOff>173406</xdr:rowOff>
    </xdr:to>
    <xdr:pic>
      <xdr:nvPicPr>
        <xdr:cNvPr id="4" name="Picture 22">
          <a:extLst>
            <a:ext uri="{FF2B5EF4-FFF2-40B4-BE49-F238E27FC236}">
              <a16:creationId xmlns:a16="http://schemas.microsoft.com/office/drawing/2014/main" id="{C6B1D3DF-F118-45EC-BD73-ABD8C4FE8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0" y="0"/>
          <a:ext cx="1177970" cy="1161759"/>
        </a:xfrm>
        <a:prstGeom prst="rect">
          <a:avLst/>
        </a:prstGeom>
      </xdr:spPr>
    </xdr:pic>
    <xdr:clientData/>
  </xdr:twoCellAnchor>
  <xdr:twoCellAnchor editAs="oneCell">
    <xdr:from>
      <xdr:col>20</xdr:col>
      <xdr:colOff>397899</xdr:colOff>
      <xdr:row>0</xdr:row>
      <xdr:rowOff>0</xdr:rowOff>
    </xdr:from>
    <xdr:to>
      <xdr:col>21</xdr:col>
      <xdr:colOff>20316</xdr:colOff>
      <xdr:row>5</xdr:row>
      <xdr:rowOff>16487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53A66F4C-E677-46BC-AD85-42411A437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57" r="1113"/>
        <a:stretch/>
      </xdr:blipFill>
      <xdr:spPr>
        <a:xfrm>
          <a:off x="28568174" y="0"/>
          <a:ext cx="5638092" cy="12338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12700</xdr:rowOff>
    </xdr:from>
    <xdr:to>
      <xdr:col>5</xdr:col>
      <xdr:colOff>254000</xdr:colOff>
      <xdr:row>13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C7F1CE-563F-47E0-ADA8-B3B16C271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15</xdr:row>
      <xdr:rowOff>152400</xdr:rowOff>
    </xdr:from>
    <xdr:to>
      <xdr:col>8</xdr:col>
      <xdr:colOff>50800</xdr:colOff>
      <xdr:row>30</xdr:row>
      <xdr:rowOff>146050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D0EF7A-6F3B-4414-A08B-104A53AC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33</xdr:row>
      <xdr:rowOff>6350</xdr:rowOff>
    </xdr:from>
    <xdr:to>
      <xdr:col>4</xdr:col>
      <xdr:colOff>219075</xdr:colOff>
      <xdr:row>48</xdr:row>
      <xdr:rowOff>6350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0925E1-59ED-4246-99A5-4AA3CE09C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349250</xdr:colOff>
      <xdr:row>2</xdr:row>
      <xdr:rowOff>6350</xdr:rowOff>
    </xdr:from>
    <xdr:to>
      <xdr:col>10</xdr:col>
      <xdr:colOff>577850</xdr:colOff>
      <xdr:row>14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F6B566-39A3-4140-A6FC-16A72637B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120650</xdr:colOff>
      <xdr:row>15</xdr:row>
      <xdr:rowOff>152400</xdr:rowOff>
    </xdr:from>
    <xdr:to>
      <xdr:col>10</xdr:col>
      <xdr:colOff>553536</xdr:colOff>
      <xdr:row>30</xdr:row>
      <xdr:rowOff>147150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726025-2544-4584-9CF7-A67ED5939E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15876</xdr:colOff>
      <xdr:row>33</xdr:row>
      <xdr:rowOff>15874</xdr:rowOff>
    </xdr:from>
    <xdr:to>
      <xdr:col>10</xdr:col>
      <xdr:colOff>111126</xdr:colOff>
      <xdr:row>47</xdr:row>
      <xdr:rowOff>158749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08487-D07F-43E5-BD2D-7361A8932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4764</xdr:colOff>
      <xdr:row>22</xdr:row>
      <xdr:rowOff>1</xdr:rowOff>
    </xdr:from>
    <xdr:to>
      <xdr:col>10</xdr:col>
      <xdr:colOff>361501</xdr:colOff>
      <xdr:row>31</xdr:row>
      <xdr:rowOff>171226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34DB3A-644E-4617-B49C-5B26EDA0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647699</xdr:colOff>
      <xdr:row>10</xdr:row>
      <xdr:rowOff>176213</xdr:rowOff>
    </xdr:from>
    <xdr:to>
      <xdr:col>10</xdr:col>
      <xdr:colOff>361499</xdr:colOff>
      <xdr:row>20</xdr:row>
      <xdr:rowOff>166463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8BD46F-E9D1-4F9A-97C2-14F334415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361500</xdr:colOff>
      <xdr:row>9</xdr:row>
      <xdr:rowOff>171225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978E6B-A186-464E-837C-E6DD1EAEE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2" filterMode="1">
    <pageSetUpPr fitToPage="1"/>
  </sheetPr>
  <dimension ref="A1:X107"/>
  <sheetViews>
    <sheetView tabSelected="1" topLeftCell="A7" zoomScale="84" zoomScaleNormal="84" zoomScaleSheetLayoutView="40" zoomScalePageLayoutView="70" workbookViewId="0">
      <pane ySplit="3" topLeftCell="A32" activePane="bottomLeft" state="frozen"/>
      <selection activeCell="A7" sqref="A7"/>
      <selection pane="bottomLeft" activeCell="A46" sqref="A46:XFD46"/>
    </sheetView>
  </sheetViews>
  <sheetFormatPr defaultColWidth="8.6328125" defaultRowHeight="13" x14ac:dyDescent="0.3"/>
  <cols>
    <col min="1" max="1" width="6.08984375" style="72" customWidth="1"/>
    <col min="2" max="2" width="10.36328125" style="62" bestFit="1" customWidth="1"/>
    <col min="3" max="3" width="5" style="72" customWidth="1"/>
    <col min="4" max="4" width="7.08984375" style="72" customWidth="1"/>
    <col min="5" max="5" width="5" style="113" customWidth="1"/>
    <col min="6" max="6" width="5.54296875" style="72" customWidth="1"/>
    <col min="7" max="7" width="3.6328125" style="72" customWidth="1"/>
    <col min="8" max="8" width="72.36328125" style="114" customWidth="1"/>
    <col min="9" max="9" width="33.90625" style="17" customWidth="1"/>
    <col min="10" max="10" width="30.90625" style="17" customWidth="1"/>
    <col min="11" max="11" width="61.6328125" style="71" customWidth="1"/>
    <col min="12" max="12" width="14.36328125" style="113" customWidth="1"/>
    <col min="13" max="13" width="7.453125" style="116" customWidth="1"/>
    <col min="14" max="14" width="14.36328125" style="62" customWidth="1"/>
    <col min="15" max="15" width="13.6328125" style="72" customWidth="1"/>
    <col min="16" max="16" width="12.54296875" style="72" customWidth="1"/>
    <col min="17" max="17" width="8.6328125" style="72" customWidth="1"/>
    <col min="18" max="18" width="9.36328125" style="113" customWidth="1"/>
    <col min="19" max="19" width="12.6328125" style="72" customWidth="1"/>
    <col min="20" max="20" width="12" style="62" customWidth="1"/>
    <col min="21" max="21" width="86.36328125" style="71" customWidth="1"/>
    <col min="22" max="23" width="8.6328125" style="72"/>
    <col min="24" max="24" width="8.6328125" style="73"/>
    <col min="25" max="16384" width="8.6328125" style="72"/>
  </cols>
  <sheetData>
    <row r="1" spans="1:24" ht="20" customHeight="1" x14ac:dyDescent="0.3">
      <c r="A1" s="140"/>
      <c r="B1" s="140"/>
      <c r="C1" s="141" t="s">
        <v>0</v>
      </c>
      <c r="D1" s="141"/>
      <c r="E1" s="141"/>
      <c r="F1" s="141"/>
      <c r="G1" s="141"/>
      <c r="H1" s="141"/>
      <c r="I1" s="142"/>
      <c r="J1" s="142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4" ht="20" customHeight="1" x14ac:dyDescent="0.3">
      <c r="A2" s="140"/>
      <c r="B2" s="140"/>
      <c r="C2" s="141"/>
      <c r="D2" s="141"/>
      <c r="E2" s="141"/>
      <c r="F2" s="141"/>
      <c r="G2" s="141"/>
      <c r="H2" s="141"/>
      <c r="I2" s="142"/>
      <c r="J2" s="142"/>
      <c r="K2" s="141"/>
      <c r="L2" s="141"/>
      <c r="M2" s="141"/>
      <c r="N2" s="141"/>
      <c r="O2" s="141"/>
      <c r="P2" s="141"/>
      <c r="Q2" s="141"/>
      <c r="R2" s="141"/>
      <c r="S2" s="141"/>
      <c r="T2" s="141"/>
    </row>
    <row r="3" spans="1:24" ht="20" customHeight="1" x14ac:dyDescent="0.3">
      <c r="A3" s="140"/>
      <c r="B3" s="140"/>
      <c r="C3" s="141"/>
      <c r="D3" s="141"/>
      <c r="E3" s="141"/>
      <c r="F3" s="141"/>
      <c r="G3" s="141"/>
      <c r="H3" s="141"/>
      <c r="I3" s="142"/>
      <c r="J3" s="142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1:24" ht="20" customHeight="1" x14ac:dyDescent="0.3">
      <c r="A4" s="140"/>
      <c r="B4" s="140"/>
      <c r="C4" s="141"/>
      <c r="D4" s="141"/>
      <c r="E4" s="141"/>
      <c r="F4" s="141"/>
      <c r="G4" s="141"/>
      <c r="H4" s="141"/>
      <c r="I4" s="142"/>
      <c r="J4" s="142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74" t="s">
        <v>1</v>
      </c>
    </row>
    <row r="5" spans="1:24" ht="20" customHeight="1" x14ac:dyDescent="0.3">
      <c r="A5" s="140"/>
      <c r="B5" s="140"/>
      <c r="C5" s="141"/>
      <c r="D5" s="141"/>
      <c r="E5" s="141"/>
      <c r="F5" s="141"/>
      <c r="G5" s="141"/>
      <c r="H5" s="141"/>
      <c r="I5" s="142"/>
      <c r="J5" s="142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74" t="s">
        <v>2</v>
      </c>
    </row>
    <row r="6" spans="1:24" s="77" customFormat="1" ht="13.25" customHeight="1" x14ac:dyDescent="0.35">
      <c r="A6" s="63"/>
      <c r="B6" s="63"/>
      <c r="C6" s="63"/>
      <c r="D6" s="63"/>
      <c r="E6" s="63"/>
      <c r="F6" s="63"/>
      <c r="G6" s="63"/>
      <c r="H6" s="63"/>
      <c r="I6" s="33"/>
      <c r="J6" s="33"/>
      <c r="K6" s="63"/>
      <c r="L6" s="63"/>
      <c r="M6" s="75"/>
      <c r="N6" s="63"/>
      <c r="O6" s="63"/>
      <c r="P6" s="63"/>
      <c r="Q6" s="63"/>
      <c r="R6" s="63"/>
      <c r="S6" s="63"/>
      <c r="T6" s="63"/>
      <c r="U6" s="76"/>
    </row>
    <row r="7" spans="1:24" s="85" customFormat="1" ht="18" customHeight="1" thickBot="1" x14ac:dyDescent="0.35">
      <c r="A7" s="152" t="s">
        <v>3</v>
      </c>
      <c r="B7" s="153"/>
      <c r="C7" s="156" t="s">
        <v>4</v>
      </c>
      <c r="D7" s="156"/>
      <c r="E7" s="156"/>
      <c r="F7" s="156"/>
      <c r="G7" s="156"/>
      <c r="H7" s="156"/>
      <c r="I7" s="157"/>
      <c r="J7" s="158"/>
      <c r="K7" s="156"/>
      <c r="L7" s="78"/>
      <c r="M7" s="79"/>
      <c r="N7" s="80"/>
      <c r="O7" s="81"/>
      <c r="P7" s="82" t="s">
        <v>5</v>
      </c>
      <c r="Q7" s="83">
        <v>2025</v>
      </c>
      <c r="R7" s="154" t="s">
        <v>6</v>
      </c>
      <c r="S7" s="155"/>
      <c r="T7" s="155"/>
      <c r="U7" s="84">
        <v>45831</v>
      </c>
      <c r="X7" s="86" t="s">
        <v>7</v>
      </c>
    </row>
    <row r="8" spans="1:24" s="87" customFormat="1" ht="15" customHeight="1" thickTop="1" thickBot="1" x14ac:dyDescent="0.3">
      <c r="A8" s="147" t="s">
        <v>8</v>
      </c>
      <c r="B8" s="147" t="s">
        <v>9</v>
      </c>
      <c r="C8" s="143" t="s">
        <v>10</v>
      </c>
      <c r="D8" s="147" t="s">
        <v>11</v>
      </c>
      <c r="E8" s="143" t="s">
        <v>12</v>
      </c>
      <c r="F8" s="143" t="s">
        <v>13</v>
      </c>
      <c r="G8" s="143" t="s">
        <v>14</v>
      </c>
      <c r="H8" s="147" t="s">
        <v>15</v>
      </c>
      <c r="I8" s="149" t="s">
        <v>16</v>
      </c>
      <c r="J8" s="149" t="s">
        <v>17</v>
      </c>
      <c r="K8" s="147" t="s">
        <v>18</v>
      </c>
      <c r="L8" s="145" t="s">
        <v>19</v>
      </c>
      <c r="M8" s="145" t="s">
        <v>20</v>
      </c>
      <c r="N8" s="145" t="s">
        <v>21</v>
      </c>
      <c r="O8" s="145" t="s">
        <v>22</v>
      </c>
      <c r="P8" s="159" t="s">
        <v>23</v>
      </c>
      <c r="Q8" s="159"/>
      <c r="R8" s="159"/>
      <c r="S8" s="145" t="s">
        <v>24</v>
      </c>
      <c r="T8" s="145" t="s">
        <v>25</v>
      </c>
      <c r="U8" s="147" t="s">
        <v>26</v>
      </c>
      <c r="X8" s="88" t="s">
        <v>27</v>
      </c>
    </row>
    <row r="9" spans="1:24" s="90" customFormat="1" ht="23.25" customHeight="1" thickTop="1" x14ac:dyDescent="0.25">
      <c r="A9" s="148"/>
      <c r="B9" s="148"/>
      <c r="C9" s="144"/>
      <c r="D9" s="148"/>
      <c r="E9" s="144"/>
      <c r="F9" s="144"/>
      <c r="G9" s="144"/>
      <c r="H9" s="148"/>
      <c r="I9" s="150"/>
      <c r="J9" s="150"/>
      <c r="K9" s="148"/>
      <c r="L9" s="146"/>
      <c r="M9" s="146"/>
      <c r="N9" s="146"/>
      <c r="O9" s="146"/>
      <c r="P9" s="89" t="s">
        <v>28</v>
      </c>
      <c r="Q9" s="89" t="s">
        <v>29</v>
      </c>
      <c r="R9" s="89" t="s">
        <v>30</v>
      </c>
      <c r="S9" s="146"/>
      <c r="T9" s="146"/>
      <c r="U9" s="148"/>
      <c r="X9" s="91" t="s">
        <v>31</v>
      </c>
    </row>
    <row r="10" spans="1:24" s="85" customFormat="1" ht="96" hidden="1" customHeight="1" x14ac:dyDescent="0.3">
      <c r="A10" s="64">
        <v>1</v>
      </c>
      <c r="B10" s="65">
        <v>45153</v>
      </c>
      <c r="C10" s="66" t="s">
        <v>32</v>
      </c>
      <c r="D10" s="67" t="s">
        <v>33</v>
      </c>
      <c r="E10" s="66" t="s">
        <v>34</v>
      </c>
      <c r="F10" s="66" t="s">
        <v>27</v>
      </c>
      <c r="G10" s="68" t="s">
        <v>35</v>
      </c>
      <c r="H10" s="123" t="s">
        <v>36</v>
      </c>
      <c r="I10" s="36" t="s">
        <v>37</v>
      </c>
      <c r="J10" s="36" t="s">
        <v>38</v>
      </c>
      <c r="K10" s="123" t="s">
        <v>39</v>
      </c>
      <c r="L10" s="66" t="s">
        <v>40</v>
      </c>
      <c r="M10" s="69" t="s">
        <v>41</v>
      </c>
      <c r="N10" s="92">
        <v>45786</v>
      </c>
      <c r="O10" s="92">
        <v>45782</v>
      </c>
      <c r="P10" s="92">
        <v>45961</v>
      </c>
      <c r="Q10" s="67"/>
      <c r="R10" s="67"/>
      <c r="S10" s="92"/>
      <c r="T10" s="93" t="s">
        <v>147</v>
      </c>
      <c r="U10" s="129" t="s">
        <v>322</v>
      </c>
      <c r="X10" s="94" t="s">
        <v>43</v>
      </c>
    </row>
    <row r="11" spans="1:24" s="85" customFormat="1" ht="85.25" hidden="1" customHeight="1" x14ac:dyDescent="0.3">
      <c r="A11" s="69">
        <v>2</v>
      </c>
      <c r="B11" s="65">
        <v>45456</v>
      </c>
      <c r="C11" s="68" t="s">
        <v>44</v>
      </c>
      <c r="D11" s="70" t="s">
        <v>45</v>
      </c>
      <c r="E11" s="68" t="s">
        <v>46</v>
      </c>
      <c r="F11" s="68" t="s">
        <v>47</v>
      </c>
      <c r="G11" s="68" t="s">
        <v>48</v>
      </c>
      <c r="H11" s="124" t="s">
        <v>49</v>
      </c>
      <c r="I11" s="37"/>
      <c r="J11" s="37" t="s">
        <v>50</v>
      </c>
      <c r="K11" s="125" t="s">
        <v>51</v>
      </c>
      <c r="L11" s="68" t="s">
        <v>52</v>
      </c>
      <c r="M11" s="69" t="s">
        <v>41</v>
      </c>
      <c r="N11" s="92">
        <v>45596</v>
      </c>
      <c r="O11" s="92">
        <v>45670</v>
      </c>
      <c r="P11" s="92">
        <v>45761</v>
      </c>
      <c r="Q11" s="68"/>
      <c r="R11" s="70" t="s">
        <v>53</v>
      </c>
      <c r="S11" s="92">
        <v>45761</v>
      </c>
      <c r="T11" s="95" t="s">
        <v>42</v>
      </c>
      <c r="U11" s="128" t="s">
        <v>272</v>
      </c>
      <c r="X11" s="94" t="s">
        <v>54</v>
      </c>
    </row>
    <row r="12" spans="1:24" s="85" customFormat="1" ht="69" hidden="1" customHeight="1" x14ac:dyDescent="0.3">
      <c r="A12" s="69">
        <v>3</v>
      </c>
      <c r="B12" s="65">
        <v>45456</v>
      </c>
      <c r="C12" s="68" t="s">
        <v>44</v>
      </c>
      <c r="D12" s="70" t="s">
        <v>55</v>
      </c>
      <c r="E12" s="68" t="s">
        <v>46</v>
      </c>
      <c r="F12" s="68" t="s">
        <v>27</v>
      </c>
      <c r="G12" s="68" t="s">
        <v>35</v>
      </c>
      <c r="H12" s="125" t="s">
        <v>56</v>
      </c>
      <c r="I12" s="37" t="s">
        <v>57</v>
      </c>
      <c r="J12" s="37" t="s">
        <v>57</v>
      </c>
      <c r="K12" s="125" t="s">
        <v>58</v>
      </c>
      <c r="L12" s="68" t="s">
        <v>59</v>
      </c>
      <c r="M12" s="130" t="s">
        <v>41</v>
      </c>
      <c r="N12" s="92">
        <v>45545</v>
      </c>
      <c r="O12" s="92" t="s">
        <v>60</v>
      </c>
      <c r="P12" s="69" t="s">
        <v>65</v>
      </c>
      <c r="Q12" s="68"/>
      <c r="R12" s="68"/>
      <c r="S12" s="92" t="s">
        <v>60</v>
      </c>
      <c r="T12" s="95" t="s">
        <v>42</v>
      </c>
      <c r="U12" s="128" t="s">
        <v>273</v>
      </c>
      <c r="X12" s="94" t="s">
        <v>61</v>
      </c>
    </row>
    <row r="13" spans="1:24" s="85" customFormat="1" ht="54" hidden="1" customHeight="1" x14ac:dyDescent="0.3">
      <c r="A13" s="69">
        <v>4</v>
      </c>
      <c r="B13" s="65">
        <v>45456</v>
      </c>
      <c r="C13" s="68" t="s">
        <v>44</v>
      </c>
      <c r="D13" s="70" t="s">
        <v>62</v>
      </c>
      <c r="E13" s="68" t="s">
        <v>46</v>
      </c>
      <c r="F13" s="68" t="s">
        <v>63</v>
      </c>
      <c r="G13" s="68" t="s">
        <v>35</v>
      </c>
      <c r="H13" s="125" t="s">
        <v>64</v>
      </c>
      <c r="I13" s="37" t="s">
        <v>65</v>
      </c>
      <c r="J13" s="37" t="s">
        <v>66</v>
      </c>
      <c r="K13" s="127" t="s">
        <v>292</v>
      </c>
      <c r="L13" s="68" t="s">
        <v>67</v>
      </c>
      <c r="M13" s="69" t="s">
        <v>41</v>
      </c>
      <c r="N13" s="92">
        <v>45657</v>
      </c>
      <c r="O13" s="92">
        <v>45792</v>
      </c>
      <c r="P13" s="70"/>
      <c r="Q13" s="68"/>
      <c r="R13" s="68"/>
      <c r="S13" s="92"/>
      <c r="T13" s="95" t="s">
        <v>42</v>
      </c>
      <c r="U13" s="127" t="s">
        <v>293</v>
      </c>
      <c r="X13" s="94" t="s">
        <v>47</v>
      </c>
    </row>
    <row r="14" spans="1:24" s="85" customFormat="1" ht="30.65" hidden="1" customHeight="1" x14ac:dyDescent="0.3">
      <c r="A14" s="69">
        <v>5</v>
      </c>
      <c r="B14" s="65">
        <v>45456</v>
      </c>
      <c r="C14" s="68" t="s">
        <v>44</v>
      </c>
      <c r="D14" s="70" t="s">
        <v>69</v>
      </c>
      <c r="E14" s="68" t="s">
        <v>34</v>
      </c>
      <c r="F14" s="68" t="s">
        <v>63</v>
      </c>
      <c r="G14" s="68" t="s">
        <v>70</v>
      </c>
      <c r="H14" s="126" t="s">
        <v>71</v>
      </c>
      <c r="I14" s="37" t="s">
        <v>72</v>
      </c>
      <c r="J14" s="37"/>
      <c r="K14" s="126" t="s">
        <v>73</v>
      </c>
      <c r="L14" s="68" t="s">
        <v>74</v>
      </c>
      <c r="M14" s="69" t="s">
        <v>41</v>
      </c>
      <c r="N14" s="92">
        <v>45789</v>
      </c>
      <c r="O14" s="92">
        <v>45789</v>
      </c>
      <c r="P14" s="70" t="s">
        <v>75</v>
      </c>
      <c r="Q14" s="97"/>
      <c r="R14" s="70" t="s">
        <v>53</v>
      </c>
      <c r="S14" s="92"/>
      <c r="T14" s="95" t="s">
        <v>42</v>
      </c>
      <c r="U14" s="126" t="s">
        <v>76</v>
      </c>
      <c r="X14" s="94" t="s">
        <v>77</v>
      </c>
    </row>
    <row r="15" spans="1:24" s="85" customFormat="1" ht="90.65" hidden="1" customHeight="1" x14ac:dyDescent="0.3">
      <c r="A15" s="69">
        <v>6</v>
      </c>
      <c r="B15" s="65">
        <v>45456</v>
      </c>
      <c r="C15" s="68" t="s">
        <v>44</v>
      </c>
      <c r="D15" s="70" t="s">
        <v>78</v>
      </c>
      <c r="E15" s="68" t="s">
        <v>34</v>
      </c>
      <c r="F15" s="68" t="s">
        <v>63</v>
      </c>
      <c r="G15" s="68" t="s">
        <v>79</v>
      </c>
      <c r="H15" s="125" t="s">
        <v>80</v>
      </c>
      <c r="I15" s="37" t="s">
        <v>81</v>
      </c>
      <c r="J15" s="37" t="s">
        <v>82</v>
      </c>
      <c r="K15" s="125" t="s">
        <v>83</v>
      </c>
      <c r="L15" s="68" t="s">
        <v>84</v>
      </c>
      <c r="M15" s="69" t="s">
        <v>41</v>
      </c>
      <c r="N15" s="92">
        <v>45485</v>
      </c>
      <c r="O15" s="92">
        <v>45483</v>
      </c>
      <c r="P15" s="70" t="s">
        <v>75</v>
      </c>
      <c r="Q15" s="70"/>
      <c r="S15" s="92" t="s">
        <v>75</v>
      </c>
      <c r="T15" s="95" t="s">
        <v>42</v>
      </c>
      <c r="U15" s="127" t="s">
        <v>274</v>
      </c>
      <c r="X15" s="94" t="s">
        <v>85</v>
      </c>
    </row>
    <row r="16" spans="1:24" s="85" customFormat="1" ht="195" hidden="1" x14ac:dyDescent="0.3">
      <c r="A16" s="69">
        <v>7</v>
      </c>
      <c r="B16" s="65">
        <v>45456</v>
      </c>
      <c r="C16" s="68" t="s">
        <v>44</v>
      </c>
      <c r="D16" s="70" t="s">
        <v>86</v>
      </c>
      <c r="E16" s="68" t="s">
        <v>46</v>
      </c>
      <c r="F16" s="68" t="s">
        <v>87</v>
      </c>
      <c r="G16" s="68" t="s">
        <v>88</v>
      </c>
      <c r="H16" s="125" t="s">
        <v>89</v>
      </c>
      <c r="I16" s="37" t="s">
        <v>90</v>
      </c>
      <c r="J16" s="37" t="s">
        <v>91</v>
      </c>
      <c r="K16" s="124" t="s">
        <v>92</v>
      </c>
      <c r="L16" s="68" t="s">
        <v>93</v>
      </c>
      <c r="M16" s="69" t="s">
        <v>41</v>
      </c>
      <c r="N16" s="92">
        <v>45657</v>
      </c>
      <c r="O16" s="92" t="s">
        <v>94</v>
      </c>
      <c r="P16" s="96" t="s">
        <v>65</v>
      </c>
      <c r="Q16" s="68"/>
      <c r="R16" s="68"/>
      <c r="S16" s="92">
        <v>45783</v>
      </c>
      <c r="T16" s="95" t="s">
        <v>42</v>
      </c>
      <c r="U16" s="127" t="s">
        <v>275</v>
      </c>
      <c r="X16" s="94" t="s">
        <v>95</v>
      </c>
    </row>
    <row r="17" spans="1:24" s="85" customFormat="1" ht="46" hidden="1" x14ac:dyDescent="0.3">
      <c r="A17" s="69">
        <v>8</v>
      </c>
      <c r="B17" s="65">
        <v>45456</v>
      </c>
      <c r="C17" s="68" t="s">
        <v>44</v>
      </c>
      <c r="D17" s="70" t="s">
        <v>96</v>
      </c>
      <c r="E17" s="68" t="s">
        <v>34</v>
      </c>
      <c r="F17" s="68" t="s">
        <v>97</v>
      </c>
      <c r="G17" s="68" t="s">
        <v>79</v>
      </c>
      <c r="H17" s="125" t="s">
        <v>98</v>
      </c>
      <c r="I17" s="37" t="s">
        <v>99</v>
      </c>
      <c r="J17" s="37" t="s">
        <v>100</v>
      </c>
      <c r="K17" s="125" t="s">
        <v>101</v>
      </c>
      <c r="L17" s="68" t="s">
        <v>102</v>
      </c>
      <c r="M17" s="130" t="s">
        <v>41</v>
      </c>
      <c r="N17" s="92">
        <v>45466</v>
      </c>
      <c r="O17" s="92">
        <v>45466</v>
      </c>
      <c r="P17" s="92">
        <v>45558</v>
      </c>
      <c r="Q17" s="68"/>
      <c r="R17" s="68" t="s">
        <v>53</v>
      </c>
      <c r="S17" s="92">
        <v>45558</v>
      </c>
      <c r="T17" s="95" t="s">
        <v>42</v>
      </c>
      <c r="U17" s="127" t="s">
        <v>321</v>
      </c>
      <c r="X17" s="94" t="s">
        <v>103</v>
      </c>
    </row>
    <row r="18" spans="1:24" s="85" customFormat="1" ht="57.75" hidden="1" customHeight="1" x14ac:dyDescent="0.3">
      <c r="A18" s="69">
        <v>9</v>
      </c>
      <c r="B18" s="65">
        <v>45456</v>
      </c>
      <c r="C18" s="68" t="s">
        <v>44</v>
      </c>
      <c r="D18" s="70" t="s">
        <v>104</v>
      </c>
      <c r="E18" s="68" t="s">
        <v>46</v>
      </c>
      <c r="F18" s="68" t="s">
        <v>95</v>
      </c>
      <c r="G18" s="68" t="s">
        <v>48</v>
      </c>
      <c r="H18" s="131" t="s">
        <v>105</v>
      </c>
      <c r="I18" s="37" t="s">
        <v>57</v>
      </c>
      <c r="J18" s="39" t="s">
        <v>57</v>
      </c>
      <c r="K18" s="128" t="s">
        <v>106</v>
      </c>
      <c r="L18" s="69" t="s">
        <v>107</v>
      </c>
      <c r="M18" s="69" t="s">
        <v>108</v>
      </c>
      <c r="N18" s="92">
        <v>45809</v>
      </c>
      <c r="O18" s="92"/>
      <c r="P18" s="69"/>
      <c r="Q18" s="69"/>
      <c r="R18" s="69"/>
      <c r="S18" s="92"/>
      <c r="T18" s="95" t="s">
        <v>68</v>
      </c>
      <c r="U18" s="127" t="s">
        <v>288</v>
      </c>
      <c r="X18" s="94" t="s">
        <v>109</v>
      </c>
    </row>
    <row r="19" spans="1:24" s="85" customFormat="1" ht="39" hidden="1" customHeight="1" x14ac:dyDescent="0.3">
      <c r="A19" s="69">
        <v>10</v>
      </c>
      <c r="B19" s="65">
        <v>45456</v>
      </c>
      <c r="C19" s="68" t="s">
        <v>44</v>
      </c>
      <c r="D19" s="70" t="s">
        <v>110</v>
      </c>
      <c r="E19" s="68" t="s">
        <v>34</v>
      </c>
      <c r="F19" s="68" t="s">
        <v>43</v>
      </c>
      <c r="G19" s="68" t="s">
        <v>35</v>
      </c>
      <c r="H19" s="127" t="s">
        <v>111</v>
      </c>
      <c r="I19" s="37"/>
      <c r="J19" s="38"/>
      <c r="K19" s="128" t="s">
        <v>112</v>
      </c>
      <c r="L19" s="68" t="s">
        <v>113</v>
      </c>
      <c r="M19" s="69" t="s">
        <v>41</v>
      </c>
      <c r="N19" s="92">
        <v>45717</v>
      </c>
      <c r="O19" s="92">
        <v>45717</v>
      </c>
      <c r="P19" s="69" t="s">
        <v>65</v>
      </c>
      <c r="Q19" s="68"/>
      <c r="R19" s="68" t="s">
        <v>53</v>
      </c>
      <c r="S19" s="92">
        <v>45717</v>
      </c>
      <c r="T19" s="95" t="s">
        <v>42</v>
      </c>
      <c r="U19" s="127" t="s">
        <v>319</v>
      </c>
      <c r="X19" s="94" t="s">
        <v>114</v>
      </c>
    </row>
    <row r="20" spans="1:24" s="85" customFormat="1" ht="48" hidden="1" customHeight="1" x14ac:dyDescent="0.3">
      <c r="A20" s="69">
        <v>11</v>
      </c>
      <c r="B20" s="65">
        <v>45456</v>
      </c>
      <c r="C20" s="68" t="s">
        <v>44</v>
      </c>
      <c r="D20" s="70" t="s">
        <v>115</v>
      </c>
      <c r="E20" s="68" t="s">
        <v>46</v>
      </c>
      <c r="F20" s="68" t="s">
        <v>31</v>
      </c>
      <c r="G20" s="68" t="s">
        <v>35</v>
      </c>
      <c r="H20" s="125" t="s">
        <v>116</v>
      </c>
      <c r="I20" s="37" t="s">
        <v>117</v>
      </c>
      <c r="J20" s="37" t="s">
        <v>118</v>
      </c>
      <c r="K20" s="124" t="s">
        <v>65</v>
      </c>
      <c r="L20" s="68" t="s">
        <v>119</v>
      </c>
      <c r="M20" s="69" t="s">
        <v>41</v>
      </c>
      <c r="N20" s="92">
        <v>46022</v>
      </c>
      <c r="O20" s="92">
        <v>45778</v>
      </c>
      <c r="P20" s="69" t="s">
        <v>65</v>
      </c>
      <c r="Q20" s="69"/>
      <c r="R20" s="69"/>
      <c r="S20" s="92">
        <v>45778</v>
      </c>
      <c r="T20" s="95" t="s">
        <v>42</v>
      </c>
      <c r="U20" s="127"/>
      <c r="X20" s="94" t="s">
        <v>63</v>
      </c>
    </row>
    <row r="21" spans="1:24" s="85" customFormat="1" ht="45.65" hidden="1" customHeight="1" x14ac:dyDescent="0.3">
      <c r="A21" s="69">
        <v>12</v>
      </c>
      <c r="B21" s="65">
        <v>45456</v>
      </c>
      <c r="C21" s="68" t="s">
        <v>44</v>
      </c>
      <c r="D21" s="70" t="s">
        <v>120</v>
      </c>
      <c r="E21" s="68" t="s">
        <v>34</v>
      </c>
      <c r="F21" s="68" t="s">
        <v>27</v>
      </c>
      <c r="G21" s="68" t="s">
        <v>35</v>
      </c>
      <c r="H21" s="127" t="s">
        <v>121</v>
      </c>
      <c r="I21" s="37" t="s">
        <v>122</v>
      </c>
      <c r="J21" s="38"/>
      <c r="K21" s="125" t="s">
        <v>271</v>
      </c>
      <c r="L21" s="68" t="s">
        <v>40</v>
      </c>
      <c r="M21" s="130" t="s">
        <v>41</v>
      </c>
      <c r="N21" s="92">
        <v>45657</v>
      </c>
      <c r="O21" s="92">
        <v>45657</v>
      </c>
      <c r="P21" s="70" t="s">
        <v>75</v>
      </c>
      <c r="Q21" s="68"/>
      <c r="R21" s="68" t="s">
        <v>53</v>
      </c>
      <c r="S21" s="92">
        <v>45747</v>
      </c>
      <c r="T21" s="95" t="s">
        <v>42</v>
      </c>
      <c r="U21" s="127" t="s">
        <v>320</v>
      </c>
      <c r="X21" s="94" t="s">
        <v>97</v>
      </c>
    </row>
    <row r="22" spans="1:24" s="85" customFormat="1" ht="95.25" hidden="1" customHeight="1" x14ac:dyDescent="0.3">
      <c r="A22" s="69">
        <v>13</v>
      </c>
      <c r="B22" s="65">
        <v>45436</v>
      </c>
      <c r="C22" s="68" t="s">
        <v>44</v>
      </c>
      <c r="D22" s="70" t="s">
        <v>123</v>
      </c>
      <c r="E22" s="68" t="s">
        <v>34</v>
      </c>
      <c r="F22" s="68" t="s">
        <v>27</v>
      </c>
      <c r="G22" s="68" t="s">
        <v>35</v>
      </c>
      <c r="H22" s="125" t="s">
        <v>124</v>
      </c>
      <c r="I22" s="37"/>
      <c r="J22" s="37" t="s">
        <v>125</v>
      </c>
      <c r="K22" s="124" t="s">
        <v>126</v>
      </c>
      <c r="L22" s="68" t="s">
        <v>40</v>
      </c>
      <c r="M22" s="69" t="s">
        <v>41</v>
      </c>
      <c r="N22" s="92">
        <v>45869</v>
      </c>
      <c r="O22" s="92"/>
      <c r="P22" s="70"/>
      <c r="Q22" s="68"/>
      <c r="R22" s="68"/>
      <c r="S22" s="92"/>
      <c r="T22" s="95" t="s">
        <v>68</v>
      </c>
      <c r="U22" s="127" t="s">
        <v>318</v>
      </c>
      <c r="X22" s="94" t="s">
        <v>127</v>
      </c>
    </row>
    <row r="23" spans="1:24" s="85" customFormat="1" ht="124.5" hidden="1" customHeight="1" x14ac:dyDescent="0.3">
      <c r="A23" s="69">
        <v>14</v>
      </c>
      <c r="B23" s="65">
        <v>45436</v>
      </c>
      <c r="C23" s="68" t="s">
        <v>44</v>
      </c>
      <c r="D23" s="70" t="s">
        <v>128</v>
      </c>
      <c r="E23" s="68" t="s">
        <v>46</v>
      </c>
      <c r="F23" s="68" t="s">
        <v>27</v>
      </c>
      <c r="G23" s="68" t="s">
        <v>79</v>
      </c>
      <c r="H23" s="125" t="s">
        <v>129</v>
      </c>
      <c r="I23" s="37" t="s">
        <v>57</v>
      </c>
      <c r="J23" s="37" t="s">
        <v>57</v>
      </c>
      <c r="K23" s="124" t="s">
        <v>129</v>
      </c>
      <c r="L23" s="68" t="s">
        <v>40</v>
      </c>
      <c r="M23" s="69" t="s">
        <v>41</v>
      </c>
      <c r="N23" s="92">
        <v>45808</v>
      </c>
      <c r="O23" s="92">
        <v>45784</v>
      </c>
      <c r="P23" s="69" t="s">
        <v>65</v>
      </c>
      <c r="Q23" s="69"/>
      <c r="R23" s="69"/>
      <c r="S23" s="92">
        <v>45784</v>
      </c>
      <c r="T23" s="95" t="s">
        <v>42</v>
      </c>
      <c r="U23" s="127" t="s">
        <v>317</v>
      </c>
      <c r="X23" s="94" t="s">
        <v>130</v>
      </c>
    </row>
    <row r="24" spans="1:24" s="85" customFormat="1" ht="108" hidden="1" customHeight="1" x14ac:dyDescent="0.3">
      <c r="A24" s="69">
        <v>15</v>
      </c>
      <c r="B24" s="65">
        <v>45468</v>
      </c>
      <c r="C24" s="68" t="s">
        <v>32</v>
      </c>
      <c r="D24" s="97" t="s">
        <v>131</v>
      </c>
      <c r="E24" s="68" t="s">
        <v>34</v>
      </c>
      <c r="F24" s="68" t="s">
        <v>114</v>
      </c>
      <c r="G24" s="68" t="s">
        <v>35</v>
      </c>
      <c r="H24" s="125" t="s">
        <v>132</v>
      </c>
      <c r="I24" s="37" t="s">
        <v>133</v>
      </c>
      <c r="J24" s="37" t="s">
        <v>134</v>
      </c>
      <c r="K24" s="124" t="s">
        <v>135</v>
      </c>
      <c r="L24" s="69" t="s">
        <v>84</v>
      </c>
      <c r="M24" s="69" t="s">
        <v>41</v>
      </c>
      <c r="N24" s="92">
        <v>45565</v>
      </c>
      <c r="O24" s="92">
        <v>45565</v>
      </c>
      <c r="P24" s="92">
        <v>45688</v>
      </c>
      <c r="Q24" s="69"/>
      <c r="R24" s="69" t="s">
        <v>53</v>
      </c>
      <c r="S24" s="92">
        <v>45712</v>
      </c>
      <c r="T24" s="95" t="s">
        <v>42</v>
      </c>
      <c r="U24" s="131" t="s">
        <v>276</v>
      </c>
      <c r="X24" s="94"/>
    </row>
    <row r="25" spans="1:24" s="85" customFormat="1" ht="106.25" hidden="1" customHeight="1" x14ac:dyDescent="0.3">
      <c r="A25" s="69">
        <v>16</v>
      </c>
      <c r="B25" s="65">
        <v>45468</v>
      </c>
      <c r="C25" s="68" t="s">
        <v>32</v>
      </c>
      <c r="D25" s="70" t="s">
        <v>136</v>
      </c>
      <c r="E25" s="68" t="s">
        <v>34</v>
      </c>
      <c r="F25" s="68" t="s">
        <v>97</v>
      </c>
      <c r="G25" s="68" t="s">
        <v>35</v>
      </c>
      <c r="H25" s="125" t="s">
        <v>137</v>
      </c>
      <c r="I25" s="37" t="s">
        <v>138</v>
      </c>
      <c r="J25" s="37" t="s">
        <v>139</v>
      </c>
      <c r="K25" s="124" t="s">
        <v>140</v>
      </c>
      <c r="L25" s="69" t="s">
        <v>84</v>
      </c>
      <c r="M25" s="69" t="s">
        <v>41</v>
      </c>
      <c r="N25" s="92">
        <v>45580</v>
      </c>
      <c r="O25" s="92">
        <v>45580</v>
      </c>
      <c r="P25" s="92">
        <v>45688</v>
      </c>
      <c r="Q25" s="68"/>
      <c r="R25" s="68"/>
      <c r="S25" s="92">
        <v>45688</v>
      </c>
      <c r="T25" s="95" t="s">
        <v>42</v>
      </c>
      <c r="U25" s="125" t="s">
        <v>277</v>
      </c>
      <c r="X25" s="94"/>
    </row>
    <row r="26" spans="1:24" s="85" customFormat="1" ht="57.5" hidden="1" x14ac:dyDescent="0.3">
      <c r="A26" s="69">
        <v>17</v>
      </c>
      <c r="B26" s="65">
        <v>45469</v>
      </c>
      <c r="C26" s="68" t="s">
        <v>32</v>
      </c>
      <c r="D26" s="70" t="s">
        <v>141</v>
      </c>
      <c r="E26" s="68" t="s">
        <v>34</v>
      </c>
      <c r="F26" s="68" t="s">
        <v>63</v>
      </c>
      <c r="G26" s="68" t="s">
        <v>35</v>
      </c>
      <c r="H26" s="125" t="s">
        <v>142</v>
      </c>
      <c r="I26" s="37" t="s">
        <v>143</v>
      </c>
      <c r="J26" s="37" t="s">
        <v>144</v>
      </c>
      <c r="K26" s="124" t="s">
        <v>145</v>
      </c>
      <c r="L26" s="69" t="s">
        <v>146</v>
      </c>
      <c r="M26" s="69" t="s">
        <v>41</v>
      </c>
      <c r="N26" s="92">
        <v>45626</v>
      </c>
      <c r="O26" s="92">
        <v>45792</v>
      </c>
      <c r="P26" s="92">
        <v>45900</v>
      </c>
      <c r="Q26" s="68"/>
      <c r="R26" s="68"/>
      <c r="S26" s="92"/>
      <c r="T26" s="95" t="s">
        <v>147</v>
      </c>
      <c r="U26" s="127" t="s">
        <v>304</v>
      </c>
      <c r="X26" s="94"/>
    </row>
    <row r="27" spans="1:24" s="85" customFormat="1" ht="126.5" hidden="1" x14ac:dyDescent="0.3">
      <c r="A27" s="69">
        <v>18</v>
      </c>
      <c r="B27" s="65">
        <v>45470</v>
      </c>
      <c r="C27" s="68" t="s">
        <v>32</v>
      </c>
      <c r="D27" s="70" t="s">
        <v>148</v>
      </c>
      <c r="E27" s="68" t="s">
        <v>34</v>
      </c>
      <c r="F27" s="68" t="s">
        <v>95</v>
      </c>
      <c r="G27" s="68" t="s">
        <v>70</v>
      </c>
      <c r="H27" s="125" t="s">
        <v>149</v>
      </c>
      <c r="I27" s="37" t="s">
        <v>150</v>
      </c>
      <c r="J27" s="37" t="s">
        <v>151</v>
      </c>
      <c r="K27" s="124" t="s">
        <v>152</v>
      </c>
      <c r="L27" s="68" t="s">
        <v>153</v>
      </c>
      <c r="M27" s="69" t="s">
        <v>41</v>
      </c>
      <c r="N27" s="92">
        <v>45554</v>
      </c>
      <c r="O27" s="92">
        <v>45524</v>
      </c>
      <c r="P27" s="92">
        <v>45595</v>
      </c>
      <c r="Q27" s="69"/>
      <c r="R27" s="68" t="s">
        <v>53</v>
      </c>
      <c r="S27" s="92">
        <v>45595</v>
      </c>
      <c r="T27" s="95" t="s">
        <v>42</v>
      </c>
      <c r="U27" s="125" t="s">
        <v>278</v>
      </c>
      <c r="X27" s="94"/>
    </row>
    <row r="28" spans="1:24" s="85" customFormat="1" ht="88.5" hidden="1" customHeight="1" x14ac:dyDescent="0.3">
      <c r="A28" s="69">
        <v>19</v>
      </c>
      <c r="B28" s="65">
        <v>45470</v>
      </c>
      <c r="C28" s="68" t="s">
        <v>32</v>
      </c>
      <c r="D28" s="70" t="s">
        <v>154</v>
      </c>
      <c r="E28" s="68" t="s">
        <v>34</v>
      </c>
      <c r="F28" s="68" t="s">
        <v>95</v>
      </c>
      <c r="G28" s="68" t="s">
        <v>79</v>
      </c>
      <c r="H28" s="125" t="s">
        <v>155</v>
      </c>
      <c r="I28" s="37" t="s">
        <v>156</v>
      </c>
      <c r="J28" s="37" t="s">
        <v>157</v>
      </c>
      <c r="K28" s="124" t="s">
        <v>158</v>
      </c>
      <c r="L28" s="68" t="s">
        <v>159</v>
      </c>
      <c r="M28" s="69" t="s">
        <v>41</v>
      </c>
      <c r="N28" s="92">
        <v>45549</v>
      </c>
      <c r="O28" s="92">
        <v>45524</v>
      </c>
      <c r="P28" s="92">
        <v>45565</v>
      </c>
      <c r="Q28" s="69"/>
      <c r="R28" s="68"/>
      <c r="S28" s="92">
        <v>45565</v>
      </c>
      <c r="T28" s="95" t="s">
        <v>42</v>
      </c>
      <c r="U28" s="125" t="s">
        <v>279</v>
      </c>
      <c r="X28" s="94"/>
    </row>
    <row r="29" spans="1:24" s="85" customFormat="1" ht="82.5" hidden="1" customHeight="1" x14ac:dyDescent="0.3">
      <c r="A29" s="69">
        <v>20</v>
      </c>
      <c r="B29" s="65">
        <v>45471</v>
      </c>
      <c r="C29" s="68" t="s">
        <v>32</v>
      </c>
      <c r="D29" s="70" t="s">
        <v>160</v>
      </c>
      <c r="E29" s="68" t="s">
        <v>34</v>
      </c>
      <c r="F29" s="68" t="s">
        <v>27</v>
      </c>
      <c r="G29" s="68" t="s">
        <v>70</v>
      </c>
      <c r="H29" s="125" t="s">
        <v>161</v>
      </c>
      <c r="I29" s="37" t="s">
        <v>162</v>
      </c>
      <c r="J29" s="37" t="s">
        <v>163</v>
      </c>
      <c r="K29" s="124" t="s">
        <v>164</v>
      </c>
      <c r="L29" s="68" t="s">
        <v>59</v>
      </c>
      <c r="M29" s="69" t="s">
        <v>41</v>
      </c>
      <c r="N29" s="92">
        <v>45549</v>
      </c>
      <c r="O29" s="92">
        <v>45503</v>
      </c>
      <c r="P29" s="92">
        <v>45565</v>
      </c>
      <c r="Q29" s="69"/>
      <c r="R29" s="68" t="s">
        <v>53</v>
      </c>
      <c r="S29" s="92">
        <v>45603</v>
      </c>
      <c r="T29" s="95" t="s">
        <v>42</v>
      </c>
      <c r="U29" s="127" t="s">
        <v>280</v>
      </c>
      <c r="X29" s="94"/>
    </row>
    <row r="30" spans="1:24" s="85" customFormat="1" ht="78" hidden="1" x14ac:dyDescent="0.3">
      <c r="A30" s="69">
        <v>21</v>
      </c>
      <c r="B30" s="65">
        <v>45471</v>
      </c>
      <c r="C30" s="68" t="s">
        <v>32</v>
      </c>
      <c r="D30" s="70" t="s">
        <v>165</v>
      </c>
      <c r="E30" s="68" t="s">
        <v>34</v>
      </c>
      <c r="F30" s="68" t="s">
        <v>27</v>
      </c>
      <c r="G30" s="68" t="s">
        <v>70</v>
      </c>
      <c r="H30" s="125" t="s">
        <v>166</v>
      </c>
      <c r="I30" s="37" t="s">
        <v>167</v>
      </c>
      <c r="J30" s="37" t="s">
        <v>168</v>
      </c>
      <c r="K30" s="124" t="s">
        <v>282</v>
      </c>
      <c r="L30" s="68" t="s">
        <v>59</v>
      </c>
      <c r="M30" s="69" t="s">
        <v>41</v>
      </c>
      <c r="N30" s="92">
        <v>45549</v>
      </c>
      <c r="O30" s="92">
        <v>45534</v>
      </c>
      <c r="P30" s="92">
        <v>45565</v>
      </c>
      <c r="Q30" s="69"/>
      <c r="R30" s="68" t="s">
        <v>169</v>
      </c>
      <c r="S30" s="92">
        <v>45566</v>
      </c>
      <c r="T30" s="95" t="s">
        <v>42</v>
      </c>
      <c r="U30" s="127" t="s">
        <v>281</v>
      </c>
      <c r="X30" s="94"/>
    </row>
    <row r="31" spans="1:24" s="85" customFormat="1" ht="91" hidden="1" x14ac:dyDescent="0.3">
      <c r="A31" s="69">
        <v>22</v>
      </c>
      <c r="B31" s="65">
        <v>45471</v>
      </c>
      <c r="C31" s="68" t="s">
        <v>32</v>
      </c>
      <c r="D31" s="70" t="s">
        <v>170</v>
      </c>
      <c r="E31" s="68" t="s">
        <v>34</v>
      </c>
      <c r="F31" s="68" t="s">
        <v>31</v>
      </c>
      <c r="G31" s="68" t="s">
        <v>35</v>
      </c>
      <c r="H31" s="125" t="s">
        <v>171</v>
      </c>
      <c r="I31" s="37" t="s">
        <v>172</v>
      </c>
      <c r="J31" s="37" t="s">
        <v>173</v>
      </c>
      <c r="K31" s="124" t="s">
        <v>174</v>
      </c>
      <c r="L31" s="68" t="s">
        <v>175</v>
      </c>
      <c r="M31" s="69" t="s">
        <v>41</v>
      </c>
      <c r="N31" s="92">
        <v>45549</v>
      </c>
      <c r="O31" s="92">
        <v>45549</v>
      </c>
      <c r="P31" s="69" t="s">
        <v>65</v>
      </c>
      <c r="Q31" s="69"/>
      <c r="R31" s="68" t="s">
        <v>53</v>
      </c>
      <c r="S31" s="92">
        <v>45548</v>
      </c>
      <c r="T31" s="95" t="s">
        <v>42</v>
      </c>
      <c r="U31" s="125" t="s">
        <v>176</v>
      </c>
      <c r="X31" s="94"/>
    </row>
    <row r="32" spans="1:24" s="85" customFormat="1" ht="51.75" customHeight="1" x14ac:dyDescent="0.3">
      <c r="A32" s="69">
        <v>23</v>
      </c>
      <c r="B32" s="65">
        <v>45793</v>
      </c>
      <c r="C32" s="68" t="s">
        <v>44</v>
      </c>
      <c r="D32" s="98" t="s">
        <v>249</v>
      </c>
      <c r="E32" s="68" t="s">
        <v>34</v>
      </c>
      <c r="F32" s="68" t="s">
        <v>27</v>
      </c>
      <c r="G32" s="68" t="s">
        <v>177</v>
      </c>
      <c r="H32" s="125" t="s">
        <v>178</v>
      </c>
      <c r="I32" s="137" t="s">
        <v>179</v>
      </c>
      <c r="J32" s="137" t="s">
        <v>180</v>
      </c>
      <c r="K32" s="125" t="s">
        <v>181</v>
      </c>
      <c r="L32" s="68" t="s">
        <v>182</v>
      </c>
      <c r="M32" s="69" t="s">
        <v>41</v>
      </c>
      <c r="N32" s="92">
        <v>45869</v>
      </c>
      <c r="O32" s="92"/>
      <c r="P32" s="92"/>
      <c r="Q32" s="69"/>
      <c r="R32" s="68"/>
      <c r="S32" s="92"/>
      <c r="T32" s="95" t="s">
        <v>68</v>
      </c>
      <c r="U32" s="127" t="s">
        <v>316</v>
      </c>
      <c r="X32" s="94"/>
    </row>
    <row r="33" spans="1:24" s="85" customFormat="1" ht="104.25" customHeight="1" x14ac:dyDescent="0.3">
      <c r="A33" s="69">
        <v>24</v>
      </c>
      <c r="B33" s="65">
        <v>45793</v>
      </c>
      <c r="C33" s="68" t="s">
        <v>44</v>
      </c>
      <c r="D33" s="98" t="s">
        <v>250</v>
      </c>
      <c r="E33" s="68" t="s">
        <v>34</v>
      </c>
      <c r="F33" s="68" t="s">
        <v>95</v>
      </c>
      <c r="G33" s="68" t="s">
        <v>70</v>
      </c>
      <c r="H33" s="125" t="s">
        <v>183</v>
      </c>
      <c r="I33" s="137" t="s">
        <v>65</v>
      </c>
      <c r="J33" s="137" t="s">
        <v>184</v>
      </c>
      <c r="K33" s="125" t="s">
        <v>286</v>
      </c>
      <c r="L33" s="68" t="s">
        <v>107</v>
      </c>
      <c r="M33" s="69" t="s">
        <v>108</v>
      </c>
      <c r="N33" s="92">
        <v>45838</v>
      </c>
      <c r="O33" s="92"/>
      <c r="P33" s="92"/>
      <c r="Q33" s="69"/>
      <c r="R33" s="68"/>
      <c r="S33" s="92"/>
      <c r="T33" s="95" t="s">
        <v>68</v>
      </c>
      <c r="U33" s="127" t="s">
        <v>315</v>
      </c>
      <c r="X33" s="94"/>
    </row>
    <row r="34" spans="1:24" s="85" customFormat="1" ht="71.25" customHeight="1" x14ac:dyDescent="0.3">
      <c r="A34" s="69">
        <v>25</v>
      </c>
      <c r="B34" s="65">
        <v>45793</v>
      </c>
      <c r="C34" s="68" t="s">
        <v>44</v>
      </c>
      <c r="D34" s="98" t="s">
        <v>251</v>
      </c>
      <c r="E34" s="68" t="s">
        <v>34</v>
      </c>
      <c r="F34" s="68" t="s">
        <v>95</v>
      </c>
      <c r="G34" s="68" t="s">
        <v>70</v>
      </c>
      <c r="H34" s="125" t="s">
        <v>185</v>
      </c>
      <c r="I34" s="137" t="s">
        <v>186</v>
      </c>
      <c r="J34" s="137" t="s">
        <v>187</v>
      </c>
      <c r="K34" s="125" t="s">
        <v>188</v>
      </c>
      <c r="L34" s="68" t="s">
        <v>189</v>
      </c>
      <c r="M34" s="69" t="s">
        <v>41</v>
      </c>
      <c r="N34" s="92">
        <v>45838</v>
      </c>
      <c r="O34" s="92"/>
      <c r="P34" s="92"/>
      <c r="Q34" s="69"/>
      <c r="R34" s="68"/>
      <c r="S34" s="92"/>
      <c r="T34" s="95" t="s">
        <v>68</v>
      </c>
      <c r="U34" s="127" t="s">
        <v>314</v>
      </c>
      <c r="X34" s="94"/>
    </row>
    <row r="35" spans="1:24" s="85" customFormat="1" ht="48.9" customHeight="1" x14ac:dyDescent="0.3">
      <c r="A35" s="69">
        <v>26</v>
      </c>
      <c r="B35" s="65">
        <v>45793</v>
      </c>
      <c r="C35" s="68" t="s">
        <v>44</v>
      </c>
      <c r="D35" s="98" t="s">
        <v>252</v>
      </c>
      <c r="E35" s="68" t="s">
        <v>34</v>
      </c>
      <c r="F35" s="68" t="s">
        <v>114</v>
      </c>
      <c r="G35" s="68" t="s">
        <v>70</v>
      </c>
      <c r="H35" s="125" t="s">
        <v>190</v>
      </c>
      <c r="I35" s="137" t="s">
        <v>65</v>
      </c>
      <c r="J35" s="137" t="s">
        <v>239</v>
      </c>
      <c r="K35" s="124" t="s">
        <v>241</v>
      </c>
      <c r="L35" s="68" t="s">
        <v>242</v>
      </c>
      <c r="M35" s="69" t="s">
        <v>41</v>
      </c>
      <c r="N35" s="92">
        <v>45828</v>
      </c>
      <c r="O35" s="92">
        <v>45831</v>
      </c>
      <c r="P35" s="92">
        <v>45930</v>
      </c>
      <c r="Q35" s="69"/>
      <c r="R35" s="68"/>
      <c r="S35" s="92"/>
      <c r="T35" s="95" t="s">
        <v>147</v>
      </c>
      <c r="U35" s="127" t="s">
        <v>313</v>
      </c>
      <c r="X35" s="94"/>
    </row>
    <row r="36" spans="1:24" s="85" customFormat="1" ht="48" customHeight="1" x14ac:dyDescent="0.3">
      <c r="A36" s="69">
        <v>27</v>
      </c>
      <c r="B36" s="65">
        <v>45793</v>
      </c>
      <c r="C36" s="68" t="s">
        <v>44</v>
      </c>
      <c r="D36" s="98" t="s">
        <v>253</v>
      </c>
      <c r="E36" s="68" t="s">
        <v>46</v>
      </c>
      <c r="F36" s="68" t="s">
        <v>27</v>
      </c>
      <c r="G36" s="68" t="s">
        <v>35</v>
      </c>
      <c r="H36" s="125" t="s">
        <v>192</v>
      </c>
      <c r="I36" s="137" t="s">
        <v>65</v>
      </c>
      <c r="J36" s="137" t="s">
        <v>193</v>
      </c>
      <c r="K36" s="125" t="s">
        <v>244</v>
      </c>
      <c r="L36" s="69" t="s">
        <v>65</v>
      </c>
      <c r="M36" s="69" t="s">
        <v>65</v>
      </c>
      <c r="N36" s="69" t="s">
        <v>65</v>
      </c>
      <c r="O36" s="96">
        <v>45813</v>
      </c>
      <c r="P36" s="69" t="s">
        <v>65</v>
      </c>
      <c r="Q36" s="69" t="s">
        <v>65</v>
      </c>
      <c r="R36" s="69" t="s">
        <v>65</v>
      </c>
      <c r="S36" s="69" t="s">
        <v>65</v>
      </c>
      <c r="T36" s="95" t="s">
        <v>42</v>
      </c>
      <c r="U36" s="127"/>
      <c r="X36" s="94"/>
    </row>
    <row r="37" spans="1:24" s="85" customFormat="1" ht="60.75" customHeight="1" x14ac:dyDescent="0.3">
      <c r="A37" s="69">
        <v>28</v>
      </c>
      <c r="B37" s="65">
        <v>45793</v>
      </c>
      <c r="C37" s="68" t="s">
        <v>44</v>
      </c>
      <c r="D37" s="98" t="s">
        <v>254</v>
      </c>
      <c r="E37" s="68" t="s">
        <v>46</v>
      </c>
      <c r="F37" s="68" t="s">
        <v>127</v>
      </c>
      <c r="G37" s="68" t="s">
        <v>35</v>
      </c>
      <c r="H37" s="125" t="s">
        <v>195</v>
      </c>
      <c r="I37" s="137" t="s">
        <v>65</v>
      </c>
      <c r="J37" s="137" t="s">
        <v>193</v>
      </c>
      <c r="K37" s="125" t="s">
        <v>283</v>
      </c>
      <c r="L37" s="69" t="s">
        <v>65</v>
      </c>
      <c r="M37" s="69" t="s">
        <v>65</v>
      </c>
      <c r="N37" s="69" t="s">
        <v>65</v>
      </c>
      <c r="O37" s="92">
        <v>45835</v>
      </c>
      <c r="P37" s="69" t="s">
        <v>65</v>
      </c>
      <c r="Q37" s="69" t="s">
        <v>65</v>
      </c>
      <c r="R37" s="69" t="s">
        <v>65</v>
      </c>
      <c r="S37" s="92">
        <v>45835</v>
      </c>
      <c r="T37" s="95" t="s">
        <v>42</v>
      </c>
      <c r="U37" s="127"/>
      <c r="X37" s="94"/>
    </row>
    <row r="38" spans="1:24" s="85" customFormat="1" ht="104.25" customHeight="1" x14ac:dyDescent="0.3">
      <c r="A38" s="69">
        <v>29</v>
      </c>
      <c r="B38" s="65">
        <v>45793</v>
      </c>
      <c r="C38" s="68" t="s">
        <v>44</v>
      </c>
      <c r="D38" s="98" t="s">
        <v>255</v>
      </c>
      <c r="E38" s="68" t="s">
        <v>46</v>
      </c>
      <c r="F38" s="68" t="s">
        <v>27</v>
      </c>
      <c r="G38" s="68" t="s">
        <v>70</v>
      </c>
      <c r="H38" s="125" t="s">
        <v>196</v>
      </c>
      <c r="I38" s="137" t="s">
        <v>65</v>
      </c>
      <c r="J38" s="137" t="s">
        <v>193</v>
      </c>
      <c r="K38" s="125" t="s">
        <v>197</v>
      </c>
      <c r="L38" s="68" t="s">
        <v>59</v>
      </c>
      <c r="M38" s="69" t="s">
        <v>41</v>
      </c>
      <c r="N38" s="92">
        <v>45853</v>
      </c>
      <c r="O38" s="92"/>
      <c r="P38" s="92"/>
      <c r="Q38" s="69"/>
      <c r="R38" s="68"/>
      <c r="S38" s="92"/>
      <c r="T38" s="95" t="s">
        <v>68</v>
      </c>
      <c r="U38" s="127" t="s">
        <v>312</v>
      </c>
      <c r="X38" s="94"/>
    </row>
    <row r="39" spans="1:24" s="85" customFormat="1" ht="70.5" customHeight="1" x14ac:dyDescent="0.3">
      <c r="A39" s="69">
        <v>30</v>
      </c>
      <c r="B39" s="65">
        <v>45793</v>
      </c>
      <c r="C39" s="68" t="s">
        <v>44</v>
      </c>
      <c r="D39" s="98" t="s">
        <v>256</v>
      </c>
      <c r="E39" s="68" t="s">
        <v>46</v>
      </c>
      <c r="F39" s="68" t="s">
        <v>31</v>
      </c>
      <c r="G39" s="68" t="s">
        <v>70</v>
      </c>
      <c r="H39" s="125" t="s">
        <v>289</v>
      </c>
      <c r="I39" s="137" t="s">
        <v>65</v>
      </c>
      <c r="J39" s="137" t="s">
        <v>198</v>
      </c>
      <c r="K39" s="124" t="s">
        <v>199</v>
      </c>
      <c r="L39" s="68" t="s">
        <v>200</v>
      </c>
      <c r="M39" s="69" t="s">
        <v>41</v>
      </c>
      <c r="N39" s="92">
        <v>45828</v>
      </c>
      <c r="O39" s="92">
        <v>45798</v>
      </c>
      <c r="P39" s="69" t="s">
        <v>65</v>
      </c>
      <c r="Q39" s="69" t="s">
        <v>65</v>
      </c>
      <c r="R39" s="69" t="s">
        <v>65</v>
      </c>
      <c r="S39" s="92">
        <v>45798</v>
      </c>
      <c r="T39" s="95" t="s">
        <v>42</v>
      </c>
      <c r="U39" s="127" t="s">
        <v>311</v>
      </c>
      <c r="X39" s="94"/>
    </row>
    <row r="40" spans="1:24" s="85" customFormat="1" ht="51.75" customHeight="1" x14ac:dyDescent="0.3">
      <c r="A40" s="69">
        <v>31</v>
      </c>
      <c r="B40" s="65">
        <v>45793</v>
      </c>
      <c r="C40" s="68" t="s">
        <v>44</v>
      </c>
      <c r="D40" s="98" t="s">
        <v>257</v>
      </c>
      <c r="E40" s="68" t="s">
        <v>46</v>
      </c>
      <c r="F40" s="68" t="s">
        <v>114</v>
      </c>
      <c r="G40" s="68" t="s">
        <v>35</v>
      </c>
      <c r="H40" s="125" t="s">
        <v>290</v>
      </c>
      <c r="I40" s="137" t="s">
        <v>65</v>
      </c>
      <c r="J40" s="137" t="s">
        <v>240</v>
      </c>
      <c r="K40" s="124" t="s">
        <v>294</v>
      </c>
      <c r="L40" s="68" t="s">
        <v>302</v>
      </c>
      <c r="M40" s="69" t="s">
        <v>41</v>
      </c>
      <c r="N40" s="92">
        <v>45828</v>
      </c>
      <c r="O40" s="92">
        <v>45828</v>
      </c>
      <c r="P40" s="69" t="s">
        <v>65</v>
      </c>
      <c r="Q40" s="69" t="s">
        <v>65</v>
      </c>
      <c r="R40" s="69" t="s">
        <v>65</v>
      </c>
      <c r="S40" s="92">
        <v>45828</v>
      </c>
      <c r="T40" s="95" t="s">
        <v>42</v>
      </c>
      <c r="U40" s="127" t="s">
        <v>310</v>
      </c>
      <c r="X40" s="94"/>
    </row>
    <row r="41" spans="1:24" s="85" customFormat="1" ht="40.5" customHeight="1" x14ac:dyDescent="0.3">
      <c r="A41" s="69">
        <v>32</v>
      </c>
      <c r="B41" s="65">
        <v>45793</v>
      </c>
      <c r="C41" s="68" t="s">
        <v>44</v>
      </c>
      <c r="D41" s="98" t="s">
        <v>258</v>
      </c>
      <c r="E41" s="68" t="s">
        <v>46</v>
      </c>
      <c r="F41" s="68" t="s">
        <v>114</v>
      </c>
      <c r="G41" s="68" t="s">
        <v>35</v>
      </c>
      <c r="H41" s="125" t="s">
        <v>285</v>
      </c>
      <c r="I41" s="137" t="s">
        <v>65</v>
      </c>
      <c r="J41" s="137" t="s">
        <v>246</v>
      </c>
      <c r="K41" s="125" t="s">
        <v>284</v>
      </c>
      <c r="L41" s="68"/>
      <c r="M41" s="69" t="s">
        <v>41</v>
      </c>
      <c r="N41" s="92"/>
      <c r="O41" s="70"/>
      <c r="P41" s="70"/>
      <c r="Q41" s="68"/>
      <c r="R41" s="68"/>
      <c r="S41" s="70"/>
      <c r="T41" s="95" t="s">
        <v>191</v>
      </c>
      <c r="U41" s="127"/>
      <c r="X41" s="94"/>
    </row>
    <row r="42" spans="1:24" s="85" customFormat="1" ht="63" customHeight="1" x14ac:dyDescent="0.3">
      <c r="A42" s="69">
        <v>33</v>
      </c>
      <c r="B42" s="65">
        <v>45793</v>
      </c>
      <c r="C42" s="68" t="s">
        <v>44</v>
      </c>
      <c r="D42" s="98" t="s">
        <v>259</v>
      </c>
      <c r="E42" s="68" t="s">
        <v>46</v>
      </c>
      <c r="F42" s="68" t="s">
        <v>114</v>
      </c>
      <c r="G42" s="68" t="s">
        <v>35</v>
      </c>
      <c r="H42" s="125" t="s">
        <v>201</v>
      </c>
      <c r="I42" s="137" t="s">
        <v>65</v>
      </c>
      <c r="J42" s="137" t="s">
        <v>193</v>
      </c>
      <c r="K42" s="127" t="s">
        <v>301</v>
      </c>
      <c r="L42" s="68" t="s">
        <v>302</v>
      </c>
      <c r="M42" s="69" t="s">
        <v>41</v>
      </c>
      <c r="N42" s="92">
        <v>45828</v>
      </c>
      <c r="O42" s="92">
        <v>45831</v>
      </c>
      <c r="P42" s="69" t="s">
        <v>65</v>
      </c>
      <c r="Q42" s="69" t="s">
        <v>65</v>
      </c>
      <c r="R42" s="69" t="s">
        <v>65</v>
      </c>
      <c r="S42" s="92">
        <v>45831</v>
      </c>
      <c r="T42" s="95" t="s">
        <v>42</v>
      </c>
      <c r="U42" s="127" t="s">
        <v>309</v>
      </c>
      <c r="X42" s="94"/>
    </row>
    <row r="43" spans="1:24" s="85" customFormat="1" ht="46.5" customHeight="1" x14ac:dyDescent="0.3">
      <c r="A43" s="69">
        <v>34</v>
      </c>
      <c r="B43" s="65">
        <v>45793</v>
      </c>
      <c r="C43" s="68" t="s">
        <v>44</v>
      </c>
      <c r="D43" s="98" t="s">
        <v>260</v>
      </c>
      <c r="E43" s="68" t="s">
        <v>46</v>
      </c>
      <c r="F43" s="68" t="s">
        <v>63</v>
      </c>
      <c r="G43" s="68" t="s">
        <v>35</v>
      </c>
      <c r="H43" s="125" t="s">
        <v>295</v>
      </c>
      <c r="I43" s="137" t="s">
        <v>65</v>
      </c>
      <c r="J43" s="137" t="s">
        <v>193</v>
      </c>
      <c r="K43" s="128" t="s">
        <v>243</v>
      </c>
      <c r="L43" s="69" t="s">
        <v>65</v>
      </c>
      <c r="M43" s="69" t="s">
        <v>65</v>
      </c>
      <c r="N43" s="69" t="s">
        <v>65</v>
      </c>
      <c r="O43" s="96">
        <v>45813</v>
      </c>
      <c r="P43" s="69" t="s">
        <v>65</v>
      </c>
      <c r="Q43" s="69" t="s">
        <v>65</v>
      </c>
      <c r="R43" s="69" t="s">
        <v>65</v>
      </c>
      <c r="S43" s="96">
        <v>45813</v>
      </c>
      <c r="T43" s="95" t="s">
        <v>42</v>
      </c>
      <c r="U43" s="127"/>
      <c r="X43" s="94"/>
    </row>
    <row r="44" spans="1:24" s="85" customFormat="1" ht="45.75" customHeight="1" x14ac:dyDescent="0.3">
      <c r="A44" s="69">
        <v>35</v>
      </c>
      <c r="B44" s="65">
        <v>45793</v>
      </c>
      <c r="C44" s="68" t="s">
        <v>44</v>
      </c>
      <c r="D44" s="98" t="s">
        <v>261</v>
      </c>
      <c r="E44" s="68" t="s">
        <v>46</v>
      </c>
      <c r="F44" s="68" t="s">
        <v>27</v>
      </c>
      <c r="G44" s="68" t="s">
        <v>70</v>
      </c>
      <c r="H44" s="125" t="s">
        <v>291</v>
      </c>
      <c r="I44" s="137" t="s">
        <v>65</v>
      </c>
      <c r="J44" s="137" t="s">
        <v>193</v>
      </c>
      <c r="K44" s="127" t="s">
        <v>202</v>
      </c>
      <c r="L44" s="68" t="s">
        <v>59</v>
      </c>
      <c r="M44" s="69" t="s">
        <v>108</v>
      </c>
      <c r="N44" s="92">
        <v>45900</v>
      </c>
      <c r="O44" s="70"/>
      <c r="P44" s="70"/>
      <c r="Q44" s="68"/>
      <c r="R44" s="68"/>
      <c r="S44" s="70"/>
      <c r="T44" s="95" t="s">
        <v>68</v>
      </c>
      <c r="U44" s="127" t="s">
        <v>308</v>
      </c>
      <c r="X44" s="94"/>
    </row>
    <row r="45" spans="1:24" s="85" customFormat="1" ht="57" customHeight="1" x14ac:dyDescent="0.3">
      <c r="A45" s="69"/>
      <c r="B45" s="65">
        <v>45793</v>
      </c>
      <c r="C45" s="68" t="s">
        <v>44</v>
      </c>
      <c r="D45" s="98" t="s">
        <v>262</v>
      </c>
      <c r="E45" s="68" t="s">
        <v>46</v>
      </c>
      <c r="F45" s="68" t="s">
        <v>27</v>
      </c>
      <c r="G45" s="68" t="s">
        <v>70</v>
      </c>
      <c r="H45" s="133" t="s">
        <v>203</v>
      </c>
      <c r="I45" s="137" t="s">
        <v>65</v>
      </c>
      <c r="J45" s="137" t="s">
        <v>193</v>
      </c>
      <c r="K45" s="127" t="s">
        <v>296</v>
      </c>
      <c r="L45" s="68" t="s">
        <v>204</v>
      </c>
      <c r="M45" s="69" t="s">
        <v>41</v>
      </c>
      <c r="N45" s="92">
        <v>45826</v>
      </c>
      <c r="O45" s="92">
        <v>45828</v>
      </c>
      <c r="P45" s="69" t="s">
        <v>65</v>
      </c>
      <c r="Q45" s="69" t="s">
        <v>65</v>
      </c>
      <c r="R45" s="69" t="s">
        <v>65</v>
      </c>
      <c r="S45" s="92">
        <v>45828</v>
      </c>
      <c r="T45" s="95" t="s">
        <v>42</v>
      </c>
      <c r="U45" s="127" t="s">
        <v>307</v>
      </c>
      <c r="X45" s="94"/>
    </row>
    <row r="46" spans="1:24" s="85" customFormat="1" ht="72.75" customHeight="1" x14ac:dyDescent="0.3">
      <c r="A46" s="69">
        <v>37</v>
      </c>
      <c r="B46" s="65">
        <v>45793</v>
      </c>
      <c r="C46" s="68" t="s">
        <v>44</v>
      </c>
      <c r="D46" s="98" t="s">
        <v>263</v>
      </c>
      <c r="E46" s="68" t="s">
        <v>46</v>
      </c>
      <c r="F46" s="68" t="s">
        <v>61</v>
      </c>
      <c r="G46" s="68" t="s">
        <v>35</v>
      </c>
      <c r="H46" s="134" t="s">
        <v>205</v>
      </c>
      <c r="I46" s="137" t="s">
        <v>65</v>
      </c>
      <c r="J46" s="137" t="s">
        <v>193</v>
      </c>
      <c r="K46" s="127" t="s">
        <v>287</v>
      </c>
      <c r="L46" s="68" t="s">
        <v>247</v>
      </c>
      <c r="M46" s="69" t="s">
        <v>41</v>
      </c>
      <c r="N46" s="92">
        <v>45828</v>
      </c>
      <c r="O46" s="92">
        <v>45831</v>
      </c>
      <c r="P46" s="69" t="s">
        <v>65</v>
      </c>
      <c r="Q46" s="69" t="s">
        <v>65</v>
      </c>
      <c r="R46" s="69" t="s">
        <v>65</v>
      </c>
      <c r="S46" s="92">
        <v>45831</v>
      </c>
      <c r="T46" s="95" t="s">
        <v>42</v>
      </c>
      <c r="U46" s="127" t="s">
        <v>306</v>
      </c>
      <c r="X46" s="94"/>
    </row>
    <row r="47" spans="1:24" s="85" customFormat="1" ht="36" customHeight="1" x14ac:dyDescent="0.3">
      <c r="A47" s="69">
        <v>38</v>
      </c>
      <c r="B47" s="65">
        <v>45793</v>
      </c>
      <c r="C47" s="68" t="s">
        <v>44</v>
      </c>
      <c r="D47" s="98" t="s">
        <v>264</v>
      </c>
      <c r="E47" s="68" t="s">
        <v>46</v>
      </c>
      <c r="F47" s="68" t="s">
        <v>61</v>
      </c>
      <c r="G47" s="68" t="s">
        <v>35</v>
      </c>
      <c r="H47" s="125" t="s">
        <v>206</v>
      </c>
      <c r="I47" s="137" t="s">
        <v>65</v>
      </c>
      <c r="J47" s="137" t="s">
        <v>193</v>
      </c>
      <c r="K47" s="127" t="s">
        <v>238</v>
      </c>
      <c r="L47" s="69" t="s">
        <v>65</v>
      </c>
      <c r="M47" s="69" t="s">
        <v>65</v>
      </c>
      <c r="N47" s="69" t="s">
        <v>65</v>
      </c>
      <c r="O47" s="96">
        <v>45813</v>
      </c>
      <c r="P47" s="69" t="s">
        <v>65</v>
      </c>
      <c r="Q47" s="69" t="s">
        <v>65</v>
      </c>
      <c r="R47" s="69" t="s">
        <v>65</v>
      </c>
      <c r="S47" s="69" t="s">
        <v>65</v>
      </c>
      <c r="T47" s="95" t="s">
        <v>42</v>
      </c>
      <c r="U47" s="127"/>
      <c r="X47" s="94"/>
    </row>
    <row r="48" spans="1:24" s="85" customFormat="1" ht="32.25" customHeight="1" x14ac:dyDescent="0.3">
      <c r="A48" s="69">
        <v>39</v>
      </c>
      <c r="B48" s="65">
        <v>45793</v>
      </c>
      <c r="C48" s="68" t="s">
        <v>44</v>
      </c>
      <c r="D48" s="98" t="s">
        <v>265</v>
      </c>
      <c r="E48" s="68" t="s">
        <v>46</v>
      </c>
      <c r="F48" s="68" t="s">
        <v>27</v>
      </c>
      <c r="G48" s="68" t="s">
        <v>35</v>
      </c>
      <c r="H48" s="125" t="s">
        <v>207</v>
      </c>
      <c r="I48" s="137" t="s">
        <v>65</v>
      </c>
      <c r="J48" s="137" t="s">
        <v>193</v>
      </c>
      <c r="K48" s="127" t="s">
        <v>208</v>
      </c>
      <c r="L48" s="68" t="s">
        <v>40</v>
      </c>
      <c r="M48" s="69" t="s">
        <v>41</v>
      </c>
      <c r="N48" s="92">
        <v>45900</v>
      </c>
      <c r="O48" s="70"/>
      <c r="P48" s="70"/>
      <c r="Q48" s="68"/>
      <c r="R48" s="68"/>
      <c r="S48" s="70"/>
      <c r="T48" s="95" t="s">
        <v>68</v>
      </c>
      <c r="U48" s="127"/>
      <c r="X48" s="94"/>
    </row>
    <row r="49" spans="1:24" s="85" customFormat="1" ht="45" hidden="1" customHeight="1" x14ac:dyDescent="0.3">
      <c r="A49" s="69">
        <v>43</v>
      </c>
      <c r="B49" s="65">
        <v>45793</v>
      </c>
      <c r="C49" s="68" t="s">
        <v>221</v>
      </c>
      <c r="D49" s="98" t="s">
        <v>269</v>
      </c>
      <c r="E49" s="68" t="s">
        <v>46</v>
      </c>
      <c r="F49" s="68" t="s">
        <v>114</v>
      </c>
      <c r="G49" s="68" t="s">
        <v>177</v>
      </c>
      <c r="H49" s="124" t="s">
        <v>212</v>
      </c>
      <c r="I49" s="138" t="s">
        <v>213</v>
      </c>
      <c r="J49" s="137" t="s">
        <v>193</v>
      </c>
      <c r="K49" s="128" t="s">
        <v>297</v>
      </c>
      <c r="L49" s="68" t="s">
        <v>245</v>
      </c>
      <c r="M49" s="69" t="s">
        <v>41</v>
      </c>
      <c r="N49" s="92">
        <v>45838</v>
      </c>
      <c r="O49" s="92">
        <v>45832</v>
      </c>
      <c r="P49" s="69" t="s">
        <v>65</v>
      </c>
      <c r="Q49" s="69" t="s">
        <v>65</v>
      </c>
      <c r="R49" s="69" t="s">
        <v>65</v>
      </c>
      <c r="S49" s="92">
        <v>45832</v>
      </c>
      <c r="T49" s="95" t="s">
        <v>42</v>
      </c>
      <c r="U49" s="135"/>
      <c r="X49" s="94"/>
    </row>
    <row r="50" spans="1:24" s="85" customFormat="1" ht="71.25" hidden="1" customHeight="1" x14ac:dyDescent="0.3">
      <c r="A50" s="69">
        <v>42</v>
      </c>
      <c r="B50" s="65">
        <v>45793</v>
      </c>
      <c r="C50" s="68" t="s">
        <v>221</v>
      </c>
      <c r="D50" s="98" t="s">
        <v>268</v>
      </c>
      <c r="E50" s="68" t="s">
        <v>46</v>
      </c>
      <c r="F50" s="68" t="s">
        <v>77</v>
      </c>
      <c r="G50" s="68" t="s">
        <v>35</v>
      </c>
      <c r="H50" s="124" t="s">
        <v>211</v>
      </c>
      <c r="I50" s="37" t="s">
        <v>65</v>
      </c>
      <c r="J50" s="37" t="s">
        <v>193</v>
      </c>
      <c r="K50" s="127" t="s">
        <v>298</v>
      </c>
      <c r="L50" s="68" t="s">
        <v>146</v>
      </c>
      <c r="M50" s="69" t="s">
        <v>41</v>
      </c>
      <c r="N50" s="92">
        <v>45898</v>
      </c>
      <c r="O50" s="70"/>
      <c r="P50" s="70"/>
      <c r="Q50" s="68"/>
      <c r="R50" s="68"/>
      <c r="S50" s="70"/>
      <c r="T50" s="95" t="s">
        <v>68</v>
      </c>
      <c r="U50" s="127"/>
      <c r="X50" s="94"/>
    </row>
    <row r="51" spans="1:24" s="85" customFormat="1" ht="47.15" hidden="1" customHeight="1" x14ac:dyDescent="0.3">
      <c r="A51" s="69">
        <v>41</v>
      </c>
      <c r="B51" s="65">
        <v>45793</v>
      </c>
      <c r="C51" s="68" t="s">
        <v>221</v>
      </c>
      <c r="D51" s="98" t="s">
        <v>267</v>
      </c>
      <c r="E51" s="68" t="s">
        <v>46</v>
      </c>
      <c r="F51" s="68" t="s">
        <v>27</v>
      </c>
      <c r="G51" s="68" t="s">
        <v>35</v>
      </c>
      <c r="H51" s="125" t="s">
        <v>210</v>
      </c>
      <c r="I51" s="37" t="s">
        <v>65</v>
      </c>
      <c r="J51" s="37" t="s">
        <v>193</v>
      </c>
      <c r="K51" s="125" t="s">
        <v>248</v>
      </c>
      <c r="L51" s="69" t="s">
        <v>65</v>
      </c>
      <c r="M51" s="69" t="s">
        <v>65</v>
      </c>
      <c r="N51" s="69" t="s">
        <v>65</v>
      </c>
      <c r="O51" s="96">
        <v>45813</v>
      </c>
      <c r="P51" s="69" t="s">
        <v>65</v>
      </c>
      <c r="Q51" s="69" t="s">
        <v>65</v>
      </c>
      <c r="R51" s="69" t="s">
        <v>65</v>
      </c>
      <c r="S51" s="96">
        <v>45813</v>
      </c>
      <c r="T51" s="95" t="s">
        <v>42</v>
      </c>
      <c r="U51" s="127"/>
      <c r="X51" s="94"/>
    </row>
    <row r="52" spans="1:24" s="85" customFormat="1" ht="65" hidden="1" x14ac:dyDescent="0.3">
      <c r="A52" s="69">
        <v>40</v>
      </c>
      <c r="B52" s="65">
        <v>45793</v>
      </c>
      <c r="C52" s="68" t="s">
        <v>221</v>
      </c>
      <c r="D52" s="98" t="s">
        <v>266</v>
      </c>
      <c r="E52" s="68" t="s">
        <v>46</v>
      </c>
      <c r="F52" s="68" t="s">
        <v>27</v>
      </c>
      <c r="G52" s="68" t="s">
        <v>35</v>
      </c>
      <c r="H52" s="125" t="s">
        <v>303</v>
      </c>
      <c r="I52" s="37" t="s">
        <v>65</v>
      </c>
      <c r="J52" s="37" t="s">
        <v>209</v>
      </c>
      <c r="K52" s="125" t="s">
        <v>299</v>
      </c>
      <c r="L52" s="68" t="s">
        <v>194</v>
      </c>
      <c r="M52" s="69" t="s">
        <v>41</v>
      </c>
      <c r="N52" s="92">
        <v>45828</v>
      </c>
      <c r="O52" s="96">
        <v>45819</v>
      </c>
      <c r="P52" s="136" t="s">
        <v>65</v>
      </c>
      <c r="Q52" s="136" t="s">
        <v>65</v>
      </c>
      <c r="R52" s="136" t="s">
        <v>65</v>
      </c>
      <c r="S52" s="96">
        <v>45819</v>
      </c>
      <c r="T52" s="95" t="s">
        <v>42</v>
      </c>
      <c r="U52" s="127" t="s">
        <v>305</v>
      </c>
      <c r="X52" s="94"/>
    </row>
    <row r="53" spans="1:24" s="85" customFormat="1" ht="52.5" hidden="1" customHeight="1" x14ac:dyDescent="0.3">
      <c r="A53" s="69">
        <v>44</v>
      </c>
      <c r="B53" s="65">
        <v>45793</v>
      </c>
      <c r="C53" s="68" t="s">
        <v>221</v>
      </c>
      <c r="D53" s="98" t="s">
        <v>270</v>
      </c>
      <c r="E53" s="68" t="s">
        <v>46</v>
      </c>
      <c r="F53" s="68" t="s">
        <v>31</v>
      </c>
      <c r="G53" s="68" t="s">
        <v>70</v>
      </c>
      <c r="H53" s="124" t="s">
        <v>214</v>
      </c>
      <c r="I53" s="37" t="s">
        <v>65</v>
      </c>
      <c r="J53" s="37" t="s">
        <v>193</v>
      </c>
      <c r="K53" s="124" t="s">
        <v>300</v>
      </c>
      <c r="L53" s="68" t="s">
        <v>215</v>
      </c>
      <c r="M53" s="69" t="s">
        <v>41</v>
      </c>
      <c r="N53" s="92">
        <v>45869</v>
      </c>
      <c r="O53" s="70"/>
      <c r="P53" s="70"/>
      <c r="Q53" s="68"/>
      <c r="R53" s="68"/>
      <c r="S53" s="70"/>
      <c r="T53" s="95" t="s">
        <v>68</v>
      </c>
      <c r="U53" s="135"/>
      <c r="X53" s="94"/>
    </row>
    <row r="54" spans="1:24" s="3" customFormat="1" ht="12.5" hidden="1" x14ac:dyDescent="0.25">
      <c r="A54" s="55"/>
      <c r="B54" s="57"/>
      <c r="C54" s="19"/>
      <c r="D54" s="46"/>
      <c r="E54" s="19"/>
      <c r="F54" s="48"/>
      <c r="G54" s="48"/>
      <c r="H54" s="56"/>
      <c r="I54" s="50"/>
      <c r="J54" s="50"/>
      <c r="K54" s="51"/>
      <c r="L54" s="52"/>
      <c r="M54" s="45"/>
      <c r="N54" s="35"/>
      <c r="O54" s="53"/>
      <c r="P54" s="53"/>
      <c r="Q54" s="52"/>
      <c r="R54" s="52"/>
      <c r="S54" s="53"/>
      <c r="T54" s="54"/>
      <c r="U54" s="51"/>
      <c r="X54" s="32"/>
    </row>
    <row r="55" spans="1:24" s="3" customFormat="1" ht="12.5" hidden="1" x14ac:dyDescent="0.25">
      <c r="A55" s="55"/>
      <c r="B55" s="57"/>
      <c r="C55" s="19"/>
      <c r="D55" s="46"/>
      <c r="E55" s="19"/>
      <c r="F55" s="48"/>
      <c r="G55" s="48"/>
      <c r="H55" s="56"/>
      <c r="I55" s="50"/>
      <c r="J55" s="50"/>
      <c r="K55" s="51"/>
      <c r="L55" s="52"/>
      <c r="M55" s="45"/>
      <c r="N55" s="35"/>
      <c r="O55" s="53"/>
      <c r="P55" s="53"/>
      <c r="Q55" s="52"/>
      <c r="R55" s="52"/>
      <c r="S55" s="53"/>
      <c r="T55" s="54"/>
      <c r="U55" s="51"/>
      <c r="X55" s="32"/>
    </row>
    <row r="56" spans="1:24" s="3" customFormat="1" ht="12.5" hidden="1" x14ac:dyDescent="0.25">
      <c r="A56" s="55"/>
      <c r="B56" s="57"/>
      <c r="C56" s="48"/>
      <c r="D56" s="49"/>
      <c r="E56" s="48"/>
      <c r="F56" s="48"/>
      <c r="G56" s="48"/>
      <c r="H56" s="56"/>
      <c r="I56" s="50"/>
      <c r="J56" s="50"/>
      <c r="K56" s="51"/>
      <c r="L56" s="52"/>
      <c r="M56" s="45"/>
      <c r="N56" s="35"/>
      <c r="O56" s="53"/>
      <c r="P56" s="53"/>
      <c r="Q56" s="52"/>
      <c r="R56" s="52"/>
      <c r="S56" s="53"/>
      <c r="T56" s="54"/>
      <c r="U56" s="51"/>
      <c r="X56" s="32"/>
    </row>
    <row r="57" spans="1:24" s="3" customFormat="1" ht="12.5" hidden="1" x14ac:dyDescent="0.25">
      <c r="A57" s="55"/>
      <c r="B57" s="57"/>
      <c r="C57" s="48"/>
      <c r="D57" s="49"/>
      <c r="E57" s="48"/>
      <c r="F57" s="48"/>
      <c r="G57" s="48"/>
      <c r="H57" s="56"/>
      <c r="I57" s="50"/>
      <c r="J57" s="50"/>
      <c r="K57" s="51"/>
      <c r="L57" s="52"/>
      <c r="M57" s="45"/>
      <c r="N57" s="35"/>
      <c r="O57" s="53"/>
      <c r="P57" s="53"/>
      <c r="Q57" s="52"/>
      <c r="R57" s="52"/>
      <c r="S57" s="53"/>
      <c r="T57" s="54"/>
      <c r="U57" s="51"/>
      <c r="X57" s="32"/>
    </row>
    <row r="58" spans="1:24" s="3" customFormat="1" ht="12.5" hidden="1" x14ac:dyDescent="0.25">
      <c r="A58" s="47"/>
      <c r="B58" s="57"/>
      <c r="C58" s="48"/>
      <c r="D58" s="49"/>
      <c r="E58" s="48"/>
      <c r="F58" s="48"/>
      <c r="G58" s="48"/>
      <c r="H58" s="56"/>
      <c r="I58" s="50"/>
      <c r="J58" s="50"/>
      <c r="K58" s="51"/>
      <c r="L58" s="52"/>
      <c r="M58" s="45"/>
      <c r="N58" s="35"/>
      <c r="O58" s="53"/>
      <c r="P58" s="53"/>
      <c r="Q58" s="52"/>
      <c r="R58" s="52"/>
      <c r="S58" s="53"/>
      <c r="T58" s="54"/>
      <c r="U58" s="51"/>
      <c r="X58" s="32"/>
    </row>
    <row r="59" spans="1:24" s="3" customFormat="1" ht="12.5" hidden="1" x14ac:dyDescent="0.25">
      <c r="A59" s="47"/>
      <c r="B59" s="57"/>
      <c r="C59" s="48"/>
      <c r="D59" s="49"/>
      <c r="E59" s="48"/>
      <c r="F59" s="48"/>
      <c r="G59" s="48"/>
      <c r="H59" s="56"/>
      <c r="I59" s="50"/>
      <c r="J59" s="50"/>
      <c r="K59" s="51"/>
      <c r="L59" s="52"/>
      <c r="M59" s="45"/>
      <c r="N59" s="35"/>
      <c r="O59" s="53"/>
      <c r="P59" s="53"/>
      <c r="Q59" s="52"/>
      <c r="R59" s="52"/>
      <c r="S59" s="53"/>
      <c r="T59" s="54"/>
      <c r="U59" s="51"/>
      <c r="X59" s="32"/>
    </row>
    <row r="60" spans="1:24" s="3" customFormat="1" ht="12.5" hidden="1" x14ac:dyDescent="0.25">
      <c r="A60" s="47"/>
      <c r="B60" s="57"/>
      <c r="C60" s="48"/>
      <c r="D60" s="49"/>
      <c r="E60" s="48"/>
      <c r="F60" s="48"/>
      <c r="G60" s="48"/>
      <c r="H60" s="56"/>
      <c r="I60" s="50"/>
      <c r="J60" s="50"/>
      <c r="K60" s="51"/>
      <c r="L60" s="52"/>
      <c r="M60" s="45"/>
      <c r="N60" s="35"/>
      <c r="O60" s="53"/>
      <c r="P60" s="53"/>
      <c r="Q60" s="52"/>
      <c r="R60" s="52"/>
      <c r="S60" s="53"/>
      <c r="T60" s="54"/>
      <c r="U60" s="51"/>
      <c r="X60" s="32"/>
    </row>
    <row r="61" spans="1:24" s="3" customFormat="1" ht="12.5" hidden="1" x14ac:dyDescent="0.25">
      <c r="A61" s="47"/>
      <c r="B61" s="57"/>
      <c r="C61" s="48"/>
      <c r="D61" s="49"/>
      <c r="E61" s="48"/>
      <c r="F61" s="48"/>
      <c r="G61" s="48"/>
      <c r="H61" s="56"/>
      <c r="I61" s="50"/>
      <c r="J61" s="50"/>
      <c r="K61" s="51"/>
      <c r="L61" s="52"/>
      <c r="M61" s="45"/>
      <c r="N61" s="35"/>
      <c r="O61" s="53"/>
      <c r="P61" s="53"/>
      <c r="Q61" s="52"/>
      <c r="R61" s="52"/>
      <c r="S61" s="53"/>
      <c r="T61" s="54"/>
      <c r="U61" s="51"/>
      <c r="X61" s="32"/>
    </row>
    <row r="62" spans="1:24" s="3" customFormat="1" ht="16.25" hidden="1" customHeight="1" x14ac:dyDescent="0.25">
      <c r="A62" s="20"/>
      <c r="B62" s="59"/>
      <c r="C62" s="22"/>
      <c r="D62" s="21"/>
      <c r="E62" s="22"/>
      <c r="F62" s="22"/>
      <c r="G62" s="22"/>
      <c r="H62" s="58"/>
      <c r="I62" s="40"/>
      <c r="J62" s="40"/>
      <c r="K62" s="41"/>
      <c r="L62" s="42"/>
      <c r="M62" s="43"/>
      <c r="N62" s="60"/>
      <c r="O62" s="23"/>
      <c r="P62" s="23"/>
      <c r="Q62" s="42"/>
      <c r="R62" s="42"/>
      <c r="S62" s="23"/>
      <c r="T62" s="24"/>
      <c r="U62" s="41"/>
      <c r="X62" s="32"/>
    </row>
    <row r="63" spans="1:24" s="77" customFormat="1" ht="15.5" x14ac:dyDescent="0.35">
      <c r="B63" s="99"/>
      <c r="E63" s="100"/>
      <c r="H63" s="101"/>
      <c r="I63" s="16"/>
      <c r="J63" s="16"/>
      <c r="K63" s="115"/>
      <c r="L63" s="100"/>
      <c r="M63" s="116"/>
      <c r="N63" s="117"/>
      <c r="O63" s="118"/>
      <c r="R63" s="100"/>
      <c r="S63" s="118"/>
      <c r="T63" s="62"/>
      <c r="U63" s="115"/>
      <c r="X63" s="94"/>
    </row>
    <row r="64" spans="1:24" s="77" customFormat="1" ht="15.5" x14ac:dyDescent="0.35">
      <c r="A64" s="139" t="s">
        <v>216</v>
      </c>
      <c r="B64" s="139"/>
      <c r="C64" s="139" t="s">
        <v>216</v>
      </c>
      <c r="D64" s="139"/>
      <c r="E64" s="139" t="s">
        <v>216</v>
      </c>
      <c r="F64" s="139"/>
      <c r="G64" s="102"/>
      <c r="H64" s="101"/>
      <c r="I64" s="16"/>
      <c r="J64" s="16"/>
      <c r="K64" s="115"/>
      <c r="L64" s="100"/>
      <c r="M64" s="116"/>
      <c r="N64" s="117"/>
      <c r="O64" s="118"/>
      <c r="R64" s="100"/>
      <c r="S64" s="118"/>
      <c r="T64" s="62"/>
      <c r="U64" s="115"/>
      <c r="X64" s="119"/>
    </row>
    <row r="65" spans="1:24" s="77" customFormat="1" ht="15.5" x14ac:dyDescent="0.35">
      <c r="A65" s="151" t="s">
        <v>236</v>
      </c>
      <c r="B65" s="151"/>
      <c r="C65" s="151" t="s">
        <v>32</v>
      </c>
      <c r="D65" s="151"/>
      <c r="E65" s="151" t="s">
        <v>44</v>
      </c>
      <c r="F65" s="151"/>
      <c r="G65" s="132"/>
      <c r="H65" s="132"/>
      <c r="I65" s="16"/>
      <c r="J65" s="44"/>
      <c r="K65" s="116"/>
      <c r="L65" s="116"/>
      <c r="M65" s="116"/>
      <c r="N65" s="117"/>
      <c r="O65" s="118"/>
      <c r="R65" s="100"/>
      <c r="S65" s="118"/>
      <c r="T65" s="62"/>
      <c r="U65" s="115"/>
      <c r="X65" s="119"/>
    </row>
    <row r="66" spans="1:24" s="77" customFormat="1" ht="15.5" x14ac:dyDescent="0.35">
      <c r="A66" s="103" t="s">
        <v>217</v>
      </c>
      <c r="B66" s="103" t="s">
        <v>34</v>
      </c>
      <c r="C66" s="103" t="s">
        <v>217</v>
      </c>
      <c r="D66" s="103" t="s">
        <v>34</v>
      </c>
      <c r="E66" s="103" t="s">
        <v>217</v>
      </c>
      <c r="F66" s="103" t="s">
        <v>34</v>
      </c>
      <c r="G66" s="132"/>
      <c r="H66" s="132"/>
      <c r="I66" s="16"/>
      <c r="J66" s="16"/>
      <c r="K66" s="115"/>
      <c r="L66" s="100"/>
      <c r="M66" s="116"/>
      <c r="N66" s="117"/>
      <c r="O66" s="118"/>
      <c r="R66" s="100"/>
      <c r="S66" s="118"/>
      <c r="T66" s="62"/>
      <c r="U66" s="115"/>
      <c r="X66" s="119"/>
    </row>
    <row r="67" spans="1:24" s="109" customFormat="1" ht="15.5" x14ac:dyDescent="0.35">
      <c r="A67" s="104">
        <f>COUNTIF(E10:E62,"=OM")</f>
        <v>25</v>
      </c>
      <c r="B67" s="104">
        <f>COUNTIF(E10:E62,"=AC")</f>
        <v>19</v>
      </c>
      <c r="C67" s="104">
        <f>COUNTIFS(E11:E62,"OM",C11:C62,"AE")</f>
        <v>0</v>
      </c>
      <c r="D67" s="104">
        <f>COUNTIFS(E11:E62,"AC",C11:C62,"AE")</f>
        <v>8</v>
      </c>
      <c r="E67" s="104">
        <f>A67-C67</f>
        <v>25</v>
      </c>
      <c r="F67" s="104">
        <f>B67-D67</f>
        <v>11</v>
      </c>
      <c r="G67" s="132"/>
      <c r="H67" s="132"/>
      <c r="I67" s="34"/>
      <c r="J67" s="34"/>
      <c r="K67" s="101"/>
      <c r="L67" s="100"/>
      <c r="M67" s="116"/>
      <c r="N67" s="120"/>
      <c r="O67" s="121"/>
      <c r="R67" s="100"/>
      <c r="S67" s="121"/>
      <c r="T67" s="113"/>
      <c r="U67" s="101"/>
      <c r="X67" s="119"/>
    </row>
    <row r="68" spans="1:24" s="77" customFormat="1" ht="15.75" customHeight="1" x14ac:dyDescent="0.35">
      <c r="A68" s="105"/>
      <c r="B68" s="105"/>
      <c r="E68" s="100"/>
      <c r="H68" s="101"/>
      <c r="I68" s="16"/>
      <c r="J68" s="16"/>
      <c r="K68" s="115"/>
      <c r="L68" s="100"/>
      <c r="M68" s="116"/>
      <c r="N68" s="117"/>
      <c r="O68" s="118"/>
      <c r="R68" s="100"/>
      <c r="S68" s="118"/>
      <c r="T68" s="62"/>
      <c r="U68" s="115"/>
      <c r="X68" s="101"/>
    </row>
    <row r="69" spans="1:24" s="77" customFormat="1" ht="15.5" x14ac:dyDescent="0.35">
      <c r="A69" s="139" t="s">
        <v>13</v>
      </c>
      <c r="B69" s="139"/>
      <c r="E69" s="100"/>
      <c r="H69" s="101"/>
      <c r="I69" s="16"/>
      <c r="J69" s="16"/>
      <c r="K69" s="115"/>
      <c r="L69" s="100"/>
      <c r="M69" s="116"/>
      <c r="N69" s="117"/>
      <c r="O69" s="118"/>
      <c r="R69" s="100"/>
      <c r="S69" s="118"/>
      <c r="T69" s="62"/>
      <c r="U69" s="115"/>
      <c r="X69" s="119"/>
    </row>
    <row r="70" spans="1:24" s="77" customFormat="1" ht="15.5" x14ac:dyDescent="0.35">
      <c r="A70" s="106" t="s">
        <v>27</v>
      </c>
      <c r="B70" s="107">
        <f>COUNTIF(F11:F62,"=DMC")</f>
        <v>14</v>
      </c>
      <c r="E70" s="100"/>
      <c r="H70" s="101"/>
      <c r="I70" s="16"/>
      <c r="J70" s="16"/>
      <c r="K70" s="115"/>
      <c r="L70" s="100"/>
      <c r="M70" s="116"/>
      <c r="N70" s="117"/>
      <c r="O70" s="118"/>
      <c r="R70" s="100"/>
      <c r="S70" s="118"/>
      <c r="T70" s="62"/>
      <c r="U70" s="115"/>
      <c r="X70" s="119"/>
    </row>
    <row r="71" spans="1:24" s="77" customFormat="1" ht="15.5" x14ac:dyDescent="0.35">
      <c r="A71" s="108" t="s">
        <v>31</v>
      </c>
      <c r="B71" s="107">
        <f>COUNTIF(F11:F62,"=DPC")</f>
        <v>4</v>
      </c>
      <c r="E71" s="100"/>
      <c r="H71" s="101"/>
      <c r="I71" s="16"/>
      <c r="J71" s="16"/>
      <c r="K71" s="115"/>
      <c r="L71" s="100"/>
      <c r="M71" s="116"/>
      <c r="N71" s="117"/>
      <c r="O71" s="118"/>
      <c r="R71" s="100"/>
      <c r="S71" s="118"/>
      <c r="T71" s="62"/>
      <c r="U71" s="115"/>
      <c r="X71" s="119"/>
    </row>
    <row r="72" spans="1:24" s="77" customFormat="1" ht="15.5" x14ac:dyDescent="0.35">
      <c r="A72" s="108" t="s">
        <v>54</v>
      </c>
      <c r="B72" s="107">
        <f>COUNTIF(F11:F62,"=DCG")</f>
        <v>0</v>
      </c>
      <c r="E72" s="100"/>
      <c r="H72" s="109"/>
      <c r="I72" s="15"/>
      <c r="J72" s="15"/>
      <c r="M72" s="122"/>
      <c r="N72" s="99"/>
      <c r="R72" s="100"/>
      <c r="X72" s="119"/>
    </row>
    <row r="73" spans="1:24" s="77" customFormat="1" ht="15.5" x14ac:dyDescent="0.35">
      <c r="A73" s="108" t="s">
        <v>61</v>
      </c>
      <c r="B73" s="107">
        <f>COUNTIF(F11:F62,"=DIT")</f>
        <v>2</v>
      </c>
      <c r="E73" s="100"/>
      <c r="H73" s="109"/>
      <c r="I73" s="15"/>
      <c r="J73" s="15"/>
      <c r="M73" s="122"/>
      <c r="N73" s="99"/>
      <c r="R73" s="100"/>
      <c r="X73" s="119"/>
    </row>
    <row r="74" spans="1:24" s="77" customFormat="1" ht="15.5" x14ac:dyDescent="0.35">
      <c r="A74" s="108" t="s">
        <v>47</v>
      </c>
      <c r="B74" s="107">
        <f>COUNTIF(F11:F62,"=DCM")</f>
        <v>1</v>
      </c>
      <c r="E74" s="100"/>
      <c r="H74" s="109"/>
      <c r="I74" s="15"/>
      <c r="J74" s="15"/>
      <c r="M74" s="122"/>
      <c r="N74" s="99"/>
      <c r="R74" s="100"/>
      <c r="X74" s="119"/>
    </row>
    <row r="75" spans="1:24" s="77" customFormat="1" ht="15.5" x14ac:dyDescent="0.35">
      <c r="A75" s="108" t="s">
        <v>218</v>
      </c>
      <c r="B75" s="107">
        <f>COUNTIF(F11:F62,"=DOP")</f>
        <v>0</v>
      </c>
      <c r="E75" s="100"/>
      <c r="H75" s="109"/>
      <c r="I75" s="15"/>
      <c r="J75" s="15"/>
      <c r="M75" s="122"/>
      <c r="N75" s="99"/>
      <c r="R75" s="100"/>
      <c r="X75" s="119"/>
    </row>
    <row r="76" spans="1:24" s="77" customFormat="1" ht="15.5" x14ac:dyDescent="0.35">
      <c r="A76" s="108" t="s">
        <v>85</v>
      </c>
      <c r="B76" s="107">
        <f>COUNTIF(F11:F62,"=DCO")</f>
        <v>0</v>
      </c>
      <c r="E76" s="100"/>
      <c r="H76" s="109"/>
      <c r="I76" s="15"/>
      <c r="J76" s="15"/>
      <c r="M76" s="122"/>
      <c r="N76" s="99"/>
      <c r="R76" s="100"/>
      <c r="X76" s="119"/>
    </row>
    <row r="77" spans="1:24" s="77" customFormat="1" ht="15.5" x14ac:dyDescent="0.35">
      <c r="A77" s="108" t="s">
        <v>95</v>
      </c>
      <c r="B77" s="107">
        <f>COUNTIF(F11:F62,"=DPA")</f>
        <v>5</v>
      </c>
      <c r="E77" s="100"/>
      <c r="H77" s="109"/>
      <c r="I77" s="15"/>
      <c r="J77" s="15"/>
      <c r="M77" s="122"/>
      <c r="N77" s="99"/>
      <c r="R77" s="100"/>
      <c r="X77" s="119"/>
    </row>
    <row r="78" spans="1:24" s="77" customFormat="1" ht="15.5" x14ac:dyDescent="0.35">
      <c r="A78" s="108" t="s">
        <v>103</v>
      </c>
      <c r="B78" s="107">
        <f>COUNTIF(F11:F62,"=DAF")</f>
        <v>0</v>
      </c>
      <c r="E78" s="100"/>
      <c r="H78" s="109"/>
      <c r="I78" s="15"/>
      <c r="J78" s="15"/>
      <c r="M78" s="122"/>
      <c r="N78" s="99"/>
      <c r="R78" s="100"/>
      <c r="X78" s="119"/>
    </row>
    <row r="79" spans="1:24" s="77" customFormat="1" ht="15.5" x14ac:dyDescent="0.35">
      <c r="A79" s="108" t="s">
        <v>130</v>
      </c>
      <c r="B79" s="107">
        <f>COUNTIF(F11:F62,"=ESP")</f>
        <v>0</v>
      </c>
      <c r="E79" s="100"/>
      <c r="H79" s="109"/>
      <c r="I79" s="15"/>
      <c r="J79" s="15"/>
      <c r="M79" s="122"/>
      <c r="N79" s="99"/>
      <c r="R79" s="100"/>
      <c r="X79" s="119"/>
    </row>
    <row r="80" spans="1:24" s="77" customFormat="1" ht="15.5" customHeight="1" x14ac:dyDescent="0.35">
      <c r="A80" s="108" t="s">
        <v>114</v>
      </c>
      <c r="B80" s="107">
        <f>COUNTIF(F11:F62,"=ENE")</f>
        <v>6</v>
      </c>
      <c r="E80" s="100"/>
      <c r="H80" s="109"/>
      <c r="I80" s="15"/>
      <c r="J80" s="15"/>
      <c r="M80" s="122"/>
      <c r="N80" s="99"/>
      <c r="R80" s="100"/>
      <c r="X80" s="119"/>
    </row>
    <row r="81" spans="1:24" s="77" customFormat="1" ht="15.5" customHeight="1" x14ac:dyDescent="0.35">
      <c r="A81" s="108" t="s">
        <v>63</v>
      </c>
      <c r="B81" s="107">
        <f>COUNTIF(F11:F62,"=ITD")</f>
        <v>5</v>
      </c>
      <c r="E81" s="100"/>
      <c r="H81" s="109"/>
      <c r="I81" s="15"/>
      <c r="J81" s="15"/>
      <c r="M81" s="122"/>
      <c r="N81" s="99"/>
      <c r="R81" s="100"/>
      <c r="X81" s="119"/>
    </row>
    <row r="82" spans="1:24" s="77" customFormat="1" ht="15.5" customHeight="1" x14ac:dyDescent="0.35">
      <c r="A82" s="108" t="s">
        <v>97</v>
      </c>
      <c r="B82" s="107">
        <f>COUNTIF(F11:F62,"=PRT")</f>
        <v>2</v>
      </c>
      <c r="E82" s="100"/>
      <c r="H82" s="109"/>
      <c r="I82" s="15"/>
      <c r="J82" s="15"/>
      <c r="M82" s="122"/>
      <c r="N82" s="99"/>
      <c r="R82" s="100"/>
      <c r="X82" s="119"/>
    </row>
    <row r="83" spans="1:24" s="77" customFormat="1" ht="15.5" customHeight="1" x14ac:dyDescent="0.35">
      <c r="A83" s="108" t="s">
        <v>219</v>
      </c>
      <c r="B83" s="107">
        <f>COUNTIF(F11:F62,"=BAK")</f>
        <v>0</v>
      </c>
      <c r="E83" s="100"/>
      <c r="H83" s="109"/>
      <c r="I83" s="15"/>
      <c r="J83" s="15"/>
      <c r="M83" s="122"/>
      <c r="N83" s="99"/>
      <c r="R83" s="100"/>
      <c r="X83" s="119"/>
    </row>
    <row r="84" spans="1:24" s="77" customFormat="1" ht="8.25" customHeight="1" x14ac:dyDescent="0.35">
      <c r="A84" s="110"/>
      <c r="B84" s="111"/>
      <c r="E84" s="100"/>
      <c r="H84" s="109"/>
      <c r="I84" s="15"/>
      <c r="J84" s="15"/>
      <c r="M84" s="122"/>
      <c r="N84" s="99"/>
      <c r="R84" s="100"/>
      <c r="X84" s="119"/>
    </row>
    <row r="85" spans="1:24" s="77" customFormat="1" ht="8.25" customHeight="1" x14ac:dyDescent="0.35">
      <c r="A85" s="110"/>
      <c r="B85" s="111"/>
      <c r="E85" s="100"/>
      <c r="H85" s="109"/>
      <c r="I85" s="15"/>
      <c r="J85" s="15"/>
      <c r="M85" s="122"/>
      <c r="N85" s="99"/>
      <c r="R85" s="100"/>
      <c r="X85" s="119"/>
    </row>
    <row r="86" spans="1:24" s="77" customFormat="1" ht="15.5" x14ac:dyDescent="0.35">
      <c r="A86" s="139" t="s">
        <v>220</v>
      </c>
      <c r="B86" s="139"/>
      <c r="E86" s="100"/>
      <c r="H86" s="109"/>
      <c r="I86" s="15"/>
      <c r="J86" s="15"/>
      <c r="M86" s="122"/>
      <c r="N86" s="99"/>
      <c r="R86" s="100"/>
      <c r="X86" s="119"/>
    </row>
    <row r="87" spans="1:24" s="77" customFormat="1" ht="15.5" x14ac:dyDescent="0.35">
      <c r="A87" s="108" t="s">
        <v>221</v>
      </c>
      <c r="B87" s="107">
        <f>COUNTIF(C11:C62,"=Reun.")</f>
        <v>5</v>
      </c>
      <c r="E87" s="100"/>
      <c r="H87" s="109"/>
      <c r="I87" s="15"/>
      <c r="J87" s="15"/>
      <c r="M87" s="122"/>
      <c r="N87" s="99"/>
      <c r="R87" s="100"/>
      <c r="X87" s="119"/>
    </row>
    <row r="88" spans="1:24" s="77" customFormat="1" ht="15.5" x14ac:dyDescent="0.35">
      <c r="A88" s="108" t="s">
        <v>222</v>
      </c>
      <c r="B88" s="107">
        <f>COUNTIF(C11:C62,"=RG")</f>
        <v>0</v>
      </c>
      <c r="E88" s="100"/>
      <c r="H88" s="109"/>
      <c r="I88" s="15"/>
      <c r="J88" s="15"/>
      <c r="M88" s="122"/>
      <c r="N88" s="99"/>
      <c r="R88" s="100"/>
      <c r="X88" s="119"/>
    </row>
    <row r="89" spans="1:24" s="77" customFormat="1" ht="15.5" x14ac:dyDescent="0.35">
      <c r="A89" s="108" t="s">
        <v>223</v>
      </c>
      <c r="B89" s="107">
        <f>COUNTIF(C11:C62,"=NCI")</f>
        <v>0</v>
      </c>
      <c r="E89" s="100"/>
      <c r="H89" s="109"/>
      <c r="I89" s="15"/>
      <c r="J89" s="15"/>
      <c r="M89" s="122"/>
      <c r="N89" s="99"/>
      <c r="R89" s="100"/>
      <c r="X89" s="119"/>
    </row>
    <row r="90" spans="1:24" s="77" customFormat="1" ht="15.5" x14ac:dyDescent="0.35">
      <c r="A90" s="108" t="s">
        <v>224</v>
      </c>
      <c r="B90" s="107">
        <f>COUNTIF(C11:C62,"=Recl.")</f>
        <v>0</v>
      </c>
      <c r="E90" s="100"/>
      <c r="H90" s="109"/>
      <c r="I90" s="15"/>
      <c r="J90" s="15"/>
      <c r="M90" s="122"/>
      <c r="N90" s="99"/>
      <c r="R90" s="100"/>
      <c r="X90" s="119"/>
    </row>
    <row r="91" spans="1:24" s="77" customFormat="1" ht="15.5" x14ac:dyDescent="0.35">
      <c r="A91" s="108" t="s">
        <v>225</v>
      </c>
      <c r="B91" s="107">
        <f>COUNTIF(C11:C62,"=Indic.")</f>
        <v>0</v>
      </c>
      <c r="E91" s="100"/>
      <c r="H91" s="109"/>
      <c r="I91" s="15"/>
      <c r="J91" s="15"/>
      <c r="M91" s="122"/>
      <c r="N91" s="99"/>
      <c r="R91" s="100"/>
      <c r="X91" s="119"/>
    </row>
    <row r="92" spans="1:24" s="77" customFormat="1" ht="15.5" x14ac:dyDescent="0.35">
      <c r="A92" s="108" t="s">
        <v>32</v>
      </c>
      <c r="B92" s="107">
        <f>COUNTIF(C11:C62,"=AE")</f>
        <v>8</v>
      </c>
      <c r="E92" s="100"/>
      <c r="H92" s="109"/>
      <c r="I92" s="15"/>
      <c r="J92" s="15"/>
      <c r="M92" s="122"/>
      <c r="N92" s="99"/>
      <c r="R92" s="100"/>
      <c r="X92" s="119"/>
    </row>
    <row r="93" spans="1:24" s="77" customFormat="1" ht="15.5" x14ac:dyDescent="0.35">
      <c r="A93" s="108" t="s">
        <v>44</v>
      </c>
      <c r="B93" s="107">
        <f>COUNTIF(C11:C62,"=AI")</f>
        <v>30</v>
      </c>
      <c r="E93" s="100"/>
      <c r="H93" s="109"/>
      <c r="I93" s="15"/>
      <c r="J93" s="15"/>
      <c r="M93" s="122"/>
      <c r="N93" s="99"/>
      <c r="R93" s="100"/>
      <c r="X93" s="119"/>
    </row>
    <row r="94" spans="1:24" s="77" customFormat="1" ht="15.5" x14ac:dyDescent="0.35">
      <c r="A94" s="108" t="s">
        <v>226</v>
      </c>
      <c r="B94" s="107">
        <f>COUNTIF(C11:C62,"=Outra")</f>
        <v>0</v>
      </c>
      <c r="E94" s="100"/>
      <c r="H94" s="109"/>
      <c r="I94" s="15"/>
      <c r="J94" s="15"/>
      <c r="M94" s="122"/>
      <c r="N94" s="99"/>
      <c r="R94" s="100"/>
      <c r="X94" s="119"/>
    </row>
    <row r="95" spans="1:24" s="77" customFormat="1" ht="7.5" customHeight="1" x14ac:dyDescent="0.35">
      <c r="A95" s="105"/>
      <c r="B95" s="105"/>
      <c r="E95" s="100"/>
      <c r="H95" s="109"/>
      <c r="I95" s="15"/>
      <c r="J95" s="15"/>
      <c r="M95" s="122"/>
      <c r="N95" s="99"/>
      <c r="R95" s="100"/>
      <c r="X95" s="119"/>
    </row>
    <row r="96" spans="1:24" s="77" customFormat="1" ht="15.5" x14ac:dyDescent="0.35">
      <c r="A96" s="139" t="s">
        <v>25</v>
      </c>
      <c r="B96" s="139"/>
      <c r="E96" s="100"/>
      <c r="H96" s="109"/>
      <c r="I96" s="15"/>
      <c r="J96" s="15"/>
      <c r="M96" s="122"/>
      <c r="N96" s="99"/>
      <c r="R96" s="100"/>
      <c r="X96" s="119"/>
    </row>
    <row r="97" spans="1:24" s="77" customFormat="1" ht="15.5" x14ac:dyDescent="0.35">
      <c r="A97" s="112" t="s">
        <v>191</v>
      </c>
      <c r="B97" s="107">
        <f>COUNTIF(T11:T62,"=Aberta")</f>
        <v>1</v>
      </c>
      <c r="E97" s="100"/>
      <c r="H97" s="109"/>
      <c r="I97" s="15"/>
      <c r="J97" s="15"/>
      <c r="M97" s="122"/>
      <c r="N97" s="99"/>
      <c r="R97" s="100"/>
      <c r="X97" s="119"/>
    </row>
    <row r="98" spans="1:24" s="77" customFormat="1" ht="21" x14ac:dyDescent="0.35">
      <c r="A98" s="112" t="s">
        <v>68</v>
      </c>
      <c r="B98" s="107">
        <f>COUNTIF(T11:T62,"=Em Curso")</f>
        <v>10</v>
      </c>
      <c r="E98" s="100"/>
      <c r="H98" s="109"/>
      <c r="I98" s="15"/>
      <c r="J98" s="15"/>
      <c r="M98" s="122"/>
      <c r="N98" s="99"/>
      <c r="R98" s="100"/>
      <c r="X98" s="119"/>
    </row>
    <row r="99" spans="1:24" s="77" customFormat="1" ht="15.5" x14ac:dyDescent="0.35">
      <c r="A99" s="112" t="s">
        <v>227</v>
      </c>
      <c r="B99" s="107">
        <f>COUNTIF(T11:T62,"=Em Avaliação")</f>
        <v>2</v>
      </c>
      <c r="E99" s="100"/>
      <c r="H99" s="109"/>
      <c r="I99" s="15"/>
      <c r="J99" s="15"/>
      <c r="M99" s="122"/>
      <c r="N99" s="99"/>
      <c r="R99" s="100"/>
      <c r="X99" s="119"/>
    </row>
    <row r="100" spans="1:24" s="77" customFormat="1" ht="21" x14ac:dyDescent="0.35">
      <c r="A100" s="112" t="s">
        <v>228</v>
      </c>
      <c r="B100" s="107">
        <f>COUNTIF(T11:T62,"=Suspensa")</f>
        <v>0</v>
      </c>
      <c r="E100" s="100"/>
      <c r="H100" s="109"/>
      <c r="I100" s="15"/>
      <c r="J100" s="15"/>
      <c r="M100" s="122"/>
      <c r="N100" s="99"/>
      <c r="R100" s="100"/>
      <c r="X100" s="119"/>
    </row>
    <row r="101" spans="1:24" s="77" customFormat="1" ht="15.5" x14ac:dyDescent="0.35">
      <c r="A101" s="112" t="s">
        <v>229</v>
      </c>
      <c r="B101" s="107">
        <f>COUNTIF(T11:T62,"=Anulada")</f>
        <v>0</v>
      </c>
      <c r="E101" s="100"/>
      <c r="H101" s="109"/>
      <c r="I101" s="15"/>
      <c r="J101" s="15"/>
      <c r="M101" s="122"/>
      <c r="N101" s="99"/>
      <c r="R101" s="100"/>
      <c r="X101" s="119"/>
    </row>
    <row r="102" spans="1:24" s="77" customFormat="1" ht="15.5" x14ac:dyDescent="0.35">
      <c r="A102" s="112" t="s">
        <v>42</v>
      </c>
      <c r="B102" s="107">
        <f>COUNTIF(T11:T62,"=Fechada")</f>
        <v>30</v>
      </c>
      <c r="E102" s="100"/>
      <c r="H102" s="109"/>
      <c r="I102" s="15"/>
      <c r="J102" s="15"/>
      <c r="M102" s="122"/>
      <c r="N102" s="99"/>
      <c r="R102" s="100"/>
      <c r="X102" s="119"/>
    </row>
    <row r="103" spans="1:24" s="77" customFormat="1" ht="8.25" customHeight="1" x14ac:dyDescent="0.35">
      <c r="A103" s="111"/>
      <c r="B103" s="111"/>
      <c r="E103" s="100"/>
      <c r="H103" s="109"/>
      <c r="I103" s="15"/>
      <c r="J103" s="15"/>
      <c r="M103" s="122"/>
      <c r="N103" s="99"/>
      <c r="R103" s="100"/>
      <c r="X103" s="119"/>
    </row>
    <row r="104" spans="1:24" s="77" customFormat="1" ht="15.5" x14ac:dyDescent="0.35">
      <c r="A104" s="139" t="s">
        <v>230</v>
      </c>
      <c r="B104" s="139"/>
      <c r="E104" s="100"/>
      <c r="H104" s="109"/>
      <c r="I104" s="15"/>
      <c r="J104" s="15"/>
      <c r="M104" s="122"/>
      <c r="N104" s="99"/>
      <c r="R104" s="100"/>
      <c r="X104" s="119"/>
    </row>
    <row r="105" spans="1:24" s="77" customFormat="1" ht="15.5" x14ac:dyDescent="0.35">
      <c r="A105" s="108" t="s">
        <v>30</v>
      </c>
      <c r="B105" s="107">
        <f>COUNTIF(R11:R62,"x")</f>
        <v>9</v>
      </c>
      <c r="E105" s="100"/>
      <c r="H105" s="109"/>
      <c r="I105" s="15"/>
      <c r="J105" s="15"/>
      <c r="M105" s="122"/>
      <c r="N105" s="99"/>
      <c r="R105" s="100"/>
      <c r="X105" s="119"/>
    </row>
    <row r="106" spans="1:24" s="77" customFormat="1" ht="22" x14ac:dyDescent="0.35">
      <c r="A106" s="108" t="s">
        <v>231</v>
      </c>
      <c r="B106" s="107">
        <f>COUNTIF(Q11:Q62,"x")</f>
        <v>0</v>
      </c>
      <c r="E106" s="100"/>
      <c r="H106" s="109"/>
      <c r="I106" s="15"/>
      <c r="J106" s="15"/>
      <c r="M106" s="122"/>
      <c r="N106" s="99"/>
      <c r="R106" s="100"/>
      <c r="X106" s="119"/>
    </row>
    <row r="107" spans="1:24" ht="15.5" x14ac:dyDescent="0.35">
      <c r="X107" s="119"/>
    </row>
  </sheetData>
  <sheetProtection formatCells="0" formatColumns="0" formatRows="0" insertRows="0" deleteRows="0" autoFilter="0"/>
  <autoFilter ref="A9:U62" xr:uid="{00000000-0009-0000-0000-000000000000}">
    <filterColumn colId="1">
      <filters>
        <dateGroupItem year="2025" dateTimeGrouping="year"/>
      </filters>
    </filterColumn>
    <filterColumn colId="2">
      <filters>
        <filter val="AI"/>
      </filters>
    </filterColumn>
  </autoFilter>
  <mergeCells count="34">
    <mergeCell ref="U8:U9"/>
    <mergeCell ref="T8:T9"/>
    <mergeCell ref="R7:T7"/>
    <mergeCell ref="C7:K7"/>
    <mergeCell ref="I8:I9"/>
    <mergeCell ref="P8:R8"/>
    <mergeCell ref="D8:D9"/>
    <mergeCell ref="C8:C9"/>
    <mergeCell ref="O8:O9"/>
    <mergeCell ref="G8:G9"/>
    <mergeCell ref="N8:N9"/>
    <mergeCell ref="M8:M9"/>
    <mergeCell ref="C65:D65"/>
    <mergeCell ref="A7:B7"/>
    <mergeCell ref="S8:S9"/>
    <mergeCell ref="B8:B9"/>
    <mergeCell ref="A8:A9"/>
    <mergeCell ref="A65:B65"/>
    <mergeCell ref="A69:B69"/>
    <mergeCell ref="A1:B5"/>
    <mergeCell ref="C1:T5"/>
    <mergeCell ref="A104:B104"/>
    <mergeCell ref="E8:E9"/>
    <mergeCell ref="F8:F9"/>
    <mergeCell ref="L8:L9"/>
    <mergeCell ref="H8:H9"/>
    <mergeCell ref="J8:J9"/>
    <mergeCell ref="K8:K9"/>
    <mergeCell ref="A96:B96"/>
    <mergeCell ref="A64:B64"/>
    <mergeCell ref="E64:F64"/>
    <mergeCell ref="E65:F65"/>
    <mergeCell ref="A86:B86"/>
    <mergeCell ref="C64:D64"/>
  </mergeCells>
  <phoneticPr fontId="7" type="noConversion"/>
  <conditionalFormatting sqref="O48 O50 O53:O62">
    <cfRule type="expression" priority="5" stopIfTrue="1">
      <formula>(Q48&lt;&gt;"")</formula>
    </cfRule>
    <cfRule type="cellIs" priority="6" stopIfTrue="1" operator="equal">
      <formula>""</formula>
    </cfRule>
    <cfRule type="cellIs" dxfId="3" priority="7" stopIfTrue="1" operator="lessThan">
      <formula>TODAY()</formula>
    </cfRule>
    <cfRule type="cellIs" dxfId="2" priority="8" stopIfTrue="1" operator="lessThan">
      <formula>TODAY()+30</formula>
    </cfRule>
  </conditionalFormatting>
  <conditionalFormatting sqref="P44">
    <cfRule type="expression" priority="1" stopIfTrue="1">
      <formula>(Q44&lt;&gt;"")</formula>
    </cfRule>
    <cfRule type="cellIs" priority="2" stopIfTrue="1" operator="equal">
      <formula>""</formula>
    </cfRule>
    <cfRule type="cellIs" dxfId="1" priority="3" stopIfTrue="1" operator="lessThan">
      <formula>TODAY()</formula>
    </cfRule>
    <cfRule type="cellIs" dxfId="0" priority="4" stopIfTrue="1" operator="lessThan">
      <formula>TODAY()+30</formula>
    </cfRule>
  </conditionalFormatting>
  <dataValidations count="5">
    <dataValidation type="list" allowBlank="1" showInputMessage="1" showErrorMessage="1" sqref="T10:T62" xr:uid="{00000000-0002-0000-0000-000000000000}">
      <formula1>"Aberta, Em Curso, Em Avaliação, Suspensa, Anulada, Fechada"</formula1>
    </dataValidation>
    <dataValidation type="list" allowBlank="1" showInputMessage="1" showErrorMessage="1" sqref="E10:E62" xr:uid="{00000000-0002-0000-0000-000001000000}">
      <formula1>"AC,OM,OBS"</formula1>
    </dataValidation>
    <dataValidation type="list" allowBlank="1" showInputMessage="1" showErrorMessage="1" sqref="C10:C62" xr:uid="{00000000-0002-0000-0000-000002000000}">
      <formula1>"Reun.,AE,AI,Outra"</formula1>
    </dataValidation>
    <dataValidation type="list" allowBlank="1" showInputMessage="1" showErrorMessage="1" sqref="G10:G62" xr:uid="{87668A72-D863-48DB-BECD-D0BCA88A4C7E}">
      <formula1>"Q,S,A,QS,QA,SA,QSA"</formula1>
    </dataValidation>
    <dataValidation type="list" allowBlank="1" showInputMessage="1" showErrorMessage="1" sqref="F10:F62" xr:uid="{00000000-0002-0000-0000-000003000000}">
      <formula1>$X$8:$X$23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8" scale="48" fitToHeight="0" orientation="landscape" r:id="rId1"/>
  <headerFooter scaleWithDoc="0">
    <oddFooter xml:space="preserve">&amp;L&amp;8&amp;G&amp;R&amp;8&amp;P/&amp;N  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K2"/>
  <sheetViews>
    <sheetView zoomScaleNormal="100" workbookViewId="0">
      <selection activeCell="R10" sqref="R10"/>
    </sheetView>
  </sheetViews>
  <sheetFormatPr defaultRowHeight="12.5" x14ac:dyDescent="0.25"/>
  <sheetData>
    <row r="1" spans="1:11" s="1" customFormat="1" ht="58.25" customHeight="1" thickBot="1" x14ac:dyDescent="0.4">
      <c r="A1" s="160" t="s">
        <v>232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s="1" customFormat="1" ht="16.25" customHeight="1" thickTop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</sheetData>
  <mergeCells count="1">
    <mergeCell ref="A1:K1"/>
  </mergeCells>
  <printOptions horizontalCentered="1"/>
  <pageMargins left="0.59055118110236227" right="0.19685039370078741" top="0.59055118110236227" bottom="1.1811023622047245" header="0.31496062992125984" footer="0.31496062992125984"/>
  <pageSetup paperSize="9" scale="96" orientation="portrait" r:id="rId1"/>
  <headerFooter scaleWithDoc="0">
    <oddFooter xml:space="preserve">&amp;L&amp;8xxxxx&amp;R&amp;8&amp;P/&amp;N 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2222-7C0A-47D2-A1B2-83FF61194F98}">
  <sheetPr>
    <pageSetUpPr fitToPage="1"/>
  </sheetPr>
  <dimension ref="A1:Q33"/>
  <sheetViews>
    <sheetView zoomScaleNormal="100" workbookViewId="0">
      <selection activeCell="B5" sqref="B5"/>
    </sheetView>
  </sheetViews>
  <sheetFormatPr defaultColWidth="9" defaultRowHeight="14.5" x14ac:dyDescent="0.35"/>
  <cols>
    <col min="1" max="1" width="9.36328125" style="4" customWidth="1"/>
    <col min="2" max="2" width="9" style="4"/>
    <col min="3" max="4" width="8.36328125" style="5" customWidth="1"/>
    <col min="5" max="6" width="9" style="5"/>
    <col min="7" max="10" width="9" style="4"/>
    <col min="11" max="11" width="5" style="4" customWidth="1"/>
    <col min="12" max="12" width="9" style="4"/>
    <col min="13" max="13" width="6.453125" style="6" customWidth="1"/>
    <col min="14" max="17" width="7" style="7" customWidth="1"/>
    <col min="18" max="16384" width="9" style="4"/>
  </cols>
  <sheetData>
    <row r="1" spans="1:17" ht="14.75" customHeight="1" x14ac:dyDescent="0.35">
      <c r="A1" s="18" t="s">
        <v>233</v>
      </c>
      <c r="C1" s="161" t="s">
        <v>32</v>
      </c>
      <c r="D1" s="162"/>
      <c r="F1" s="4"/>
      <c r="M1" s="4"/>
      <c r="N1" s="4"/>
      <c r="O1" s="6"/>
      <c r="P1" s="11"/>
      <c r="Q1" s="11"/>
    </row>
    <row r="2" spans="1:17" x14ac:dyDescent="0.35">
      <c r="C2" s="8" t="s">
        <v>46</v>
      </c>
      <c r="D2" s="9" t="s">
        <v>234</v>
      </c>
      <c r="F2" s="4"/>
      <c r="M2" s="61"/>
      <c r="P2" s="10"/>
    </row>
    <row r="3" spans="1:17" x14ac:dyDescent="0.35">
      <c r="B3" s="30">
        <v>2021</v>
      </c>
      <c r="C3" s="31"/>
      <c r="D3" s="31"/>
      <c r="E3" s="4"/>
      <c r="F3" s="4"/>
      <c r="M3" s="61"/>
      <c r="P3" s="10"/>
    </row>
    <row r="4" spans="1:17" x14ac:dyDescent="0.35">
      <c r="B4" s="25">
        <v>2022</v>
      </c>
      <c r="C4" s="26"/>
      <c r="D4" s="26"/>
      <c r="E4" s="4"/>
      <c r="F4" s="4"/>
      <c r="M4" s="61"/>
    </row>
    <row r="5" spans="1:17" x14ac:dyDescent="0.35">
      <c r="B5" s="25">
        <v>2023</v>
      </c>
      <c r="C5" s="26"/>
      <c r="D5" s="26"/>
      <c r="E5" s="4"/>
      <c r="F5" s="4"/>
      <c r="M5" s="61"/>
      <c r="P5" s="10"/>
    </row>
    <row r="6" spans="1:17" x14ac:dyDescent="0.35">
      <c r="B6" s="25">
        <v>2024</v>
      </c>
      <c r="C6" s="26"/>
      <c r="D6" s="27"/>
      <c r="E6" s="4"/>
      <c r="F6" s="4"/>
      <c r="M6" s="61"/>
      <c r="P6" s="10"/>
    </row>
    <row r="7" spans="1:17" x14ac:dyDescent="0.35">
      <c r="B7" s="25"/>
      <c r="C7" s="26"/>
      <c r="D7" s="26"/>
      <c r="F7" s="4"/>
      <c r="M7" s="61"/>
      <c r="N7" s="11"/>
      <c r="O7" s="11"/>
    </row>
    <row r="8" spans="1:17" x14ac:dyDescent="0.35">
      <c r="B8" s="25"/>
      <c r="C8" s="26"/>
      <c r="D8" s="26"/>
      <c r="F8" s="4"/>
    </row>
    <row r="9" spans="1:17" x14ac:dyDescent="0.35">
      <c r="B9" s="28"/>
      <c r="C9" s="29"/>
      <c r="D9" s="29"/>
      <c r="F9" s="4"/>
      <c r="M9" s="4"/>
      <c r="N9" s="6"/>
    </row>
    <row r="10" spans="1:17" x14ac:dyDescent="0.35">
      <c r="F10" s="4"/>
      <c r="M10" s="61"/>
      <c r="P10" s="10"/>
    </row>
    <row r="11" spans="1:17" ht="14.75" customHeight="1" x14ac:dyDescent="0.35">
      <c r="C11" s="163" t="s">
        <v>235</v>
      </c>
      <c r="D11" s="164"/>
      <c r="F11" s="4"/>
      <c r="M11" s="61"/>
      <c r="P11" s="10"/>
    </row>
    <row r="12" spans="1:17" x14ac:dyDescent="0.35">
      <c r="C12" s="8" t="s">
        <v>46</v>
      </c>
      <c r="D12" s="9" t="s">
        <v>234</v>
      </c>
      <c r="M12" s="61"/>
      <c r="P12" s="10"/>
    </row>
    <row r="13" spans="1:17" x14ac:dyDescent="0.35">
      <c r="B13" s="30">
        <v>2021</v>
      </c>
      <c r="C13" s="31"/>
      <c r="D13" s="31"/>
      <c r="M13" s="61"/>
      <c r="P13" s="10"/>
    </row>
    <row r="14" spans="1:17" x14ac:dyDescent="0.35">
      <c r="B14" s="25">
        <v>2022</v>
      </c>
      <c r="C14" s="26"/>
      <c r="D14" s="26"/>
      <c r="M14" s="61"/>
      <c r="P14" s="10"/>
    </row>
    <row r="15" spans="1:17" x14ac:dyDescent="0.35">
      <c r="B15" s="25">
        <v>2023</v>
      </c>
      <c r="C15" s="26"/>
      <c r="D15" s="26"/>
      <c r="M15" s="61"/>
      <c r="N15" s="11"/>
      <c r="O15" s="11"/>
    </row>
    <row r="16" spans="1:17" x14ac:dyDescent="0.35">
      <c r="B16" s="25">
        <v>2024</v>
      </c>
      <c r="C16" s="26"/>
      <c r="D16" s="27"/>
    </row>
    <row r="17" spans="1:16" x14ac:dyDescent="0.35">
      <c r="B17" s="25"/>
      <c r="C17" s="26"/>
      <c r="D17" s="26"/>
    </row>
    <row r="18" spans="1:16" x14ac:dyDescent="0.35">
      <c r="B18" s="25"/>
      <c r="C18" s="26"/>
      <c r="D18" s="26"/>
      <c r="M18" s="165"/>
      <c r="P18" s="10"/>
    </row>
    <row r="19" spans="1:16" x14ac:dyDescent="0.35">
      <c r="B19" s="28"/>
      <c r="C19" s="29"/>
      <c r="D19" s="29"/>
      <c r="M19" s="165"/>
      <c r="P19" s="10"/>
    </row>
    <row r="20" spans="1:16" x14ac:dyDescent="0.35">
      <c r="M20" s="165"/>
      <c r="P20" s="10"/>
    </row>
    <row r="21" spans="1:16" x14ac:dyDescent="0.35">
      <c r="M21" s="165"/>
      <c r="P21" s="10"/>
    </row>
    <row r="22" spans="1:16" x14ac:dyDescent="0.35">
      <c r="M22" s="165"/>
      <c r="P22" s="10"/>
    </row>
    <row r="23" spans="1:16" x14ac:dyDescent="0.35">
      <c r="B23" s="12"/>
      <c r="C23" s="13" t="s">
        <v>46</v>
      </c>
      <c r="D23" s="13" t="s">
        <v>234</v>
      </c>
      <c r="E23" s="14" t="s">
        <v>236</v>
      </c>
      <c r="M23" s="165"/>
      <c r="P23" s="10"/>
    </row>
    <row r="24" spans="1:16" x14ac:dyDescent="0.35">
      <c r="B24" s="30">
        <v>2021</v>
      </c>
      <c r="C24" s="26">
        <f>C13+C3</f>
        <v>0</v>
      </c>
      <c r="D24" s="26">
        <f>D13+D3</f>
        <v>0</v>
      </c>
      <c r="E24" s="5">
        <f>SUM(C24:D24)</f>
        <v>0</v>
      </c>
      <c r="M24" s="165"/>
      <c r="N24" s="11"/>
      <c r="O24" s="11"/>
    </row>
    <row r="25" spans="1:16" x14ac:dyDescent="0.35">
      <c r="B25" s="25">
        <v>2022</v>
      </c>
      <c r="C25" s="26">
        <f t="shared" ref="C25:D25" si="0">C14+C4</f>
        <v>0</v>
      </c>
      <c r="D25" s="26">
        <f t="shared" si="0"/>
        <v>0</v>
      </c>
      <c r="E25" s="5">
        <f t="shared" ref="E25:E29" si="1">SUM(C25:D25)</f>
        <v>0</v>
      </c>
    </row>
    <row r="26" spans="1:16" x14ac:dyDescent="0.35">
      <c r="B26" s="25">
        <v>2023</v>
      </c>
      <c r="C26" s="26">
        <f t="shared" ref="C26:D26" si="2">C15+C5</f>
        <v>0</v>
      </c>
      <c r="D26" s="26">
        <f t="shared" si="2"/>
        <v>0</v>
      </c>
      <c r="E26" s="5">
        <f t="shared" si="1"/>
        <v>0</v>
      </c>
    </row>
    <row r="27" spans="1:16" x14ac:dyDescent="0.35">
      <c r="B27" s="25">
        <v>2024</v>
      </c>
      <c r="C27" s="26">
        <f t="shared" ref="C27:D27" si="3">C16+C6</f>
        <v>0</v>
      </c>
      <c r="D27" s="26">
        <f t="shared" si="3"/>
        <v>0</v>
      </c>
      <c r="E27" s="5">
        <f t="shared" si="1"/>
        <v>0</v>
      </c>
      <c r="M27" s="165"/>
      <c r="P27" s="10"/>
    </row>
    <row r="28" spans="1:16" x14ac:dyDescent="0.35">
      <c r="B28" s="25"/>
      <c r="C28" s="26">
        <f t="shared" ref="C28:D28" si="4">C17+C7</f>
        <v>0</v>
      </c>
      <c r="D28" s="26">
        <f t="shared" si="4"/>
        <v>0</v>
      </c>
      <c r="E28" s="5">
        <f t="shared" si="1"/>
        <v>0</v>
      </c>
      <c r="M28" s="165"/>
      <c r="P28" s="10"/>
    </row>
    <row r="29" spans="1:16" x14ac:dyDescent="0.35">
      <c r="B29" s="28"/>
      <c r="C29" s="29">
        <f t="shared" ref="C29:D29" si="5">C18+C8</f>
        <v>0</v>
      </c>
      <c r="D29" s="29">
        <f t="shared" si="5"/>
        <v>0</v>
      </c>
      <c r="E29" s="5">
        <f t="shared" si="1"/>
        <v>0</v>
      </c>
      <c r="M29" s="165"/>
      <c r="P29" s="10"/>
    </row>
    <row r="30" spans="1:16" x14ac:dyDescent="0.35">
      <c r="M30" s="165"/>
      <c r="P30" s="10"/>
    </row>
    <row r="31" spans="1:16" x14ac:dyDescent="0.35">
      <c r="M31" s="165"/>
      <c r="P31" s="10"/>
    </row>
    <row r="32" spans="1:16" x14ac:dyDescent="0.35">
      <c r="A32" s="4" t="s">
        <v>237</v>
      </c>
      <c r="M32" s="165"/>
      <c r="P32" s="10"/>
    </row>
    <row r="33" spans="13:15" x14ac:dyDescent="0.35">
      <c r="M33" s="165"/>
      <c r="N33" s="11"/>
      <c r="O33" s="11"/>
    </row>
  </sheetData>
  <mergeCells count="4">
    <mergeCell ref="C1:D1"/>
    <mergeCell ref="C11:D11"/>
    <mergeCell ref="M18:M24"/>
    <mergeCell ref="M27:M3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2024-2025</vt:lpstr>
      <vt:lpstr>Gráficos</vt:lpstr>
      <vt:lpstr>NC_OM</vt:lpstr>
      <vt:lpstr>'2024-2025'!Área_de_Impressão</vt:lpstr>
      <vt:lpstr>Gráficos!Área_de_Impressão</vt:lpstr>
      <vt:lpstr>'2024-2025'!Títulos_de_Impressão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Catia</dc:creator>
  <cp:keywords/>
  <dc:description/>
  <cp:lastModifiedBy>Lucia Franca</cp:lastModifiedBy>
  <cp:revision/>
  <cp:lastPrinted>2025-07-02T18:15:43Z</cp:lastPrinted>
  <dcterms:created xsi:type="dcterms:W3CDTF">2016-10-02T11:32:51Z</dcterms:created>
  <dcterms:modified xsi:type="dcterms:W3CDTF">2025-07-02T18:15:48Z</dcterms:modified>
  <cp:category/>
  <cp:contentStatus/>
</cp:coreProperties>
</file>