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" sheetId="1" r:id="rId4"/>
    <sheet state="visible" name="AND" sheetId="2" r:id="rId5"/>
    <sheet state="visible" name="Data Persebaran" sheetId="3" r:id="rId6"/>
  </sheets>
  <definedNames/>
  <calcPr/>
</workbook>
</file>

<file path=xl/sharedStrings.xml><?xml version="1.0" encoding="utf-8"?>
<sst xmlns="http://schemas.openxmlformats.org/spreadsheetml/2006/main" count="50" uniqueCount="23">
  <si>
    <t>No</t>
  </si>
  <si>
    <t>Dimensi</t>
  </si>
  <si>
    <t>Jumlah Data</t>
  </si>
  <si>
    <t>Rata-Rata Akurasi</t>
  </si>
  <si>
    <t>Negative</t>
  </si>
  <si>
    <t>Positive</t>
  </si>
  <si>
    <t>Neutral</t>
  </si>
  <si>
    <t>Vaksin</t>
  </si>
  <si>
    <t>Ekonomi</t>
  </si>
  <si>
    <t>Spiritual</t>
  </si>
  <si>
    <t>Politik</t>
  </si>
  <si>
    <t>Vaksin - Ekonomi</t>
  </si>
  <si>
    <t>Vaksin - Spiritual</t>
  </si>
  <si>
    <t>Vaksin - Politik</t>
  </si>
  <si>
    <t>Politik - Ekonomi</t>
  </si>
  <si>
    <t>Politik - Spiritual</t>
  </si>
  <si>
    <t>Ekonomi - Spiritual</t>
  </si>
  <si>
    <t>Vaksin - Ekonomi - Spiritual</t>
  </si>
  <si>
    <t>Vaksin - Ekonomi - Politik</t>
  </si>
  <si>
    <t>Vaksin - Spiritual - Politik</t>
  </si>
  <si>
    <t>Vaksin - Ekonomi - Spiritual - Politik</t>
  </si>
  <si>
    <t>Topik</t>
  </si>
  <si>
    <t>Sentiment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</si>
</sst>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sz val="9.0"/>
      <color rgb="FF000000"/>
      <name val="&quot;Linux Libertine O&quot;"/>
    </font>
    <font>
      <color theme="1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left" readingOrder="0" shrinkToFit="0" wrapText="1"/>
    </xf>
    <xf borderId="6" fillId="0" fontId="6" numFmtId="0" xfId="0" applyAlignment="1" applyBorder="1" applyFont="1">
      <alignment horizontal="center" readingOrder="0" vertical="bottom"/>
    </xf>
    <xf borderId="6" fillId="0" fontId="6" numFmtId="2" xfId="0" applyAlignment="1" applyBorder="1" applyFont="1" applyNumberFormat="1">
      <alignment horizontal="center" readingOrder="0" vertical="bottom"/>
    </xf>
    <xf borderId="6" fillId="0" fontId="7" numFmtId="0" xfId="0" applyAlignment="1" applyBorder="1" applyFont="1">
      <alignment horizontal="left" readingOrder="0" shrinkToFit="0" wrapText="1"/>
    </xf>
    <xf borderId="6" fillId="0" fontId="6" numFmtId="1" xfId="0" applyAlignment="1" applyBorder="1" applyFont="1" applyNumberFormat="1">
      <alignment horizontal="center" readingOrder="0" vertical="bottom"/>
    </xf>
    <xf borderId="0" fillId="0" fontId="1" numFmtId="1" xfId="0" applyAlignment="1" applyFont="1" applyNumberFormat="1">
      <alignment horizontal="center"/>
    </xf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</cols>
  <sheetData>
    <row r="1">
      <c r="C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 t="s">
        <v>0</v>
      </c>
      <c r="C3" s="4" t="s">
        <v>1</v>
      </c>
      <c r="D3" s="5" t="s">
        <v>2</v>
      </c>
      <c r="E3" s="6"/>
      <c r="F3" s="7"/>
      <c r="G3" s="5" t="s">
        <v>3</v>
      </c>
      <c r="H3" s="6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8"/>
      <c r="C4" s="8"/>
      <c r="D4" s="9" t="s">
        <v>4</v>
      </c>
      <c r="E4" s="10" t="s">
        <v>5</v>
      </c>
      <c r="F4" s="10" t="s">
        <v>6</v>
      </c>
      <c r="G4" s="9" t="s">
        <v>4</v>
      </c>
      <c r="H4" s="10" t="s">
        <v>5</v>
      </c>
      <c r="I4" s="10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11">
        <v>1.0</v>
      </c>
      <c r="C5" s="12" t="s">
        <v>7</v>
      </c>
      <c r="D5" s="13">
        <f>IFERROR(__xludf.DUMMYFUNCTION("IMPORTRANGE(""https://docs.google.com/spreadsheets/d/1m0ATRGszcXDF5y9CSakYLwjpF3E_OkaI_tv1LwBIueQ/edit#gid=1720595485"",""dimensi_vaksin_labeled!G3"")"),1894.0)</f>
        <v>1894</v>
      </c>
      <c r="E5" s="13">
        <f>IFERROR(__xludf.DUMMYFUNCTION("IMPORTRANGE(""https://docs.google.com/spreadsheets/d/1m0ATRGszcXDF5y9CSakYLwjpF3E_OkaI_tv1LwBIueQ/edit#gid=1720595485"",""dimensi_vaksin_labeled!G3"")"),1894.0)</f>
        <v>1894</v>
      </c>
      <c r="F5" s="13">
        <f>IFERROR(__xludf.DUMMYFUNCTION("IMPORTRANGE(""https://docs.google.com/spreadsheets/d/1m0ATRGszcXDF5y9CSakYLwjpF3E_OkaI_tv1LwBIueQ/edit#gid=1720595485"",""dimensi_vaksin_labeled!G3"")"),1894.0)</f>
        <v>1894</v>
      </c>
      <c r="G5" s="14">
        <f>IFERROR(__xludf.DUMMYFUNCTION("IMPORTRANGE(""https://docs.google.com/spreadsheets/d/1m0ATRGszcXDF5y9CSakYLwjpF3E_OkaI_tv1LwBIueQ/edit#gid=1720595485"",""negative!H3"")"),89.01133918554501)</f>
        <v>89.01133919</v>
      </c>
      <c r="H5" s="14">
        <f>IFERROR(__xludf.DUMMYFUNCTION("IMPORTRANGE(""https://docs.google.com/spreadsheets/d/1m0ATRGszcXDF5y9CSakYLwjpF3E_OkaI_tv1LwBIueQ/edit#gid=1720595485"",""neutral!H4"")"),94.73506543136631)</f>
        <v>94.73506543</v>
      </c>
      <c r="I5" s="14">
        <f>IFERROR(__xludf.DUMMYFUNCTION("IMPORTRANGE(""https://docs.google.com/spreadsheets/d/1m0ATRGszcXDF5y9CSakYLwjpF3E_OkaI_tv1LwBIueQ/edit#gid=1720595485"",""positive!H4"")"),89.15459306230399)</f>
        <v>89.15459306</v>
      </c>
      <c r="J5" s="2">
        <f t="shared" ref="J5:J18" si="1">SUM(D5:F5)</f>
        <v>5682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11">
        <v>2.0</v>
      </c>
      <c r="C6" s="15" t="s">
        <v>8</v>
      </c>
      <c r="D6" s="13">
        <f>IFERROR(__xludf.DUMMYFUNCTION("IMPORTRANGE(""https://docs.google.com/spreadsheets/d/1sh6rj2wTSia-RJEbZFBM9BDujSDqIFZBsf1-Uz3CFmE/edit#gid=1071783795"",""dimensi_vaksin_labeled!G3"")"),1177.0)</f>
        <v>1177</v>
      </c>
      <c r="E6" s="13">
        <f>IFERROR(__xludf.DUMMYFUNCTION("IMPORTRANGE(""https://docs.google.com/spreadsheets/d/1sh6rj2wTSia-RJEbZFBM9BDujSDqIFZBsf1-Uz3CFmE/edit#gid=1071783795"",""dimensi_vaksin_labeled!H3"")"),1722.0)</f>
        <v>1722</v>
      </c>
      <c r="F6" s="13">
        <f>IFERROR(__xludf.DUMMYFUNCTION("IMPORTRANGE(""https://docs.google.com/spreadsheets/d/1sh6rj2wTSia-RJEbZFBM9BDujSDqIFZBsf1-Uz3CFmE/edit#gid=1071783795"",""dimensi_vaksin_labeled!I3"")"),6011.0)</f>
        <v>6011</v>
      </c>
      <c r="G6" s="14">
        <f>IFERROR(__xludf.DUMMYFUNCTION("IMPORTRANGE(""https://docs.google.com/spreadsheets/d/1sh6rj2wTSia-RJEbZFBM9BDujSDqIFZBsf1-Uz3CFmE/edit#gid=1071783795"",""positif!G3"")"),87.4420769850136)</f>
        <v>87.44207699</v>
      </c>
      <c r="H6" s="14">
        <f>IFERROR(__xludf.DUMMYFUNCTION("IMPORTRANGE(""https://docs.google.com/spreadsheets/d/1sh6rj2wTSia-RJEbZFBM9BDujSDqIFZBsf1-Uz3CFmE/edit#gid=1071783795"",""negative!G3"")"),90.43598684498893)</f>
        <v>90.43598684</v>
      </c>
      <c r="I6" s="14">
        <f>IFERROR(__xludf.DUMMYFUNCTION("IMPORTRANGE(""https://docs.google.com/spreadsheets/d/1sh6rj2wTSia-RJEbZFBM9BDujSDqIFZBsf1-Uz3CFmE/edit#gid=1071783795"",""neutral!G3"")"),95.07829552977122)</f>
        <v>95.07829553</v>
      </c>
      <c r="J6" s="2">
        <f t="shared" si="1"/>
        <v>8910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11">
        <v>3.0</v>
      </c>
      <c r="C7" s="15" t="s">
        <v>9</v>
      </c>
      <c r="D7" s="16">
        <f>IFERROR(__xludf.DUMMYFUNCTION("IMPORTRANGE(""https://docs.google.com/spreadsheets/d/1Kewwa_XLAFWSYHZrumU0RhdijmtE6zHgq89inhT2frY/edit#gid=1054041493"",""Histogram!R2"")"),341.0)</f>
        <v>341</v>
      </c>
      <c r="E7" s="16">
        <f>IFERROR(__xludf.DUMMYFUNCTION("IMPORTRANGE(""https://docs.google.com/spreadsheets/d/1Kewwa_XLAFWSYHZrumU0RhdijmtE6zHgq89inhT2frY/edit#gid=1054041493"",""Histogram!R4"")"),587.0)</f>
        <v>587</v>
      </c>
      <c r="F7" s="16">
        <f>IFERROR(__xludf.DUMMYFUNCTION("IMPORTRANGE(""https://docs.google.com/spreadsheets/d/1Kewwa_XLAFWSYHZrumU0RhdijmtE6zHgq89inhT2frY/edit#gid=1054041493"",""Histogram!R3"")"),2226.0)</f>
        <v>2226</v>
      </c>
      <c r="G7" s="14">
        <f>IFERROR(__xludf.DUMMYFUNCTION("IMPORTRANGE(""https://docs.google.com/spreadsheets/d/1Kewwa_XLAFWSYHZrumU0RhdijmtE6zHgq89inhT2frY/edit#gid=1054041493"",""Histogram!S2"")"),88.38591025896434)</f>
        <v>88.38591026</v>
      </c>
      <c r="H7" s="14">
        <f>IFERROR(__xludf.DUMMYFUNCTION("IMPORTRANGE(""https://docs.google.com/spreadsheets/d/1Kewwa_XLAFWSYHZrumU0RhdijmtE6zHgq89inhT2frY/edit#gid=1054041493"",""Histogram!S4"")"),86.76754999302925)</f>
        <v>86.76754999</v>
      </c>
      <c r="I7" s="14">
        <f>IFERROR(__xludf.DUMMYFUNCTION("IMPORTRANGE(""https://docs.google.com/spreadsheets/d/1Kewwa_XLAFWSYHZrumU0RhdijmtE6zHgq89inhT2frY/edit#gid=1054041493"",""Histogram!S3"")"),95.46231765095862)</f>
        <v>95.46231765</v>
      </c>
      <c r="J7" s="17">
        <f t="shared" si="1"/>
        <v>3154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>
        <v>4.0</v>
      </c>
      <c r="C8" s="15" t="s">
        <v>10</v>
      </c>
      <c r="D8" s="16">
        <f>IFERROR(__xludf.DUMMYFUNCTION("IMPORTRANGE(""https://docs.google.com/spreadsheets/d/1d59Be0FgkflY3Yw94xQPWaLYLGyJ-guhiwl5W3cedKU/edit#gid=193811714"",""Histogram!R2"")"),1678.0)</f>
        <v>1678</v>
      </c>
      <c r="E8" s="16">
        <f>IFERROR(__xludf.DUMMYFUNCTION("IMPORTRANGE(""https://docs.google.com/spreadsheets/d/1d59Be0FgkflY3Yw94xQPWaLYLGyJ-guhiwl5W3cedKU/edit#gid=193811714"",""Histogram!R4"")"),2663.0)</f>
        <v>2663</v>
      </c>
      <c r="F8" s="16">
        <f>IFERROR(__xludf.DUMMYFUNCTION("IMPORTRANGE(""https://docs.google.com/spreadsheets/d/1d59Be0FgkflY3Yw94xQPWaLYLGyJ-guhiwl5W3cedKU/edit#gid=193811714"",""Histogram!R3"")"),6756.0)</f>
        <v>6756</v>
      </c>
      <c r="G8" s="14">
        <f>IFERROR(__xludf.DUMMYFUNCTION("IMPORTRANGE(""https://docs.google.com/spreadsheets/d/1d59Be0FgkflY3Yw94xQPWaLYLGyJ-guhiwl5W3cedKU/edit#gid=193811714"",""Histogram!S2"")"),89.9281422078112)</f>
        <v>89.92814221</v>
      </c>
      <c r="H8" s="14">
        <f>IFERROR(__xludf.DUMMYFUNCTION("IMPORTRANGE(""https://docs.google.com/spreadsheets/d/1d59Be0FgkflY3Yw94xQPWaLYLGyJ-guhiwl5W3cedKU/edit#gid=193811714"",""Histogram!S4"")"),87.35778316088829)</f>
        <v>87.35778316</v>
      </c>
      <c r="I8" s="14">
        <f>IFERROR(__xludf.DUMMYFUNCTION("IMPORTRANGE(""https://docs.google.com/spreadsheets/d/1d59Be0FgkflY3Yw94xQPWaLYLGyJ-guhiwl5W3cedKU/edit#gid=193811714"",""Histogram!S3"")"),95.10565970364303)</f>
        <v>95.1056597</v>
      </c>
      <c r="J8" s="17">
        <f t="shared" si="1"/>
        <v>11097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1">
        <v>5.0</v>
      </c>
      <c r="C9" s="18" t="s">
        <v>11</v>
      </c>
      <c r="D9" s="13">
        <f>IFERROR(__xludf.DUMMYFUNCTION("IMPORTRANGE(""https://docs.google.com/spreadsheets/d/1TUSfwKO9AjQh1zy4AK_vmqe1wfLqQVdC7MM4o3k3ksM/edit#gid=246991196"",""dimensi_vaksin_ekonomi_clean_labeled!f3"")"),4088.0)</f>
        <v>4088</v>
      </c>
      <c r="E9" s="13">
        <f>IFERROR(__xludf.DUMMYFUNCTION("IMPORTRANGE(""https://docs.google.com/spreadsheets/d/1TUSfwKO9AjQh1zy4AK_vmqe1wfLqQVdC7MM4o3k3ksM/edit#gid=246991196"",""dimensi_vaksin_ekonomi_clean_labeled!g3"")"),9784.0)</f>
        <v>9784</v>
      </c>
      <c r="F9" s="13">
        <f>IFERROR(__xludf.DUMMYFUNCTION("IMPORTRANGE(""https://docs.google.com/spreadsheets/d/1TUSfwKO9AjQh1zy4AK_vmqe1wfLqQVdC7MM4o3k3ksM/edit#gid=246991196"",""dimensi_vaksin_ekonomi_clean_labeled!h3"")"),33680.0)</f>
        <v>33680</v>
      </c>
      <c r="G9" s="14">
        <f>IFERROR(__xludf.DUMMYFUNCTION("IMPORTRANGE(""https://docs.google.com/spreadsheets/d/1TUSfwKO9AjQh1zy4AK_vmqe1wfLqQVdC7MM4o3k3ksM/edit#gid=99584525"",""negative!q3"")"),88.48449395871093)</f>
        <v>88.48449396</v>
      </c>
      <c r="H9" s="14">
        <f>IFERROR(__xludf.DUMMYFUNCTION("IMPORTRANGE(""https://docs.google.com/spreadsheets/d/1TUSfwKO9AjQh1zy4AK_vmqe1wfLqQVdC7MM4o3k3ksM/edit#gid=99584525"",""positive!q3"")"),86.6811192931816)</f>
        <v>86.68111929</v>
      </c>
      <c r="I9" s="14">
        <f>IFERROR(__xludf.DUMMYFUNCTION("IMPORTRANGE(""https://docs.google.com/spreadsheets/d/1TUSfwKO9AjQh1zy4AK_vmqe1wfLqQVdC7MM4o3k3ksM/edit#gid=99584525"",""neutral!q3"")"),95.50699160936466)</f>
        <v>95.50699161</v>
      </c>
      <c r="J9" s="2">
        <f t="shared" si="1"/>
        <v>47552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1">
        <v>6.0</v>
      </c>
      <c r="C10" s="18" t="s">
        <v>12</v>
      </c>
      <c r="D10" s="13">
        <f>IFERROR(__xludf.DUMMYFUNCTION("IMPORTRANGE(""https://docs.google.com/spreadsheets/d/1rysVAO9iZoKIlDebiETDijHdzD_fZzJmPMLl-Gsq5vw/edit#gid=569079833"",""dimensi_vaksin_spiritual_labeled!f3"")"),3177.0)</f>
        <v>3177</v>
      </c>
      <c r="E10" s="13">
        <f>IFERROR(__xludf.DUMMYFUNCTION("IMPORTRANGE(""https://docs.google.com/spreadsheets/d/1rysVAO9iZoKIlDebiETDijHdzD_fZzJmPMLl-Gsq5vw/edit#gid=569079833"",""dimensi_vaksin_spiritual_labeled!g3"")"),8779.0)</f>
        <v>8779</v>
      </c>
      <c r="F10" s="13">
        <f>IFERROR(__xludf.DUMMYFUNCTION("IMPORTRANGE(""https://docs.google.com/spreadsheets/d/1rysVAO9iZoKIlDebiETDijHdzD_fZzJmPMLl-Gsq5vw/edit#gid=569079833"",""dimensi_vaksin_spiritual_labeled!h3"")"),29488.0)</f>
        <v>29488</v>
      </c>
      <c r="G10" s="14">
        <f>IFERROR(__xludf.DUMMYFUNCTION("IMPORTRANGE(""https://docs.google.com/spreadsheets/d/1rysVAO9iZoKIlDebiETDijHdzD_fZzJmPMLl-Gsq5vw/edit#gid=1408316868"",""negative!q3"")"),87.94808073879827)</f>
        <v>87.94808074</v>
      </c>
      <c r="H10" s="14">
        <f>IFERROR(__xludf.DUMMYFUNCTION("IMPORTRANGE(""https://docs.google.com/spreadsheets/d/1rysVAO9iZoKIlDebiETDijHdzD_fZzJmPMLl-Gsq5vw/edit#gid=1408316868"",""positive!q3"")"),86.83998583389422)</f>
        <v>86.83998583</v>
      </c>
      <c r="I10" s="14">
        <f>IFERROR(__xludf.DUMMYFUNCTION("IMPORTRANGE(""https://docs.google.com/spreadsheets/d/1rysVAO9iZoKIlDebiETDijHdzD_fZzJmPMLl-Gsq5vw/edit#gid=1408316868"",""neutral!q3"")"),95.59611692262597)</f>
        <v>95.59611692</v>
      </c>
      <c r="J10" s="2">
        <f t="shared" si="1"/>
        <v>41444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>
        <v>7.0</v>
      </c>
      <c r="C11" s="18" t="s">
        <v>13</v>
      </c>
      <c r="D11" s="16">
        <f>IFERROR(__xludf.DUMMYFUNCTION("IMPORTRANGE(""https://docs.google.com/spreadsheets/d/1zblwAM-5DC82otto-Ct39EHlEQEQT8gHUSEYsuE-g6s/edit#gid=1753277570"",""Histogram!R2"")"),3923.0)</f>
        <v>3923</v>
      </c>
      <c r="E11" s="16">
        <f>IFERROR(__xludf.DUMMYFUNCTION("IMPORTRANGE(""https://docs.google.com/spreadsheets/d/1zblwAM-5DC82otto-Ct39EHlEQEQT8gHUSEYsuE-g6s/edit#gid=1753277570"",""Histogram!R4"")"),9898.0)</f>
        <v>9898</v>
      </c>
      <c r="F11" s="16">
        <f>IFERROR(__xludf.DUMMYFUNCTION("IMPORTRANGE(""https://docs.google.com/spreadsheets/d/1zblwAM-5DC82otto-Ct39EHlEQEQT8gHUSEYsuE-g6s/edit#gid=1753277570"",""Histogram!R3"")"),32271.0)</f>
        <v>32271</v>
      </c>
      <c r="G11" s="14">
        <f>IFERROR(__xludf.DUMMYFUNCTION("IMPORTRANGE(""https://docs.google.com/spreadsheets/d/1zblwAM-5DC82otto-Ct39EHlEQEQT8gHUSEYsuE-g6s/edit#gid=1753277570"",""Histogram!s2"")"),88.71518505674037)</f>
        <v>88.71518506</v>
      </c>
      <c r="H11" s="14">
        <f>IFERROR(__xludf.DUMMYFUNCTION("IMPORTRANGE(""https://docs.google.com/spreadsheets/d/1zblwAM-5DC82otto-Ct39EHlEQEQT8gHUSEYsuE-g6s/edit#gid=1753277570"",""Histogram!s4"")"),86.86363605037558)</f>
        <v>86.86363605</v>
      </c>
      <c r="I11" s="14">
        <f>IFERROR(__xludf.DUMMYFUNCTION("IMPORTRANGE(""https://docs.google.com/spreadsheets/d/1zblwAM-5DC82otto-Ct39EHlEQEQT8gHUSEYsuE-g6s/edit#gid=1753277570"",""Histogram!s3"")"),95.57436756453299)</f>
        <v>95.57436756</v>
      </c>
      <c r="J11" s="17">
        <f t="shared" si="1"/>
        <v>46092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1">
        <v>8.0</v>
      </c>
      <c r="C12" s="19" t="s">
        <v>14</v>
      </c>
      <c r="D12" s="13">
        <f>IFERROR(__xludf.DUMMYFUNCTION("IMPORTRANGE(""https://docs.google.com/spreadsheets/d/1x5gtJV06XFNNHnSpasgHBThQs0_GB3oMzPZV7avm6D0/edit#gid=1875286070"",""dimensi_politik_ekonomi_clean_labeled!f3"")"),2675.0)</f>
        <v>2675</v>
      </c>
      <c r="E12" s="13">
        <f>IFERROR(__xludf.DUMMYFUNCTION("IMPORTRANGE(""https://docs.google.com/spreadsheets/d/1x5gtJV06XFNNHnSpasgHBThQs0_GB3oMzPZV7avm6D0/edit#gid=1875286070"",""dimensi_politik_ekonomi_clean_labeled!g3"")"),4064.0)</f>
        <v>4064</v>
      </c>
      <c r="F12" s="13">
        <f>IFERROR(__xludf.DUMMYFUNCTION("IMPORTRANGE(""https://docs.google.com/spreadsheets/d/1x5gtJV06XFNNHnSpasgHBThQs0_GB3oMzPZV7avm6D0/edit#gid=1875286070"",""dimensi_politik_ekonomi_clean_labeled!h3"")"),12465.0)</f>
        <v>12465</v>
      </c>
      <c r="G12" s="14">
        <f>IFERROR(__xludf.DUMMYFUNCTION("IMPORTRANGE(""https://docs.google.com/spreadsheets/d/1x5gtJV06XFNNHnSpasgHBThQs0_GB3oMzPZV7avm6D0/edit#gid=1818065383"",""negative!q3"")"),89.96356661743093)</f>
        <v>89.96356662</v>
      </c>
      <c r="H12" s="14">
        <f>IFERROR(__xludf.DUMMYFUNCTION("IMPORTRANGE(""https://docs.google.com/spreadsheets/d/1x5gtJV06XFNNHnSpasgHBThQs0_GB3oMzPZV7avm6D0/edit#gid=1818065383"",""positive!q3"")"),86.95328065128189)</f>
        <v>86.95328065</v>
      </c>
      <c r="I12" s="14">
        <f>IFERROR(__xludf.DUMMYFUNCTION("IMPORTRANGE(""https://docs.google.com/spreadsheets/d/1x5gtJV06XFNNHnSpasgHBThQs0_GB3oMzPZV7avm6D0/edit#gid=1818065383"",""neutral!q3"")"),95.15600559776486)</f>
        <v>95.1560056</v>
      </c>
      <c r="J12" s="2">
        <f t="shared" si="1"/>
        <v>19204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1">
        <v>9.0</v>
      </c>
      <c r="C13" s="19" t="s">
        <v>15</v>
      </c>
      <c r="D13" s="13">
        <f>IFERROR(__xludf.DUMMYFUNCTION("IMPORTRANGE(""https://docs.google.com/spreadsheets/d/19dYPsbK5XkwpJl-ZfRxAlfiDKh-GkJyr7je-F9NkgLw/edit#gid=439387953"",""dimensi_politik_spiritual_clean_labeled!f3"")"),1941.0)</f>
        <v>1941</v>
      </c>
      <c r="E13" s="13">
        <f>IFERROR(__xludf.DUMMYFUNCTION("IMPORTRANGE(""https://docs.google.com/spreadsheets/d/19dYPsbK5XkwpJl-ZfRxAlfiDKh-GkJyr7je-F9NkgLw/edit#gid=439387953"",""dimensi_politik_spiritual_clean_labeled!g3"")"),3064.0)</f>
        <v>3064</v>
      </c>
      <c r="F13" s="13">
        <f>IFERROR(__xludf.DUMMYFUNCTION("IMPORTRANGE(""https://docs.google.com/spreadsheets/d/19dYPsbK5XkwpJl-ZfRxAlfiDKh-GkJyr7je-F9NkgLw/edit#gid=439387953"",""dimensi_politik_spiritual_clean_labeled!h3"")"),8250.0)</f>
        <v>8250</v>
      </c>
      <c r="G13" s="14">
        <f>IFERROR(__xludf.DUMMYFUNCTION("IMPORTRANGE(""https://docs.google.com/spreadsheets/d/19dYPsbK5XkwpJl-ZfRxAlfiDKh-GkJyr7je-F9NkgLw/edit#gid=735456323"",""negative!q3"")"),89.70324704015704)</f>
        <v>89.70324704</v>
      </c>
      <c r="H13" s="14">
        <f>IFERROR(__xludf.DUMMYFUNCTION("IMPORTRANGE(""https://docs.google.com/spreadsheets/d/19dYPsbK5XkwpJl-ZfRxAlfiDKh-GkJyr7je-F9NkgLw/edit#gid=735456323"",""positive!q3"")"),87.1144742007044)</f>
        <v>87.1144742</v>
      </c>
      <c r="I13" s="14">
        <f>IFERROR(__xludf.DUMMYFUNCTION("IMPORTRANGE(""https://docs.google.com/spreadsheets/d/19dYPsbK5XkwpJl-ZfRxAlfiDKh-GkJyr7je-F9NkgLw/edit#gid=735456323"",""neutral!q3"")"),94.99957094734366)</f>
        <v>94.99957095</v>
      </c>
      <c r="J13" s="2">
        <f t="shared" si="1"/>
        <v>13255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0">
        <v>10.0</v>
      </c>
      <c r="C14" s="18" t="s">
        <v>16</v>
      </c>
      <c r="D14" s="13">
        <f>IFERROR(__xludf.DUMMYFUNCTION("IMPORTRANGE(""https://docs.google.com/spreadsheets/d/1HjRPpfZtVAzqaZvO1H39yd0PP6rrfpYBPP5KwNvjrIY/edit#gid=763329959"",""dimensi_ekonomi_spiritual_labeled!f3"")"),2123.0)</f>
        <v>2123</v>
      </c>
      <c r="E14" s="13">
        <f>IFERROR(__xludf.DUMMYFUNCTION("IMPORTRANGE(""https://docs.google.com/spreadsheets/d/1HjRPpfZtVAzqaZvO1H39yd0PP6rrfpYBPP5KwNvjrIY/edit#gid=763329959"",""dimensi_ekonomi_spiritual_labeled!g3"")"),2888.0)</f>
        <v>2888</v>
      </c>
      <c r="F14" s="13">
        <f>IFERROR(__xludf.DUMMYFUNCTION("IMPORTRANGE(""https://docs.google.com/spreadsheets/d/1HjRPpfZtVAzqaZvO1H39yd0PP6rrfpYBPP5KwNvjrIY/edit#gid=763329959"",""dimensi_ekonomi_spiritual_labeled!h3"")"),9422.0)</f>
        <v>9422</v>
      </c>
      <c r="G14" s="14">
        <f>IFERROR(__xludf.DUMMYFUNCTION("IMPORTRANGE(""https://docs.google.com/spreadsheets/d/1HjRPpfZtVAzqaZvO1H39yd0PP6rrfpYBPP5KwNvjrIY/edit#gid=817657207"",""negative!q3"")"),89.72782117967834)</f>
        <v>89.72782118</v>
      </c>
      <c r="H14" s="14">
        <f>IFERROR(__xludf.DUMMYFUNCTION("IMPORTRANGE(""https://docs.google.com/spreadsheets/d/1HjRPpfZtVAzqaZvO1H39yd0PP6rrfpYBPP5KwNvjrIY/edit#gid=817657207"",""positive!q3"")"),86.85591537247403)</f>
        <v>86.85591537</v>
      </c>
      <c r="I14" s="14">
        <f>IFERROR(__xludf.DUMMYFUNCTION("IMPORTRANGE(""https://docs.google.com/spreadsheets/d/1HjRPpfZtVAzqaZvO1H39yd0PP6rrfpYBPP5KwNvjrIY/edit#gid=817657207"",""neutral!q3"")"),94.91860621378088)</f>
        <v>94.91860621</v>
      </c>
      <c r="J14" s="2">
        <f t="shared" si="1"/>
        <v>14433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0">
        <v>11.0</v>
      </c>
      <c r="C15" s="18" t="s">
        <v>17</v>
      </c>
      <c r="D15" s="13">
        <f>IFERROR(__xludf.DUMMYFUNCTION("IMPORTRANGE(""https://docs.google.com/spreadsheets/d/1NHMVHsQkuVQARw4IrlfP10A-FYzFwPVU_IXLZ_8eqBM/edit#gid=1454825867"",""dimensi_vaksin_spiritual_ekonomi_labeled!F3"")"),4517.0)</f>
        <v>4517</v>
      </c>
      <c r="E15" s="13">
        <f>IFERROR(__xludf.DUMMYFUNCTION("IMPORTRANGE(""https://docs.google.com/spreadsheets/d/1NHMVHsQkuVQARw4IrlfP10A-FYzFwPVU_IXLZ_8eqBM/edit#gid=1454825867"",""dimensi_vaksin_spiritual_ekonomi_labeled!g3"")"),11124.0)</f>
        <v>11124</v>
      </c>
      <c r="F15" s="13">
        <f>IFERROR(__xludf.DUMMYFUNCTION("IMPORTRANGE(""https://docs.google.com/spreadsheets/d/1NHMVHsQkuVQARw4IrlfP10A-FYzFwPVU_IXLZ_8eqBM/edit#gid=1454825867"",""dimensi_vaksin_spiritual_ekonomi_labeled!h3"")"),37632.0)</f>
        <v>37632</v>
      </c>
      <c r="G15" s="14">
        <f>IFERROR(__xludf.DUMMYFUNCTION("IMPORTRANGE(""https://docs.google.com/spreadsheets/d/1NHMVHsQkuVQARw4IrlfP10A-FYzFwPVU_IXLZ_8eqBM/edit#gid=130979822"",""negative!q3"")"),88.5732416290347)</f>
        <v>88.57324163</v>
      </c>
      <c r="H15" s="14">
        <f>IFERROR(__xludf.DUMMYFUNCTION("IMPORTRANGE(""https://docs.google.com/spreadsheets/d/1NHMVHsQkuVQARw4IrlfP10A-FYzFwPVU_IXLZ_8eqBM/edit#gid=130979822"",""positive!q3"")"),87.16425859389096)</f>
        <v>87.16425859</v>
      </c>
      <c r="I15" s="14">
        <f>IFERROR(__xludf.DUMMYFUNCTION("IMPORTRANGE(""https://docs.google.com/spreadsheets/d/1NHMVHsQkuVQARw4IrlfP10A-FYzFwPVU_IXLZ_8eqBM/edit#gid=130979822"",""neutral!q3"")"),95.40662849797125)</f>
        <v>95.4066285</v>
      </c>
      <c r="J15" s="2">
        <f t="shared" si="1"/>
        <v>53273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0">
        <v>12.0</v>
      </c>
      <c r="C16" s="18" t="s">
        <v>18</v>
      </c>
      <c r="D16" s="13">
        <f>IFERROR(__xludf.DUMMYFUNCTION("IMPORTRANGE(""https://docs.google.com/spreadsheets/d/1sHD95qfwvcaU_xEaI4_stauagNT8wrnFMhmJL2z0iGc/edit#gid=642835331"",""dimensi_vaksin_politik_ekonomi_labeled!F3"")"),4602.0)</f>
        <v>4602</v>
      </c>
      <c r="E16" s="13">
        <f>IFERROR(__xludf.DUMMYFUNCTION("IMPORTRANGE(""https://docs.google.com/spreadsheets/d/1sHD95qfwvcaU_xEaI4_stauagNT8wrnFMhmJL2z0iGc/edit#gid=642835331"",""dimensi_vaksin_politik_ekonomi_labeled!g3"")"),10814.0)</f>
        <v>10814</v>
      </c>
      <c r="F16" s="13">
        <f>IFERROR(__xludf.DUMMYFUNCTION("IMPORTRANGE(""https://docs.google.com/spreadsheets/d/1sHD95qfwvcaU_xEaI4_stauagNT8wrnFMhmJL2z0iGc/edit#gid=642835331"",""dimensi_vaksin_politik_ekonomi_labeled!h3"")"),37241.0)</f>
        <v>37241</v>
      </c>
      <c r="G16" s="14">
        <f>IFERROR(__xludf.DUMMYFUNCTION("IMPORTRANGE(""hhttps://docs.google.com/spreadsheets/d/1sHD95qfwvcaU_xEaI4_stauagNT8wrnFMhmJL2z0iGc/edit#gid=1154203784"",""negative!q3"")"),88.81576496950703)</f>
        <v>88.81576497</v>
      </c>
      <c r="H16" s="14">
        <f>IFERROR(__xludf.DUMMYFUNCTION("IMPORTRANGE(""https://docs.google.com/spreadsheets/d/1sHD95qfwvcaU_xEaI4_stauagNT8wrnFMhmJL2z0iGc/edit#gid=1154203784"",""positive!q3"")"),86.60641984322693)</f>
        <v>86.60641984</v>
      </c>
      <c r="I16" s="14">
        <f>IFERROR(__xludf.DUMMYFUNCTION("IMPORTRANGE(""https://docs.google.com/spreadsheets/d/1sHD95qfwvcaU_xEaI4_stauagNT8wrnFMhmJL2z0iGc/edit#gid=1154203784"",""neutral!q3"")"),95.5386407757986)</f>
        <v>95.53864078</v>
      </c>
      <c r="J16" s="2">
        <f t="shared" si="1"/>
        <v>52657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1">
        <v>13.0</v>
      </c>
      <c r="C17" s="18" t="s">
        <v>19</v>
      </c>
      <c r="D17" s="13">
        <f>IFERROR(__xludf.DUMMYFUNCTION("IMPORTRANGE(""https://docs.google.com/spreadsheets/d/1L9j4qnlhbnD0V9jE8RIPFew_29eEt6_tSx-nZeyMufc/edit#gid=1916098739"",""dimensi_vaksin_politik_spiritual_labeled!F3"")"),4139.0)</f>
        <v>4139</v>
      </c>
      <c r="E17" s="13">
        <f>IFERROR(__xludf.DUMMYFUNCTION("IMPORTRANGE(""https://docs.google.com/spreadsheets/d/1L9j4qnlhbnD0V9jE8RIPFew_29eEt6_tSx-nZeyMufc/edit#gid=1916098739"",""dimensi_vaksin_politik_spiritual_labeled!g3"")"),10189.0)</f>
        <v>10189</v>
      </c>
      <c r="F17" s="13">
        <f>IFERROR(__xludf.DUMMYFUNCTION("IMPORTRANGE(""https://docs.google.com/spreadsheets/d/1L9j4qnlhbnD0V9jE8RIPFew_29eEt6_tSx-nZeyMufc/edit#gid=1916098739"",""dimensi_vaksin_politik_spiritual_labeled!h3"")"),33580.0)</f>
        <v>33580</v>
      </c>
      <c r="G17" s="14">
        <f>IFERROR(__xludf.DUMMYFUNCTION("IMPORTRANGE(""https://docs.google.com/spreadsheets/d/1L9j4qnlhbnD0V9jE8RIPFew_29eEt6_tSx-nZeyMufc/edit#gid=1878824418"",""negative!q3"")"),88.69931382685358)</f>
        <v>88.69931383</v>
      </c>
      <c r="H17" s="14">
        <f>IFERROR(__xludf.DUMMYFUNCTION("IMPORTRANGE(""https://docs.google.com/spreadsheets/d/1L9j4qnlhbnD0V9jE8RIPFew_29eEt6_tSx-nZeyMufc/edit#gid=1878824418"",""positive!q3"")"),86.75546457751341)</f>
        <v>86.75546458</v>
      </c>
      <c r="I17" s="14">
        <f>IFERROR(__xludf.DUMMYFUNCTION("IMPORTRANGE(""https://docs.google.com/spreadsheets/d/1L9j4qnlhbnD0V9jE8RIPFew_29eEt6_tSx-nZeyMufc/edit#gid=1878824418"",""neutral!q3"")"),95.54725488100895)</f>
        <v>95.54725488</v>
      </c>
      <c r="J17" s="2">
        <f t="shared" si="1"/>
        <v>47908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1">
        <v>14.0</v>
      </c>
      <c r="C18" s="18" t="s">
        <v>20</v>
      </c>
      <c r="D18" s="13">
        <f>IFERROR(__xludf.DUMMYFUNCTION("IMPORTRANGE(""https://docs.google.com/spreadsheets/d/1229NIQUuj9IXXGCrHzDIo5blqM-rV9u1Rfv3MoOypn8/edit#gid=1288197822"",""dimensi_vaksin_politik_ekonomi_spiritual_clean_labeled!F3"")"),2197.0)</f>
        <v>2197</v>
      </c>
      <c r="E18" s="13">
        <f>IFERROR(__xludf.DUMMYFUNCTION("IMPORTRANGE(""https://docs.google.com/spreadsheets/d/1229NIQUuj9IXXGCrHzDIo5blqM-rV9u1Rfv3MoOypn8/edit#gid=1288197822"",""dimensi_vaksin_politik_ekonomi_spiritual_clean_labeled!g3"")"),3929.0)</f>
        <v>3929</v>
      </c>
      <c r="F18" s="13">
        <f>IFERROR(__xludf.DUMMYFUNCTION("IMPORTRANGE(""https://docs.google.com/spreadsheets/d/1229NIQUuj9IXXGCrHzDIo5blqM-rV9u1Rfv3MoOypn8/edit#gid=1288197822"",""dimensi_vaksin_politik_ekonomi_spiritual_clean_labeled!h3"")"),11584.0)</f>
        <v>11584</v>
      </c>
      <c r="G18" s="14">
        <f>IFERROR(__xludf.DUMMYFUNCTION("IMPORTRANGE(""https://docs.google.com/spreadsheets/d/1229NIQUuj9IXXGCrHzDIo5blqM-rV9u1Rfv3MoOypn8/edit#gid=1288197822"",""negative!q3"")"),90.06034717621671)</f>
        <v>90.06034718</v>
      </c>
      <c r="H18" s="14">
        <f>IFERROR(__xludf.DUMMYFUNCTION("IMPORTRANGE(""https://docs.google.com/spreadsheets/d/1229NIQUuj9IXXGCrHzDIo5blqM-rV9u1Rfv3MoOypn8/edit#gid=1288197822"",""positive!q3"")"),87.25229045169957)</f>
        <v>87.25229045</v>
      </c>
      <c r="I18" s="14">
        <f>IFERROR(__xludf.DUMMYFUNCTION("IMPORTRANGE(""https://docs.google.com/spreadsheets/d/1229NIQUuj9IXXGCrHzDIo5blqM-rV9u1Rfv3MoOypn8/edit#gid=1288197822"",""neutral!q3"")"),95.10697206322781)</f>
        <v>95.10697206</v>
      </c>
      <c r="J18" s="2">
        <f t="shared" si="1"/>
        <v>17710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2"/>
      <c r="D19" s="2">
        <f t="shared" ref="D19:F19" si="2">SUM(D5:D18)</f>
        <v>38472</v>
      </c>
      <c r="E19" s="2">
        <f t="shared" si="2"/>
        <v>81399</v>
      </c>
      <c r="F19" s="2">
        <f t="shared" si="2"/>
        <v>262500</v>
      </c>
      <c r="G19" s="2"/>
      <c r="H19" s="2"/>
      <c r="I19" s="2"/>
      <c r="J19" s="2">
        <f>MAX(J5:J18)</f>
        <v>53273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3:B4"/>
    <mergeCell ref="C3:C4"/>
    <mergeCell ref="D3:F3"/>
    <mergeCell ref="G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63"/>
  </cols>
  <sheetData>
    <row r="1">
      <c r="C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3" t="s">
        <v>0</v>
      </c>
      <c r="C3" s="4" t="s">
        <v>1</v>
      </c>
      <c r="D3" s="5" t="s">
        <v>2</v>
      </c>
      <c r="E3" s="6"/>
      <c r="F3" s="7"/>
      <c r="G3" s="5" t="s">
        <v>3</v>
      </c>
      <c r="H3" s="6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8"/>
      <c r="C4" s="8"/>
      <c r="D4" s="9" t="s">
        <v>4</v>
      </c>
      <c r="E4" s="10" t="s">
        <v>5</v>
      </c>
      <c r="F4" s="10" t="s">
        <v>6</v>
      </c>
      <c r="G4" s="9" t="s">
        <v>4</v>
      </c>
      <c r="H4" s="10" t="s">
        <v>5</v>
      </c>
      <c r="I4" s="10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11">
        <v>1.0</v>
      </c>
      <c r="C5" s="12" t="s">
        <v>7</v>
      </c>
      <c r="D5" s="13">
        <f>IFERROR(__xludf.DUMMYFUNCTION("IMPORTRANGE(""https://docs.google.com/spreadsheets/d/1m0ATRGszcXDF5y9CSakYLwjpF3E_OkaI_tv1LwBIueQ/edit#gid=1720595485"",""dimensi_vaksin_labeled!G3"")"),1894.0)</f>
        <v>1894</v>
      </c>
      <c r="E5" s="13">
        <f>IFERROR(__xludf.DUMMYFUNCTION("IMPORTRANGE(""https://docs.google.com/spreadsheets/d/1m0ATRGszcXDF5y9CSakYLwjpF3E_OkaI_tv1LwBIueQ/edit#gid=1720595485"",""dimensi_vaksin_labeled!G3"")"),1894.0)</f>
        <v>1894</v>
      </c>
      <c r="F5" s="13">
        <f>IFERROR(__xludf.DUMMYFUNCTION("IMPORTRANGE(""https://docs.google.com/spreadsheets/d/1m0ATRGszcXDF5y9CSakYLwjpF3E_OkaI_tv1LwBIueQ/edit#gid=1720595485"",""dimensi_vaksin_labeled!G3"")"),1894.0)</f>
        <v>1894</v>
      </c>
      <c r="G5" s="14">
        <f>IFERROR(__xludf.DUMMYFUNCTION("IMPORTRANGE(""https://docs.google.com/spreadsheets/d/1m0ATRGszcXDF5y9CSakYLwjpF3E_OkaI_tv1LwBIueQ/edit#gid=1720595485"",""negative!H3"")"),89.01133918554501)</f>
        <v>89.01133919</v>
      </c>
      <c r="H5" s="14">
        <f>IFERROR(__xludf.DUMMYFUNCTION("IMPORTRANGE(""https://docs.google.com/spreadsheets/d/1m0ATRGszcXDF5y9CSakYLwjpF3E_OkaI_tv1LwBIueQ/edit#gid=1720595485"",""neutral!H4"")"),94.73506543136631)</f>
        <v>94.73506543</v>
      </c>
      <c r="I5" s="14">
        <f>IFERROR(__xludf.DUMMYFUNCTION("IMPORTRANGE(""https://docs.google.com/spreadsheets/d/1m0ATRGszcXDF5y9CSakYLwjpF3E_OkaI_tv1LwBIueQ/edit#gid=1720595485"",""positive!H4"")"),89.15459306230399)</f>
        <v>89.15459306</v>
      </c>
      <c r="J5" s="2">
        <f t="shared" ref="J5:J18" si="1">SUM(D5:F5)</f>
        <v>5682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11">
        <v>2.0</v>
      </c>
      <c r="C6" s="15" t="s">
        <v>8</v>
      </c>
      <c r="D6" s="13">
        <f>IFERROR(__xludf.DUMMYFUNCTION("IMPORTRANGE(""https://docs.google.com/spreadsheets/d/1sh6rj2wTSia-RJEbZFBM9BDujSDqIFZBsf1-Uz3CFmE/edit#gid=1071783795"",""dimensi_vaksin_labeled!G3"")"),1177.0)</f>
        <v>1177</v>
      </c>
      <c r="E6" s="13">
        <f>IFERROR(__xludf.DUMMYFUNCTION("IMPORTRANGE(""https://docs.google.com/spreadsheets/d/1sh6rj2wTSia-RJEbZFBM9BDujSDqIFZBsf1-Uz3CFmE/edit#gid=1071783795"",""dimensi_vaksin_labeled!H3"")"),1722.0)</f>
        <v>1722</v>
      </c>
      <c r="F6" s="13">
        <f>IFERROR(__xludf.DUMMYFUNCTION("IMPORTRANGE(""https://docs.google.com/spreadsheets/d/1sh6rj2wTSia-RJEbZFBM9BDujSDqIFZBsf1-Uz3CFmE/edit#gid=1071783795"",""dimensi_vaksin_labeled!I3"")"),6011.0)</f>
        <v>6011</v>
      </c>
      <c r="G6" s="14">
        <f>IFERROR(__xludf.DUMMYFUNCTION("IMPORTRANGE(""https://docs.google.com/spreadsheets/d/1sh6rj2wTSia-RJEbZFBM9BDujSDqIFZBsf1-Uz3CFmE/edit#gid=1071783795"",""positif!G3"")"),87.4420769850136)</f>
        <v>87.44207699</v>
      </c>
      <c r="H6" s="14">
        <f>IFERROR(__xludf.DUMMYFUNCTION("IMPORTRANGE(""https://docs.google.com/spreadsheets/d/1sh6rj2wTSia-RJEbZFBM9BDujSDqIFZBsf1-Uz3CFmE/edit#gid=1071783795"",""negative!G3"")"),90.43598684498893)</f>
        <v>90.43598684</v>
      </c>
      <c r="I6" s="14">
        <f>IFERROR(__xludf.DUMMYFUNCTION("IMPORTRANGE(""https://docs.google.com/spreadsheets/d/1sh6rj2wTSia-RJEbZFBM9BDujSDqIFZBsf1-Uz3CFmE/edit#gid=1071783795"",""neutral!G3"")"),95.07829552977122)</f>
        <v>95.07829553</v>
      </c>
      <c r="J6" s="2">
        <f t="shared" si="1"/>
        <v>8910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11">
        <v>3.0</v>
      </c>
      <c r="C7" s="15" t="s">
        <v>9</v>
      </c>
      <c r="D7" s="16">
        <f>IFERROR(__xludf.DUMMYFUNCTION("IMPORTRANGE(""https://docs.google.com/spreadsheets/d/1Kewwa_XLAFWSYHZrumU0RhdijmtE6zHgq89inhT2frY/edit#gid=1054041493"",""Histogram!R2"")"),341.0)</f>
        <v>341</v>
      </c>
      <c r="E7" s="16">
        <f>IFERROR(__xludf.DUMMYFUNCTION("IMPORTRANGE(""https://docs.google.com/spreadsheets/d/1Kewwa_XLAFWSYHZrumU0RhdijmtE6zHgq89inhT2frY/edit#gid=1054041493"",""Histogram!R4"")"),587.0)</f>
        <v>587</v>
      </c>
      <c r="F7" s="16">
        <f>IFERROR(__xludf.DUMMYFUNCTION("IMPORTRANGE(""https://docs.google.com/spreadsheets/d/1Kewwa_XLAFWSYHZrumU0RhdijmtE6zHgq89inhT2frY/edit#gid=1054041493"",""Histogram!R3"")"),2226.0)</f>
        <v>2226</v>
      </c>
      <c r="G7" s="14">
        <f>IFERROR(__xludf.DUMMYFUNCTION("IMPORTRANGE(""https://docs.google.com/spreadsheets/d/1Kewwa_XLAFWSYHZrumU0RhdijmtE6zHgq89inhT2frY/edit#gid=1054041493"",""Histogram!S2"")"),88.38591025896434)</f>
        <v>88.38591026</v>
      </c>
      <c r="H7" s="14">
        <f>IFERROR(__xludf.DUMMYFUNCTION("IMPORTRANGE(""https://docs.google.com/spreadsheets/d/1Kewwa_XLAFWSYHZrumU0RhdijmtE6zHgq89inhT2frY/edit#gid=1054041493"",""Histogram!S4"")"),86.76754999302925)</f>
        <v>86.76754999</v>
      </c>
      <c r="I7" s="14">
        <f>IFERROR(__xludf.DUMMYFUNCTION("IMPORTRANGE(""https://docs.google.com/spreadsheets/d/1Kewwa_XLAFWSYHZrumU0RhdijmtE6zHgq89inhT2frY/edit#gid=1054041493"",""Histogram!S3"")"),95.46231765095862)</f>
        <v>95.46231765</v>
      </c>
      <c r="J7" s="17">
        <f t="shared" si="1"/>
        <v>3154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>
        <v>4.0</v>
      </c>
      <c r="C8" s="15" t="s">
        <v>10</v>
      </c>
      <c r="D8" s="16">
        <f>IFERROR(__xludf.DUMMYFUNCTION("IMPORTRANGE(""https://docs.google.com/spreadsheets/d/1d59Be0FgkflY3Yw94xQPWaLYLGyJ-guhiwl5W3cedKU/edit#gid=193811714"",""Histogram!R2"")"),1678.0)</f>
        <v>1678</v>
      </c>
      <c r="E8" s="16">
        <f>IFERROR(__xludf.DUMMYFUNCTION("IMPORTRANGE(""https://docs.google.com/spreadsheets/d/1d59Be0FgkflY3Yw94xQPWaLYLGyJ-guhiwl5W3cedKU/edit#gid=193811714"",""Histogram!R4"")"),2663.0)</f>
        <v>2663</v>
      </c>
      <c r="F8" s="16">
        <f>IFERROR(__xludf.DUMMYFUNCTION("IMPORTRANGE(""https://docs.google.com/spreadsheets/d/1d59Be0FgkflY3Yw94xQPWaLYLGyJ-guhiwl5W3cedKU/edit#gid=193811714"",""Histogram!R3"")"),6756.0)</f>
        <v>6756</v>
      </c>
      <c r="G8" s="14">
        <f>IFERROR(__xludf.DUMMYFUNCTION("IMPORTRANGE(""https://docs.google.com/spreadsheets/d/1d59Be0FgkflY3Yw94xQPWaLYLGyJ-guhiwl5W3cedKU/edit#gid=193811714"",""Histogram!S2"")"),89.9281422078112)</f>
        <v>89.92814221</v>
      </c>
      <c r="H8" s="14">
        <f>IFERROR(__xludf.DUMMYFUNCTION("IMPORTRANGE(""https://docs.google.com/spreadsheets/d/1d59Be0FgkflY3Yw94xQPWaLYLGyJ-guhiwl5W3cedKU/edit#gid=193811714"",""Histogram!S4"")"),87.35778316088829)</f>
        <v>87.35778316</v>
      </c>
      <c r="I8" s="14">
        <f>IFERROR(__xludf.DUMMYFUNCTION("IMPORTRANGE(""https://docs.google.com/spreadsheets/d/1d59Be0FgkflY3Yw94xQPWaLYLGyJ-guhiwl5W3cedKU/edit#gid=193811714"",""Histogram!S3"")"),95.10565970364303)</f>
        <v>95.1056597</v>
      </c>
      <c r="J8" s="17">
        <f t="shared" si="1"/>
        <v>11097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1">
        <v>5.0</v>
      </c>
      <c r="C9" s="18" t="s">
        <v>11</v>
      </c>
      <c r="D9" s="13">
        <f>IFERROR(__xludf.DUMMYFUNCTION("IMPORTRANGE(""https://docs.google.com/spreadsheets/d/1dBCEW1U1Nw7wJj4MnnE36Xt1_9B1Fs7DaIgAdALXD5U/edit#gid=0"",""Sheet1!o23"")"),682.0)</f>
        <v>682</v>
      </c>
      <c r="E9" s="13">
        <f>IFERROR(__xludf.DUMMYFUNCTION("IMPORTRANGE(""https://docs.google.com/spreadsheets/d/1dBCEW1U1Nw7wJj4MnnE36Xt1_9B1Fs7DaIgAdALXD5U/edit#gid=0"",""Sheet1!o22"")"),1245.0)</f>
        <v>1245</v>
      </c>
      <c r="F9" s="13">
        <f>IFERROR(__xludf.DUMMYFUNCTION("IMPORTRANGE(""https://docs.google.com/spreadsheets/d/1dBCEW1U1Nw7wJj4MnnE36Xt1_9B1Fs7DaIgAdALXD5U/edit#gid=0"",""Sheet1!o24"")"),1951.0)</f>
        <v>1951</v>
      </c>
      <c r="G9" s="14">
        <f>IFERROR(__xludf.DUMMYFUNCTION("IMPORTRANGE(""hhttps://docs.google.com/spreadsheets/d/1cHSj8iKONUyj_7R8BBYgiEnv_Vpek2zMYy7EcFl-90E/edit#gid=1240208985"",""negative!Q3"")"),89.63972420986097)</f>
        <v>89.63972421</v>
      </c>
      <c r="H9" s="14">
        <f>IFERROR(__xludf.DUMMYFUNCTION("IMPORTRANGE(""hhttps://docs.google.com/spreadsheets/d/1cHSj8iKONUyj_7R8BBYgiEnv_Vpek2zMYy7EcFl-90E/edit#gid=1240208985"",""positive!Q3"")"),90.85852048004486)</f>
        <v>90.85852048</v>
      </c>
      <c r="I9" s="14">
        <f>IFERROR(__xludf.DUMMYFUNCTION("IMPORTRANGE(""hhttps://docs.google.com/spreadsheets/d/1cHSj8iKONUyj_7R8BBYgiEnv_Vpek2zMYy7EcFl-90E/edit#gid=1240208985"",""neutral!Q3"")"),94.58582954092675)</f>
        <v>94.58582954</v>
      </c>
      <c r="J9" s="2">
        <f t="shared" si="1"/>
        <v>3878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1">
        <v>6.0</v>
      </c>
      <c r="C10" s="18" t="s">
        <v>12</v>
      </c>
      <c r="D10" s="13">
        <f>IFERROR(__xludf.DUMMYFUNCTION("IMPORTRANGE(""https://docs.google.com/spreadsheets/d/1dBCEW1U1Nw7wJj4MnnE36Xt1_9B1Fs7DaIgAdALXD5U/edit#gid=0"",""Sheet1!o27"")"),76.0)</f>
        <v>76</v>
      </c>
      <c r="E10" s="13">
        <f>IFERROR(__xludf.DUMMYFUNCTION("IMPORTRANGE(""https://docs.google.com/spreadsheets/d/1dBCEW1U1Nw7wJj4MnnE36Xt1_9B1Fs7DaIgAdALXD5U/edit#gid=0"",""Sheet1!o26"")"),211.0)</f>
        <v>211</v>
      </c>
      <c r="F10" s="13">
        <f>IFERROR(__xludf.DUMMYFUNCTION("IMPORTRANGE(""https://docs.google.com/spreadsheets/d/1dBCEW1U1Nw7wJj4MnnE36Xt1_9B1Fs7DaIgAdALXD5U/edit#gid=0"",""Sheet1!o28"")"),507.0)</f>
        <v>507</v>
      </c>
      <c r="G10" s="14">
        <f>IFERROR(__xludf.DUMMYFUNCTION("IMPORTRANGE(""https://docs.google.com/spreadsheets/d/1ijI3LcwRg_qAVLbwskpZPxTcQgayD-Fj6Zubp7_daA8/edit#gid=805504528"",""negative!Q3"")"),86.85938821811423)</f>
        <v>86.85938822</v>
      </c>
      <c r="H10" s="14">
        <f>IFERROR(__xludf.DUMMYFUNCTION("IMPORTRANGE(""https://docs.google.com/spreadsheets/d/1ijI3LcwRg_qAVLbwskpZPxTcQgayD-Fj6Zubp7_daA8/edit#gid=805504528"",""POSItive!Q3"")"),90.75015301670507)</f>
        <v>90.75015302</v>
      </c>
      <c r="I10" s="14">
        <f>IFERROR(__xludf.DUMMYFUNCTION("IMPORTRANGE(""https://docs.google.com/spreadsheets/d/1ijI3LcwRg_qAVLbwskpZPxTcQgayD-Fj6Zubp7_daA8/edit#gid=805504528"",""NEUTRAL!Q3"")"),95.37987853648394)</f>
        <v>95.37987854</v>
      </c>
      <c r="J10" s="2">
        <f t="shared" si="1"/>
        <v>794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>
        <v>7.0</v>
      </c>
      <c r="C11" s="18" t="s">
        <v>13</v>
      </c>
      <c r="D11" s="13">
        <f>IFERROR(__xludf.DUMMYFUNCTION("IMPORTRANGE(""https://docs.google.com/spreadsheets/d/1dBCEW1U1Nw7wJj4MnnE36Xt1_9B1Fs7DaIgAdALXD5U/edit#gid=0"",""Sheet1!o19"")"),675.0)</f>
        <v>675</v>
      </c>
      <c r="E11" s="13">
        <f>IFERROR(__xludf.DUMMYFUNCTION("IMPORTRANGE(""https://docs.google.com/spreadsheets/d/1dBCEW1U1Nw7wJj4MnnE36Xt1_9B1Fs7DaIgAdALXD5U/edit#gid=0"",""Sheet1!o18"")"),1314.0)</f>
        <v>1314</v>
      </c>
      <c r="F11" s="13">
        <f>IFERROR(__xludf.DUMMYFUNCTION("IMPORTRANGE(""https://docs.google.com/spreadsheets/d/1dBCEW1U1Nw7wJj4MnnE36Xt1_9B1Fs7DaIgAdALXD5U/edit#gid=0"",""Sheet1!o20"")"),2297.0)</f>
        <v>2297</v>
      </c>
      <c r="G11" s="14">
        <f>IFERROR(__xludf.DUMMYFUNCTION("IMPORTRANGE(""https://docs.google.com/spreadsheets/d/1y1jqfLDl0R4niYQAaZM8mST7mMbWmZNKdYBaYwwXhq4/edit#gid=712454817"",""negative!Q3"")"),87.98631273375617)</f>
        <v>87.98631273</v>
      </c>
      <c r="H11" s="14">
        <f>IFERROR(__xludf.DUMMYFUNCTION("IMPORTRANGE(""https://docs.google.com/spreadsheets/d/1y1jqfLDl0R4niYQAaZM8mST7mMbWmZNKdYBaYwwXhq4/edit#gid=712454817"",""positive!Q3"")"),89.801038724556)</f>
        <v>89.80103872</v>
      </c>
      <c r="I11" s="14">
        <f>IFERROR(__xludf.DUMMYFUNCTION("IMPORTRANGE(""https://docs.google.com/spreadsheets/d/1y1jqfLDl0R4niYQAaZM8mST7mMbWmZNKdYBaYwwXhq4/edit#gid=712454817"",""neutral!Q3"")"),94.62281670397034)</f>
        <v>94.6228167</v>
      </c>
      <c r="J11" s="2">
        <f t="shared" si="1"/>
        <v>4286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1">
        <v>8.0</v>
      </c>
      <c r="C12" s="19" t="s">
        <v>14</v>
      </c>
      <c r="D12" s="13">
        <f>IFERROR(__xludf.DUMMYFUNCTION("IMPORTRANGE(""https://docs.google.com/spreadsheets/d/1dBCEW1U1Nw7wJj4MnnE36Xt1_9B1Fs7DaIgAdALXD5U/edit#gid=0"",""Sheet1!o31"")"),843.0)</f>
        <v>843</v>
      </c>
      <c r="E12" s="13">
        <f>IFERROR(__xludf.DUMMYFUNCTION("IMPORTRANGE(""https://docs.google.com/spreadsheets/d/1dBCEW1U1Nw7wJj4MnnE36Xt1_9B1Fs7DaIgAdALXD5U/edit#gid=0"",""Sheet1!o30"")"),1168.0)</f>
        <v>1168</v>
      </c>
      <c r="F12" s="13">
        <f>IFERROR(__xludf.DUMMYFUNCTION("IMPORTRANGE(""https://docs.google.com/spreadsheets/d/1dBCEW1U1Nw7wJj4MnnE36Xt1_9B1Fs7DaIgAdALXD5U/edit#gid=0"",""Sheet1!o32"")"),1707.0)</f>
        <v>1707</v>
      </c>
      <c r="G12" s="14">
        <f>IFERROR(__xludf.DUMMYFUNCTION("IMPORTRANGE(""https://docs.google.com/spreadsheets/d/1ot9D2KUygmyCDJUrBGm9COZsOKt8byT0H461rGjs07E/edit#gid=1499892504"",""negative!Q3"")"),89.81906792517941)</f>
        <v>89.81906793</v>
      </c>
      <c r="H12" s="14">
        <f>IFERROR(__xludf.DUMMYFUNCTION("IMPORTRANGE(""https://docs.google.com/spreadsheets/d/1ot9D2KUygmyCDJUrBGm9COZsOKt8byT0H461rGjs07E/edit#gid=1499892504"",""positive!Q3"")"),90.0133053963519)</f>
        <v>90.0133054</v>
      </c>
      <c r="I12" s="14">
        <f>IFERROR(__xludf.DUMMYFUNCTION("IMPORTRANGE(""https://docs.google.com/spreadsheets/d/1ot9D2KUygmyCDJUrBGm9COZsOKt8byT0H461rGjs07E/edit#gid=1499892504"",""neutral!Q3"")"),93.41978791099439)</f>
        <v>93.41978791</v>
      </c>
      <c r="J12" s="2">
        <f t="shared" si="1"/>
        <v>3718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1">
        <v>9.0</v>
      </c>
      <c r="C13" s="19" t="s">
        <v>15</v>
      </c>
      <c r="D13" s="13">
        <f>IFERROR(__xludf.DUMMYFUNCTION("IMPORTRANGE(""https://docs.google.com/spreadsheets/d/1dBCEW1U1Nw7wJj4MnnE36Xt1_9B1Fs7DaIgAdALXD5U/edit#gid=0"",""Sheet1!o35"")"),59.0)</f>
        <v>59</v>
      </c>
      <c r="E13" s="13">
        <f>IFERROR(__xludf.DUMMYFUNCTION("IMPORTRANGE(""https://docs.google.com/spreadsheets/d/1dBCEW1U1Nw7wJj4MnnE36Xt1_9B1Fs7DaIgAdALXD5U/edit#gid=0"",""Sheet1!o34"")"),112.0)</f>
        <v>112</v>
      </c>
      <c r="F13" s="13">
        <f>IFERROR(__xludf.DUMMYFUNCTION("IMPORTRANGE(""https://docs.google.com/spreadsheets/d/1dBCEW1U1Nw7wJj4MnnE36Xt1_9B1Fs7DaIgAdALXD5U/edit#gid=0"",""Sheet1!o36"")"),278.0)</f>
        <v>278</v>
      </c>
      <c r="G13" s="14">
        <f>IFERROR(__xludf.DUMMYFUNCTION("IMPORTRANGE(""hhttps://docs.google.com/spreadsheets/d/18qjaPisl0VVHGZY6BbZr6taVyek_kNBRMwqGP3y83hw/edit#gid=839098837"",""negative!Q3"")"),90.1360754239357)</f>
        <v>90.13607542</v>
      </c>
      <c r="H13" s="14">
        <f>IFERROR(__xludf.DUMMYFUNCTION("IMPORTRANGE(""hhttps://docs.google.com/spreadsheets/d/18qjaPisl0VVHGZY6BbZr6taVyek_kNBRMwqGP3y83hw/edit#gid=839098837"",""positive!Q3"")"),90.98849466868808)</f>
        <v>90.98849467</v>
      </c>
      <c r="I13" s="14">
        <f>IFERROR(__xludf.DUMMYFUNCTION("IMPORTRANGE(""hhttps://docs.google.com/spreadsheets/d/18qjaPisl0VVHGZY6BbZr6taVyek_kNBRMwqGP3y83hw/edit#gid=839098837"",""neutral!Q3"")"),97.67068067042948)</f>
        <v>97.67068067</v>
      </c>
      <c r="J13" s="2">
        <f t="shared" si="1"/>
        <v>449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0">
        <v>10.0</v>
      </c>
      <c r="C14" s="18" t="s">
        <v>16</v>
      </c>
      <c r="D14" s="13">
        <f>IFERROR(__xludf.DUMMYFUNCTION("IMPORTRANGE(""https://docs.google.com/spreadsheets/d/1dBCEW1U1Nw7wJj4MnnE36Xt1_9B1Fs7DaIgAdALXD5U/edit#gid=0"",""Sheet1!o39"")"),50.0)</f>
        <v>50</v>
      </c>
      <c r="E14" s="13">
        <f>IFERROR(__xludf.DUMMYFUNCTION("IMPORTRANGE(""https://docs.google.com/spreadsheets/d/1dBCEW1U1Nw7wJj4MnnE36Xt1_9B1Fs7DaIgAdALXD5U/edit#gid=0"",""Sheet1!o38"")"),105.0)</f>
        <v>105</v>
      </c>
      <c r="F14" s="13">
        <f>IFERROR(__xludf.DUMMYFUNCTION("IMPORTRANGE(""https://docs.google.com/spreadsheets/d/1dBCEW1U1Nw7wJj4MnnE36Xt1_9B1Fs7DaIgAdALXD5U/edit#gid=0"",""Sheet1!o40"")"),176.0)</f>
        <v>176</v>
      </c>
      <c r="G14" s="14">
        <f>IFERROR(__xludf.DUMMYFUNCTION("IMPORTRANGE(""https://docs.google.com/spreadsheets/d/10DupaXMrM6KU3xQDFSmD-jP0YDLGZDNabUVOsYY86yU/edit#gid=1526617336"",""negative!Q3"")"),90.38000804185866)</f>
        <v>90.38000804</v>
      </c>
      <c r="H14" s="14">
        <f>IFERROR(__xludf.DUMMYFUNCTION("IMPORTRANGE(""https://docs.google.com/spreadsheets/d/10DupaXMrM6KU3xQDFSmD-jP0YDLGZDNabUVOsYY86yU/edit#gid=1526617336"",""positive!Q3"")"),92.41363491330826)</f>
        <v>92.41363491</v>
      </c>
      <c r="I14" s="14">
        <f>IFERROR(__xludf.DUMMYFUNCTION("IMPORTRANGE(""https://docs.google.com/spreadsheets/d/10DupaXMrM6KU3xQDFSmD-jP0YDLGZDNabUVOsYY86yU/edit#gid=1526617336"",""neutral!Q3"")"),95.63344180245291)</f>
        <v>95.6334418</v>
      </c>
      <c r="J14" s="2">
        <f t="shared" si="1"/>
        <v>331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0">
        <v>11.0</v>
      </c>
      <c r="C15" s="18" t="s">
        <v>17</v>
      </c>
      <c r="D15" s="13">
        <f>IFERROR(__xludf.DUMMYFUNCTION("IMPORTRANGE(""https://docs.google.com/spreadsheets/d/1dBCEW1U1Nw7wJj4MnnE36Xt1_9B1Fs7DaIgAdALXD5U/edit#gid=0"",""Sheet1!o47"")"),22.0)</f>
        <v>22</v>
      </c>
      <c r="E15" s="13">
        <f>IFERROR(__xludf.DUMMYFUNCTION("IMPORTRANGE(""https://docs.google.com/spreadsheets/d/1dBCEW1U1Nw7wJj4MnnE36Xt1_9B1Fs7DaIgAdALXD5U/edit#gid=0"",""Sheet1!o46"")"),55.0)</f>
        <v>55</v>
      </c>
      <c r="F15" s="13">
        <f>IFERROR(__xludf.DUMMYFUNCTION("IMPORTRANGE(""https://docs.google.com/spreadsheets/d/1dBCEW1U1Nw7wJj4MnnE36Xt1_9B1Fs7DaIgAdALXD5U/edit#gid=0"",""Sheet1!o48"")"),77.0)</f>
        <v>77</v>
      </c>
      <c r="G15" s="14">
        <f>IFERROR(__xludf.DUMMYFUNCTION("IMPORTRANGE(""https://docs.google.com/spreadsheets/d/1izJ0CC_7ZAcJHp-ZqYCZdqqayd3CT5ncCF2KEfYtZZc/edit#gid=363716561"",""negative!Q3"")"),84.21911935914643)</f>
        <v>84.21911936</v>
      </c>
      <c r="H15" s="14">
        <f>IFERROR(__xludf.DUMMYFUNCTION("IMPORTRANGE(""https://docs.google.com/spreadsheets/d/1izJ0CC_7ZAcJHp-ZqYCZdqqayd3CT5ncCF2KEfYtZZc/edit#gid=363716561"",""positive!q3"")"),95.23288044062527)</f>
        <v>95.23288044</v>
      </c>
      <c r="I15" s="14">
        <f>IFERROR(__xludf.DUMMYFUNCTION("IMPORTRANGE(""https://docs.google.com/spreadsheets/d/1izJ0CC_7ZAcJHp-ZqYCZdqqayd3CT5ncCF2KEfYtZZc/edit#gid=363716561"",""neutral!q3"")"),94.67725068717807)</f>
        <v>94.67725069</v>
      </c>
      <c r="J15" s="2">
        <f t="shared" si="1"/>
        <v>154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0">
        <v>12.0</v>
      </c>
      <c r="C16" s="18" t="s">
        <v>18</v>
      </c>
      <c r="D16" s="13">
        <f>IFERROR(__xludf.DUMMYFUNCTION("IMPORTRANGE(""https://docs.google.com/spreadsheets/d/1dBCEW1U1Nw7wJj4MnnE36Xt1_9B1Fs7DaIgAdALXD5U/edit#gid=0"",""Sheet1!o43"")"),358.0)</f>
        <v>358</v>
      </c>
      <c r="E16" s="13">
        <f>IFERROR(__xludf.DUMMYFUNCTION("IMPORTRANGE(""https://docs.google.com/spreadsheets/d/1dBCEW1U1Nw7wJj4MnnE36Xt1_9B1Fs7DaIgAdALXD5U/edit#gid=0"",""Sheet1!o42"")"),679.0)</f>
        <v>679</v>
      </c>
      <c r="F16" s="13">
        <f>IFERROR(__xludf.DUMMYFUNCTION("IMPORTRANGE(""https://docs.google.com/spreadsheets/d/1dBCEW1U1Nw7wJj4MnnE36Xt1_9B1Fs7DaIgAdALXD5U/edit#gid=0"",""Sheet1!o44"")"),1004.0)</f>
        <v>1004</v>
      </c>
      <c r="G16" s="14">
        <f>IFERROR(__xludf.DUMMYFUNCTION("IMPORTRANGE(""https://docs.google.com/spreadsheets/d/1FG54UxNGMHl6T_LMNkELelotY2DB14NaDySWERLpslc/edit#gid=2071055489"",""negative!Q3"")"),88.0780658991643)</f>
        <v>88.0780659</v>
      </c>
      <c r="H16" s="14">
        <f>IFERROR(__xludf.DUMMYFUNCTION("IMPORTRANGE(""https://docs.google.com/spreadsheets/d/1FG54UxNGMHl6T_LMNkELelotY2DB14NaDySWERLpslc/edit#gid=2071055489"",""positive!Q3"")"),90.76267584434137)</f>
        <v>90.76267584</v>
      </c>
      <c r="I16" s="14">
        <f>IFERROR(__xludf.DUMMYFUNCTION("IMPORTRANGE(""https://docs.google.com/spreadsheets/d/1FG54UxNGMHl6T_LMNkELelotY2DB14NaDySWERLpslc/edit#gid=2071055489"",""neutral!Q3"")"),94.07219148845785)</f>
        <v>94.07219149</v>
      </c>
      <c r="J16" s="2">
        <f t="shared" si="1"/>
        <v>2041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1">
        <v>13.0</v>
      </c>
      <c r="C17" s="18" t="s">
        <v>19</v>
      </c>
      <c r="D17" s="13">
        <f>IFERROR(__xludf.DUMMYFUNCTION("IMPORTRANGE(""https://docs.google.com/spreadsheets/d/1dBCEW1U1Nw7wJj4MnnE36Xt1_9B1Fs7DaIgAdALXD5U/edit#gid=0"",""Sheet1!o51"")"),23.0)</f>
        <v>23</v>
      </c>
      <c r="E17" s="13">
        <f>IFERROR(__xludf.DUMMYFUNCTION("IMPORTRANGE(""https://docs.google.com/spreadsheets/d/1dBCEW1U1Nw7wJj4MnnE36Xt1_9B1Fs7DaIgAdALXD5U/edit#gid=0"",""Sheet1!o50"")"),48.0)</f>
        <v>48</v>
      </c>
      <c r="F17" s="13">
        <f>IFERROR(__xludf.DUMMYFUNCTION("IMPORTRANGE(""https://docs.google.com/spreadsheets/d/1dBCEW1U1Nw7wJj4MnnE36Xt1_9B1Fs7DaIgAdALXD5U/edit#gid=0"",""Sheet1!o52"")"),115.0)</f>
        <v>115</v>
      </c>
      <c r="G17" s="14">
        <f>IFERROR(__xludf.DUMMYFUNCTION("IMPORTRANGE(""https://docs.google.com/spreadsheets/d/1yG14wxF3Z5-y22aDXPXU3ZYNsAMrz0YnzeN9x6Lw_vM/edit#gid=511905740"",""negative!Q3"")"),84.07900540725042)</f>
        <v>84.07900541</v>
      </c>
      <c r="H17" s="14">
        <f>IFERROR(__xludf.DUMMYFUNCTION("IMPORTRANGE(""https://docs.google.com/spreadsheets/d/1yG14wxF3Z5-y22aDXPXU3ZYNsAMrz0YnzeN9x6Lw_vM/edit#gid=511905740"",""POSItive!Q3"")"),88.59734709064163)</f>
        <v>88.59734709</v>
      </c>
      <c r="I17" s="14">
        <f>IFERROR(__xludf.DUMMYFUNCTION("IMPORTRANGE(""https://docs.google.com/spreadsheets/d/1yG14wxF3Z5-y22aDXPXU3ZYNsAMrz0YnzeN9x6Lw_vM/edit#gid=511905740"",""NEUTRAL!Q3"")"),97.94050123380576)</f>
        <v>97.94050123</v>
      </c>
      <c r="J17" s="2">
        <f t="shared" si="1"/>
        <v>186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1">
        <v>14.0</v>
      </c>
      <c r="C18" s="18" t="s">
        <v>20</v>
      </c>
      <c r="D18" s="13">
        <f>IFERROR(__xludf.DUMMYFUNCTION("IMPORTRANGE(""https://docs.google.com/spreadsheets/d/1dBCEW1U1Nw7wJj4MnnE36Xt1_9B1Fs7DaIgAdALXD5U/edit#gid=0"",""Sheet1!o55"")"),12.0)</f>
        <v>12</v>
      </c>
      <c r="E18" s="13">
        <f>IFERROR(__xludf.DUMMYFUNCTION("IMPORTRANGE(""https://docs.google.com/spreadsheets/d/1dBCEW1U1Nw7wJj4MnnE36Xt1_9B1Fs7DaIgAdALXD5U/edit#gid=0"",""Sheet1!o54"")"),14.0)</f>
        <v>14</v>
      </c>
      <c r="F18" s="13">
        <f>IFERROR(__xludf.DUMMYFUNCTION("IMPORTRANGE(""https://docs.google.com/spreadsheets/d/1dBCEW1U1Nw7wJj4MnnE36Xt1_9B1Fs7DaIgAdALXD5U/edit#gid=0"",""Sheet1!o56"")"),37.0)</f>
        <v>37</v>
      </c>
      <c r="G18" s="14">
        <f>IFERROR(__xludf.DUMMYFUNCTION("IMPORTRANGE(""https://docs.google.com/spreadsheets/d/1InY1YzMqghFFLnhfuFuIvRpseSnVHa5A6mnSjPNt8Vg/edit#gid=989400043"",""negative!Q3"")"),78.30221528808269)</f>
        <v>78.30221529</v>
      </c>
      <c r="H18" s="14">
        <f>IFERROR(__xludf.DUMMYFUNCTION("IMPORTRANGE(""https://docs.google.com/spreadsheets/d/1InY1YzMqghFFLnhfuFuIvRpseSnVHa5A6mnSjPNt8Vg/edit#gid=989400043"",""positive!Q3"")"),92.24544593266072)</f>
        <v>92.24544593</v>
      </c>
      <c r="I18" s="14">
        <f>IFERROR(__xludf.DUMMYFUNCTION("IMPORTRANGE(""https://docs.google.com/spreadsheets/d/1InY1YzMqghFFLnhfuFuIvRpseSnVHa5A6mnSjPNt8Vg/edit#gid=989400043"",""neutral!Q3"")"),98.31873275138236)</f>
        <v>98.31873275</v>
      </c>
      <c r="J18" s="2">
        <f t="shared" si="1"/>
        <v>63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2"/>
      <c r="D19" s="2">
        <f t="shared" ref="D19:F19" si="2">SUM(D5:D18)</f>
        <v>7890</v>
      </c>
      <c r="E19" s="2">
        <f t="shared" si="2"/>
        <v>11817</v>
      </c>
      <c r="F19" s="2">
        <f t="shared" si="2"/>
        <v>25036</v>
      </c>
      <c r="G19" s="2"/>
      <c r="H19" s="2"/>
      <c r="I19" s="2"/>
      <c r="J19" s="2">
        <f>MAX(J5:J18)</f>
        <v>11097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3:B4"/>
    <mergeCell ref="C3:C4"/>
    <mergeCell ref="D3:F3"/>
    <mergeCell ref="G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21</v>
      </c>
      <c r="B1" s="23" t="s">
        <v>22</v>
      </c>
    </row>
  </sheetData>
  <drawing r:id="rId1"/>
</worksheet>
</file>