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ventos\Documents\Programação Web - Turma B\Vitória Canon Martins\Excel\"/>
    </mc:Choice>
  </mc:AlternateContent>
  <bookViews>
    <workbookView xWindow="0" yWindow="0" windowWidth="20490" windowHeight="7620" activeTab="5"/>
  </bookViews>
  <sheets>
    <sheet name="CAPA" sheetId="1" r:id="rId1"/>
    <sheet name="Plan1" sheetId="2" r:id="rId2"/>
    <sheet name="Plan2" sheetId="3" r:id="rId3"/>
    <sheet name="Plan3" sheetId="4" r:id="rId4"/>
    <sheet name="Plan4" sheetId="5" r:id="rId5"/>
    <sheet name="Planilha1" sheetId="7" r:id="rId6"/>
    <sheet name="Plan5" sheetId="6" r:id="rId7"/>
  </sheets>
  <definedNames>
    <definedName name="Tabela2">Plan2!$A$2:$G$10</definedName>
  </definedNames>
  <calcPr calcId="162913"/>
  <pivotCaches>
    <pivotCache cacheId="3" r:id="rId8"/>
  </pivotCaches>
  <extLst>
    <ext uri="GoogleSheetsCustomDataVersion1">
      <go:sheetsCustomData xmlns:go="http://customooxmlschemas.google.com/" r:id="rId10" roundtripDataSignature="AMtx7mgShg0AO8LzDzjHDhSaCHjOAwRBdA=="/>
    </ext>
  </extLst>
</workbook>
</file>

<file path=xl/calcChain.xml><?xml version="1.0" encoding="utf-8"?>
<calcChain xmlns="http://schemas.openxmlformats.org/spreadsheetml/2006/main">
  <c r="F12" i="5" l="1"/>
  <c r="F6" i="5"/>
  <c r="F7" i="5"/>
  <c r="F8" i="5"/>
  <c r="F9" i="5"/>
  <c r="F5" i="5"/>
  <c r="D11" i="4"/>
  <c r="E11" i="4" s="1"/>
  <c r="D9" i="4"/>
  <c r="E9" i="4" s="1"/>
  <c r="D8" i="4"/>
  <c r="E8" i="4" s="1"/>
  <c r="D10" i="4"/>
  <c r="E10" i="4" s="1"/>
  <c r="D12" i="4"/>
  <c r="E12" i="4" s="1"/>
  <c r="D13" i="4"/>
  <c r="E13" i="4" s="1"/>
  <c r="D14" i="4"/>
  <c r="E14" i="4" s="1"/>
  <c r="D7" i="4"/>
  <c r="E7" i="4" s="1"/>
  <c r="J9" i="3"/>
  <c r="J8" i="3"/>
  <c r="J7" i="3"/>
  <c r="J6" i="3"/>
  <c r="J5" i="3"/>
  <c r="J4" i="3"/>
  <c r="F11" i="4" l="1"/>
  <c r="F14" i="4"/>
  <c r="F10" i="4"/>
  <c r="F13" i="4"/>
  <c r="F9" i="4"/>
  <c r="F12" i="4"/>
  <c r="F8" i="4"/>
  <c r="F7" i="4"/>
  <c r="G4" i="3"/>
  <c r="G3" i="3"/>
  <c r="F4" i="3"/>
  <c r="F5" i="3"/>
  <c r="F6" i="3"/>
  <c r="F7" i="3"/>
  <c r="F8" i="3"/>
  <c r="F9" i="3"/>
  <c r="F10" i="3"/>
  <c r="F3" i="3"/>
  <c r="D4" i="3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3" i="3"/>
  <c r="I7" i="2"/>
  <c r="I4" i="2"/>
  <c r="I8" i="2"/>
  <c r="I6" i="2"/>
  <c r="I3" i="2"/>
  <c r="I5" i="2"/>
  <c r="H7" i="2"/>
  <c r="H4" i="2"/>
  <c r="H8" i="2"/>
  <c r="H6" i="2"/>
  <c r="H3" i="2"/>
  <c r="H5" i="2"/>
  <c r="G7" i="2"/>
  <c r="G4" i="2"/>
  <c r="G8" i="2"/>
  <c r="G6" i="2"/>
  <c r="G3" i="2"/>
  <c r="G5" i="2"/>
  <c r="F7" i="2"/>
  <c r="F4" i="2"/>
  <c r="F8" i="2"/>
  <c r="F6" i="2"/>
  <c r="F3" i="2"/>
  <c r="F5" i="2"/>
</calcChain>
</file>

<file path=xl/sharedStrings.xml><?xml version="1.0" encoding="utf-8"?>
<sst xmlns="http://schemas.openxmlformats.org/spreadsheetml/2006/main" count="173" uniqueCount="74">
  <si>
    <t>Nome Completo:</t>
  </si>
  <si>
    <t>Avaliação de Excel</t>
  </si>
  <si>
    <t>Realize os cálculos solicitados e sempre que conhecer algum recurso que possa melhorar a tabela, deve-se aplicar.</t>
  </si>
  <si>
    <t>Código</t>
  </si>
  <si>
    <t>Produto</t>
  </si>
  <si>
    <t>Janeiro</t>
  </si>
  <si>
    <t>Fevereiro</t>
  </si>
  <si>
    <t>Março</t>
  </si>
  <si>
    <t>Total 1º Trim</t>
  </si>
  <si>
    <t xml:space="preserve">Maior Valor </t>
  </si>
  <si>
    <t xml:space="preserve">Menor Valor </t>
  </si>
  <si>
    <t>Média</t>
  </si>
  <si>
    <t>Apostila M1</t>
  </si>
  <si>
    <t>Apostila M2</t>
  </si>
  <si>
    <t>Apostila M3</t>
  </si>
  <si>
    <t>Jaleco</t>
  </si>
  <si>
    <t>Multímetro</t>
  </si>
  <si>
    <t xml:space="preserve">Caderno </t>
  </si>
  <si>
    <t>Matrícula</t>
  </si>
  <si>
    <t xml:space="preserve">Nome </t>
  </si>
  <si>
    <t>Salário Bruto</t>
  </si>
  <si>
    <t>Desc. Vale Transp.</t>
  </si>
  <si>
    <t>Gratificação</t>
  </si>
  <si>
    <t>Gratificação  R$</t>
  </si>
  <si>
    <t>Salário Líquido</t>
  </si>
  <si>
    <t>Consulta</t>
  </si>
  <si>
    <t>Eduardo</t>
  </si>
  <si>
    <t>Maria</t>
  </si>
  <si>
    <t>José</t>
  </si>
  <si>
    <t>Pedro</t>
  </si>
  <si>
    <t>Patrícia</t>
  </si>
  <si>
    <t>Ana</t>
  </si>
  <si>
    <t>Bráulio</t>
  </si>
  <si>
    <t>Camila</t>
  </si>
  <si>
    <t>Juros ao dia:</t>
  </si>
  <si>
    <t>Cliente</t>
  </si>
  <si>
    <t>Valor devido</t>
  </si>
  <si>
    <t>Data de Vencimento</t>
  </si>
  <si>
    <t>Atraso em Dias</t>
  </si>
  <si>
    <t>Valor Atualizado</t>
  </si>
  <si>
    <t>Observações</t>
  </si>
  <si>
    <t>Folha de Ponto</t>
  </si>
  <si>
    <t>Almoço</t>
  </si>
  <si>
    <t xml:space="preserve">Dia </t>
  </si>
  <si>
    <t>Entrada</t>
  </si>
  <si>
    <t>Ida</t>
  </si>
  <si>
    <t>Volta</t>
  </si>
  <si>
    <t>Saída</t>
  </si>
  <si>
    <t>Total</t>
  </si>
  <si>
    <t>Total da Semana</t>
  </si>
  <si>
    <t>Data</t>
  </si>
  <si>
    <t>Item</t>
  </si>
  <si>
    <t>Vendas</t>
  </si>
  <si>
    <t>Rádio portátil AM/FM</t>
  </si>
  <si>
    <t>Microsystem 25W RMS</t>
  </si>
  <si>
    <t>DVD Karaoke ABC</t>
  </si>
  <si>
    <t>Microfone Moonlight</t>
  </si>
  <si>
    <t>Filmadora Digital Spark</t>
  </si>
  <si>
    <t>Câmera digital Zenith</t>
  </si>
  <si>
    <t>Celular FG-771</t>
  </si>
  <si>
    <t>Celular GX-8900</t>
  </si>
  <si>
    <t>Vitória Canon Martins</t>
  </si>
  <si>
    <t xml:space="preserve">CONTROLE TRIMESTRAL </t>
  </si>
  <si>
    <t>Rótulos de Linha</t>
  </si>
  <si>
    <t>Total Geral</t>
  </si>
  <si>
    <t>Soma de Vendas</t>
  </si>
  <si>
    <t>abr</t>
  </si>
  <si>
    <t>out</t>
  </si>
  <si>
    <t>mar</t>
  </si>
  <si>
    <t>mai</t>
  </si>
  <si>
    <t>ago</t>
  </si>
  <si>
    <t>dez</t>
  </si>
  <si>
    <t>jan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</si>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</sst>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164" formatCode="_-&quot;R$&quot;* #,##0.00_-;\-&quot;R$&quot;* #,##0.00_-;_-&quot;R$&quot;* &quot;-&quot;??_-;_-@"/>
    <numFmt numFmtId="165" formatCode="_-* #,##0.00_-;\-* #,##0.00_-;_-* &quot;-&quot;??_-;_-@"/>
    <numFmt numFmtId="167" formatCode="[h]:mm:ss;@"/>
  </numFmts>
  <fonts count="15">
    <font>
      <sz val="11"/>
      <color theme="1"/>
      <name val="Calibri"/>
      <scheme val="minor"/>
    </font>
    <font>
      <b/>
      <sz val="16"/>
      <color theme="1"/>
      <name val="Calibri"/>
    </font>
    <font>
      <sz val="11"/>
      <color theme="1"/>
      <name val="Calibri"/>
    </font>
    <font>
      <b/>
      <sz val="48"/>
      <color rgb="FF548135"/>
      <name val="Calibri"/>
    </font>
    <font>
      <sz val="11"/>
      <name val="Calibri"/>
    </font>
    <font>
      <i/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i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2F2F2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164" fontId="2" fillId="0" borderId="4" xfId="0" applyNumberFormat="1" applyFont="1" applyBorder="1"/>
    <xf numFmtId="9" fontId="2" fillId="0" borderId="4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7" fillId="0" borderId="4" xfId="0" applyFont="1" applyBorder="1"/>
    <xf numFmtId="10" fontId="2" fillId="0" borderId="4" xfId="0" applyNumberFormat="1" applyFont="1" applyBorder="1"/>
    <xf numFmtId="14" fontId="2" fillId="0" borderId="4" xfId="0" applyNumberFormat="1" applyFont="1" applyBorder="1"/>
    <xf numFmtId="20" fontId="2" fillId="0" borderId="0" xfId="0" applyNumberFormat="1" applyFont="1"/>
    <xf numFmtId="20" fontId="2" fillId="0" borderId="4" xfId="0" applyNumberFormat="1" applyFont="1" applyBorder="1"/>
    <xf numFmtId="0" fontId="10" fillId="0" borderId="4" xfId="0" applyFont="1" applyBorder="1"/>
    <xf numFmtId="165" fontId="2" fillId="0" borderId="0" xfId="0" applyNumberFormat="1" applyFont="1"/>
    <xf numFmtId="164" fontId="2" fillId="0" borderId="5" xfId="0" applyNumberFormat="1" applyFont="1" applyBorder="1"/>
    <xf numFmtId="164" fontId="2" fillId="0" borderId="9" xfId="0" applyNumberFormat="1" applyFont="1" applyBorder="1"/>
    <xf numFmtId="164" fontId="2" fillId="0" borderId="8" xfId="0" applyNumberFormat="1" applyFont="1" applyBorder="1"/>
    <xf numFmtId="44" fontId="2" fillId="0" borderId="4" xfId="1" applyFont="1" applyBorder="1"/>
    <xf numFmtId="0" fontId="2" fillId="0" borderId="3" xfId="0" applyFont="1" applyBorder="1" applyAlignment="1">
      <alignment horizontal="center"/>
    </xf>
    <xf numFmtId="0" fontId="4" fillId="0" borderId="3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2" xfId="0" applyFont="1" applyBorder="1" applyAlignment="1">
      <alignment horizontal="left"/>
    </xf>
    <xf numFmtId="0" fontId="4" fillId="0" borderId="2" xfId="0" applyFont="1" applyBorder="1"/>
    <xf numFmtId="0" fontId="2" fillId="0" borderId="2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6" xfId="0" applyFont="1" applyBorder="1"/>
    <xf numFmtId="0" fontId="2" fillId="0" borderId="7" xfId="0" applyFont="1" applyBorder="1" applyAlignment="1">
      <alignment horizontal="center"/>
    </xf>
    <xf numFmtId="9" fontId="2" fillId="0" borderId="4" xfId="2" applyFont="1" applyBorder="1"/>
    <xf numFmtId="44" fontId="7" fillId="0" borderId="4" xfId="1" applyFont="1" applyBorder="1" applyAlignment="1">
      <alignment horizontal="center"/>
    </xf>
    <xf numFmtId="44" fontId="2" fillId="0" borderId="4" xfId="0" applyNumberFormat="1" applyFont="1" applyBorder="1"/>
    <xf numFmtId="14" fontId="13" fillId="0" borderId="4" xfId="0" applyNumberFormat="1" applyFont="1" applyBorder="1"/>
    <xf numFmtId="44" fontId="13" fillId="3" borderId="4" xfId="1" applyFont="1" applyFill="1" applyBorder="1"/>
    <xf numFmtId="0" fontId="7" fillId="0" borderId="10" xfId="0" applyFont="1" applyBorder="1" applyAlignment="1">
      <alignment horizontal="center"/>
    </xf>
    <xf numFmtId="0" fontId="0" fillId="0" borderId="8" xfId="0" applyFont="1" applyBorder="1" applyAlignment="1"/>
    <xf numFmtId="0" fontId="9" fillId="0" borderId="8" xfId="0" applyFont="1" applyBorder="1" applyAlignment="1">
      <alignment horizontal="center"/>
    </xf>
    <xf numFmtId="0" fontId="4" fillId="0" borderId="8" xfId="0" applyFont="1" applyBorder="1"/>
    <xf numFmtId="14" fontId="2" fillId="0" borderId="9" xfId="0" applyNumberFormat="1" applyFont="1" applyBorder="1"/>
    <xf numFmtId="0" fontId="4" fillId="0" borderId="11" xfId="0" applyFont="1" applyBorder="1"/>
    <xf numFmtId="0" fontId="4" fillId="0" borderId="0" xfId="0" applyFont="1" applyBorder="1"/>
    <xf numFmtId="0" fontId="8" fillId="4" borderId="8" xfId="0" applyFont="1" applyFill="1" applyBorder="1" applyAlignment="1">
      <alignment horizontal="center"/>
    </xf>
    <xf numFmtId="0" fontId="0" fillId="4" borderId="8" xfId="0" applyFont="1" applyFill="1" applyBorder="1" applyAlignment="1"/>
    <xf numFmtId="0" fontId="4" fillId="0" borderId="12" xfId="0" applyFont="1" applyBorder="1"/>
    <xf numFmtId="0" fontId="4" fillId="0" borderId="13" xfId="0" applyFont="1" applyBorder="1"/>
    <xf numFmtId="167" fontId="2" fillId="5" borderId="6" xfId="0" applyNumberFormat="1" applyFont="1" applyFill="1" applyBorder="1" applyAlignment="1">
      <alignment horizontal="center"/>
    </xf>
    <xf numFmtId="0" fontId="14" fillId="0" borderId="8" xfId="0" applyFont="1" applyBorder="1" applyAlignment="1"/>
    <xf numFmtId="0" fontId="4" fillId="0" borderId="8" xfId="0" applyFont="1" applyBorder="1" applyAlignment="1"/>
    <xf numFmtId="0" fontId="12" fillId="4" borderId="8" xfId="0" applyFont="1" applyFill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3" borderId="0" xfId="0" applyFont="1" applyFill="1" applyAlignment="1"/>
    <xf numFmtId="0" fontId="0" fillId="3" borderId="0" xfId="0" applyNumberFormat="1" applyFont="1" applyFill="1" applyAlignment="1"/>
    <xf numFmtId="0" fontId="12" fillId="0" borderId="0" xfId="0" applyFont="1" applyAlignment="1">
      <alignment horizontal="left"/>
    </xf>
    <xf numFmtId="0" fontId="0" fillId="0" borderId="0" xfId="0" applyFont="1" applyBorder="1" applyAlignment="1"/>
    <xf numFmtId="0" fontId="0" fillId="3" borderId="0" xfId="0" applyFont="1" applyFill="1" applyBorder="1" applyAlignment="1"/>
  </cellXfs>
  <cellStyles count="3">
    <cellStyle name="Moeda" xfId="1" builtinId="4"/>
    <cellStyle name="Normal" xfId="0" builtinId="0"/>
    <cellStyle name="Porcentagem" xfId="2" builtinId="5"/>
  </cellStyles>
  <dxfs count="33"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Caderno 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26345083487940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720-467D-99A2-0777C1FCCF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Plan1!$F$2</c:f>
              <c:strCache>
                <c:ptCount val="1"/>
                <c:pt idx="0">
                  <c:v>Total 1º Trim</c:v>
                </c:pt>
              </c:strCache>
            </c:strRef>
          </c:cat>
          <c:val>
            <c:numRef>
              <c:f>Plan1!$F$3</c:f>
              <c:numCache>
                <c:formatCode>_-"R$"* #,##0.00_-;\-"R$"* #,##0.00_-;_-"R$"* "-"??_-;_-@</c:formatCode>
                <c:ptCount val="1"/>
                <c:pt idx="0">
                  <c:v>11013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0-467D-99A2-0777C1FCCF32}"/>
            </c:ext>
          </c:extLst>
        </c:ser>
        <c:ser>
          <c:idx val="1"/>
          <c:order val="1"/>
          <c:tx>
            <c:strRef>
              <c:f>Plan1!$B$4</c:f>
              <c:strCache>
                <c:ptCount val="1"/>
                <c:pt idx="0">
                  <c:v>Apostila M3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Plan1!$F$2</c:f>
              <c:strCache>
                <c:ptCount val="1"/>
                <c:pt idx="0">
                  <c:v>Total 1º Trim</c:v>
                </c:pt>
              </c:strCache>
            </c:strRef>
          </c:cat>
          <c:val>
            <c:numRef>
              <c:f>Plan1!$F$4</c:f>
              <c:numCache>
                <c:formatCode>_-"R$"* #,##0.00_-;\-"R$"* #,##0.00_-;_-"R$"* "-"??_-;_-@</c:formatCode>
                <c:ptCount val="1"/>
                <c:pt idx="0">
                  <c:v>11172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0-467D-99A2-0777C1FCCF32}"/>
            </c:ext>
          </c:extLst>
        </c:ser>
        <c:ser>
          <c:idx val="2"/>
          <c:order val="2"/>
          <c:tx>
            <c:strRef>
              <c:f>Plan1!$B$5</c:f>
              <c:strCache>
                <c:ptCount val="1"/>
                <c:pt idx="0">
                  <c:v>Apostila M1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78973407544836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720-467D-99A2-0777C1FCCF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Plan1!$F$2</c:f>
              <c:strCache>
                <c:ptCount val="1"/>
                <c:pt idx="0">
                  <c:v>Total 1º Trim</c:v>
                </c:pt>
              </c:strCache>
            </c:strRef>
          </c:cat>
          <c:val>
            <c:numRef>
              <c:f>Plan1!$F$5</c:f>
              <c:numCache>
                <c:formatCode>_-"R$"* #,##0.00_-;\-"R$"* #,##0.00_-;_-"R$"* "-"??_-;_-@</c:formatCode>
                <c:ptCount val="1"/>
                <c:pt idx="0">
                  <c:v>15236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0-467D-99A2-0777C1FCCF32}"/>
            </c:ext>
          </c:extLst>
        </c:ser>
        <c:ser>
          <c:idx val="3"/>
          <c:order val="3"/>
          <c:tx>
            <c:strRef>
              <c:f>Plan1!$B$6</c:f>
              <c:strCache>
                <c:ptCount val="1"/>
                <c:pt idx="0">
                  <c:v>Multímetro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Plan1!$F$2</c:f>
              <c:strCache>
                <c:ptCount val="1"/>
                <c:pt idx="0">
                  <c:v>Total 1º Trim</c:v>
                </c:pt>
              </c:strCache>
            </c:strRef>
          </c:cat>
          <c:val>
            <c:numRef>
              <c:f>Plan1!$F$6</c:f>
              <c:numCache>
                <c:formatCode>_-"R$"* #,##0.00_-;\-"R$"* #,##0.00_-;_-"R$"* "-"??_-;_-@</c:formatCode>
                <c:ptCount val="1"/>
                <c:pt idx="0">
                  <c:v>15337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20-467D-99A2-0777C1FCCF32}"/>
            </c:ext>
          </c:extLst>
        </c:ser>
        <c:ser>
          <c:idx val="4"/>
          <c:order val="4"/>
          <c:tx>
            <c:strRef>
              <c:f>Plan1!$B$7</c:f>
              <c:strCache>
                <c:ptCount val="1"/>
                <c:pt idx="0">
                  <c:v>Apostila M2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Plan1!$F$2</c:f>
              <c:strCache>
                <c:ptCount val="1"/>
                <c:pt idx="0">
                  <c:v>Total 1º Trim</c:v>
                </c:pt>
              </c:strCache>
            </c:strRef>
          </c:cat>
          <c:val>
            <c:numRef>
              <c:f>Plan1!$F$7</c:f>
              <c:numCache>
                <c:formatCode>_-"R$"* #,##0.00_-;\-"R$"* #,##0.00_-;_-"R$"* "-"??_-;_-@</c:formatCode>
                <c:ptCount val="1"/>
                <c:pt idx="0">
                  <c:v>21160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20-467D-99A2-0777C1FCCF32}"/>
            </c:ext>
          </c:extLst>
        </c:ser>
        <c:ser>
          <c:idx val="5"/>
          <c:order val="5"/>
          <c:tx>
            <c:strRef>
              <c:f>Plan1!$B$8</c:f>
              <c:strCache>
                <c:ptCount val="1"/>
                <c:pt idx="0">
                  <c:v>Jaleco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Plan1!$F$2</c:f>
              <c:strCache>
                <c:ptCount val="1"/>
                <c:pt idx="0">
                  <c:v>Total 1º Trim</c:v>
                </c:pt>
              </c:strCache>
            </c:strRef>
          </c:cat>
          <c:val>
            <c:numRef>
              <c:f>Plan1!$F$8</c:f>
              <c:numCache>
                <c:formatCode>_-"R$"* #,##0.00_-;\-"R$"* #,##0.00_-;_-"R$"* "-"??_-;_-@</c:formatCode>
                <c:ptCount val="1"/>
                <c:pt idx="0">
                  <c:v>26815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20-467D-99A2-0777C1FCCF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0757887"/>
        <c:axId val="900761631"/>
      </c:barChart>
      <c:catAx>
        <c:axId val="9007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0761631"/>
        <c:crosses val="autoZero"/>
        <c:auto val="1"/>
        <c:lblAlgn val="ctr"/>
        <c:lblOffset val="100"/>
        <c:noMultiLvlLbl val="0"/>
      </c:catAx>
      <c:valAx>
        <c:axId val="9007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07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478271</xdr:colOff>
      <xdr:row>9</xdr:row>
      <xdr:rowOff>19858</xdr:rowOff>
    </xdr:from>
    <xdr:ext cx="4740519" cy="1088781"/>
    <xdr:sp macro="" textlink="">
      <xdr:nvSpPr>
        <xdr:cNvPr id="3" name="Shape 3"/>
        <xdr:cNvSpPr/>
      </xdr:nvSpPr>
      <xdr:spPr>
        <a:xfrm>
          <a:off x="1923443" y="1740927"/>
          <a:ext cx="4740519" cy="108878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2 - Organizar a tabela em ordem crescente, pela média.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3 - Inseir um Título na tabela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4 - Fazer um gráfico de colunas mostranto o total do 1º Trim</a:t>
          </a:r>
          <a:endParaRPr sz="1400" b="1">
            <a:solidFill>
              <a:schemeClr val="dk1"/>
            </a:solidFill>
          </a:endParaRPr>
        </a:p>
      </xdr:txBody>
    </xdr:sp>
    <xdr:clientData fLocksWithSheet="0"/>
  </xdr:oneCellAnchor>
  <xdr:twoCellAnchor>
    <xdr:from>
      <xdr:col>2</xdr:col>
      <xdr:colOff>288551</xdr:colOff>
      <xdr:row>15</xdr:row>
      <xdr:rowOff>161926</xdr:rowOff>
    </xdr:from>
    <xdr:to>
      <xdr:col>7</xdr:col>
      <xdr:colOff>240926</xdr:colOff>
      <xdr:row>31</xdr:row>
      <xdr:rowOff>75468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12</xdr:row>
      <xdr:rowOff>38100</xdr:rowOff>
    </xdr:from>
    <xdr:ext cx="4305300" cy="1266825"/>
    <xdr:sp macro="" textlink="">
      <xdr:nvSpPr>
        <xdr:cNvPr id="4" name="Shape 4"/>
        <xdr:cNvSpPr/>
      </xdr:nvSpPr>
      <xdr:spPr>
        <a:xfrm>
          <a:off x="19050" y="2333625"/>
          <a:ext cx="4305300" cy="12668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2 - Na tabela Consulta, use alguma função para ele procurar os dados de cada funcionário através da matrícula.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3 - Formate a tabela.</a:t>
          </a:r>
          <a:endParaRPr sz="1400" b="1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939248</xdr:colOff>
      <xdr:row>15</xdr:row>
      <xdr:rowOff>36857</xdr:rowOff>
    </xdr:from>
    <xdr:ext cx="4705350" cy="1381125"/>
    <xdr:sp macro="" textlink="">
      <xdr:nvSpPr>
        <xdr:cNvPr id="5" name="Shape 5"/>
        <xdr:cNvSpPr/>
      </xdr:nvSpPr>
      <xdr:spPr>
        <a:xfrm>
          <a:off x="939248" y="2894357"/>
          <a:ext cx="4705350" cy="1381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  <a:sym typeface="Calibri"/>
            </a:rPr>
            <a:t>Observações</a:t>
          </a:r>
          <a:endParaRPr sz="1400">
            <a:solidFill>
              <a:schemeClr val="accent1">
                <a:lumMod val="50000"/>
              </a:schemeClr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Se os dias em atraso forem mais que 365, deve aparecer "Atraso há mais de um ano", do contrário deve aparecer "Dentro do Exercício.</a:t>
          </a:r>
          <a:endParaRPr sz="1400" b="1" i="1">
            <a:solidFill>
              <a:srgbClr val="7F7F7F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13</xdr:row>
      <xdr:rowOff>9525</xdr:rowOff>
    </xdr:from>
    <xdr:ext cx="4705350" cy="1143000"/>
    <xdr:sp macro="" textlink="">
      <xdr:nvSpPr>
        <xdr:cNvPr id="6" name="Shape 6"/>
        <xdr:cNvSpPr/>
      </xdr:nvSpPr>
      <xdr:spPr>
        <a:xfrm>
          <a:off x="38100" y="2533650"/>
          <a:ext cx="4705350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Calcular as colunas em branco.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Observações: Atenção ao Total da Semana.</a:t>
          </a:r>
          <a:endParaRPr sz="1400" b="1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0</xdr:row>
      <xdr:rowOff>38100</xdr:rowOff>
    </xdr:from>
    <xdr:ext cx="4705350" cy="1152525"/>
    <xdr:sp macro="" textlink="">
      <xdr:nvSpPr>
        <xdr:cNvPr id="7" name="Shape 7"/>
        <xdr:cNvSpPr/>
      </xdr:nvSpPr>
      <xdr:spPr>
        <a:xfrm>
          <a:off x="7820025" y="38100"/>
          <a:ext cx="4705350" cy="11525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57150" cap="flat" cmpd="sng">
          <a:solidFill>
            <a:srgbClr val="3F3F3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1 - Através desta tabela, crie um dashboard com tabelas e gráficos dinâmicos. 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tor de Eventos" refreshedDate="44837.497201967592" createdVersion="6" refreshedVersion="6" minRefreshableVersion="3" recordCount="83">
  <cacheSource type="worksheet">
    <worksheetSource ref="A1:C84" sheet="Plan5"/>
  </cacheSource>
  <cacheFields count="4">
    <cacheField name="Data" numFmtId="14">
      <sharedItems containsSemiMixedTypes="0" containsNonDate="0" containsDate="1" containsString="0" minDate="2021-01-01T00:00:00" maxDate="2021-12-06T00:00:00" count="38">
        <d v="2021-01-01T00:00:00"/>
        <d v="2021-10-01T00:00:00"/>
        <d v="2021-10-02T00:00:00"/>
        <d v="2021-03-02T00:00:00"/>
        <d v="2021-10-03T00:00:00"/>
        <d v="2021-10-04T00:00:00"/>
        <d v="2021-03-04T00:00:00"/>
        <d v="2021-10-05T00:00:00"/>
        <d v="2021-12-05T00:00:00"/>
        <d v="2021-10-06T00:00:00"/>
        <d v="2021-10-07T00:00:00"/>
        <d v="2021-10-08T00:00:00"/>
        <d v="2021-10-09T00:00:00"/>
        <d v="2021-08-09T00:00:00"/>
        <d v="2021-05-09T00:00:00"/>
        <d v="2021-10-10T00:00:00"/>
        <d v="2021-10-11T00:00:00"/>
        <d v="2021-10-13T00:00:00"/>
        <d v="2021-05-13T00:00:00"/>
        <d v="2021-04-14T00:00:00"/>
        <d v="2021-10-15T00:00:00"/>
        <d v="2021-10-16T00:00:00"/>
        <d v="2021-04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</sharedItems>
      <fieldGroup par="3" base="0">
        <rangePr groupBy="days" startDate="2021-01-01T00:00:00" endDate="2021-12-06T00:00:00"/>
        <groupItems count="368">
          <s v="&lt;01/01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12/2021"/>
        </groupItems>
      </fieldGroup>
    </cacheField>
    <cacheField name="Item" numFmtId="0">
      <sharedItems count="8">
        <s v="Rádio portátil AM/FM"/>
        <s v="Microsystem 25W RMS"/>
        <s v="DVD Karaoke ABC"/>
        <s v="Microfone Moonlight"/>
        <s v="Filmadora Digital Spark"/>
        <s v="Câmera digital Zenith"/>
        <s v="Celular FG-771"/>
        <s v="Celular GX-8900"/>
      </sharedItems>
    </cacheField>
    <cacheField name="Vendas" numFmtId="164">
      <sharedItems containsSemiMixedTypes="0" containsString="0" containsNumber="1" minValue="117.5" maxValue="6495"/>
    </cacheField>
    <cacheField name="Meses" numFmtId="0" databaseField="0">
      <fieldGroup base="0">
        <rangePr groupBy="months" startDate="2021-01-01T00:00:00" endDate="2021-12-06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n v="117.5"/>
  </r>
  <r>
    <x v="0"/>
    <x v="1"/>
    <n v="1995"/>
  </r>
  <r>
    <x v="1"/>
    <x v="2"/>
    <n v="1595"/>
  </r>
  <r>
    <x v="1"/>
    <x v="3"/>
    <n v="195"/>
  </r>
  <r>
    <x v="2"/>
    <x v="4"/>
    <n v="6495"/>
  </r>
  <r>
    <x v="2"/>
    <x v="5"/>
    <n v="2495"/>
  </r>
  <r>
    <x v="2"/>
    <x v="2"/>
    <n v="1595"/>
  </r>
  <r>
    <x v="3"/>
    <x v="6"/>
    <n v="1995"/>
  </r>
  <r>
    <x v="4"/>
    <x v="2"/>
    <n v="1595"/>
  </r>
  <r>
    <x v="4"/>
    <x v="7"/>
    <n v="4995"/>
  </r>
  <r>
    <x v="4"/>
    <x v="6"/>
    <n v="1995"/>
  </r>
  <r>
    <x v="5"/>
    <x v="5"/>
    <n v="2495"/>
  </r>
  <r>
    <x v="6"/>
    <x v="0"/>
    <n v="117.5"/>
  </r>
  <r>
    <x v="7"/>
    <x v="5"/>
    <n v="2495"/>
  </r>
  <r>
    <x v="7"/>
    <x v="2"/>
    <n v="1595"/>
  </r>
  <r>
    <x v="7"/>
    <x v="6"/>
    <n v="1995"/>
  </r>
  <r>
    <x v="8"/>
    <x v="2"/>
    <n v="1595"/>
  </r>
  <r>
    <x v="9"/>
    <x v="0"/>
    <n v="117.5"/>
  </r>
  <r>
    <x v="9"/>
    <x v="6"/>
    <n v="1995"/>
  </r>
  <r>
    <x v="10"/>
    <x v="2"/>
    <n v="1595"/>
  </r>
  <r>
    <x v="10"/>
    <x v="7"/>
    <n v="4995"/>
  </r>
  <r>
    <x v="10"/>
    <x v="6"/>
    <n v="1995"/>
  </r>
  <r>
    <x v="10"/>
    <x v="5"/>
    <n v="2495"/>
  </r>
  <r>
    <x v="11"/>
    <x v="0"/>
    <n v="117.5"/>
  </r>
  <r>
    <x v="12"/>
    <x v="5"/>
    <n v="2495"/>
  </r>
  <r>
    <x v="13"/>
    <x v="2"/>
    <n v="1595"/>
  </r>
  <r>
    <x v="12"/>
    <x v="6"/>
    <n v="1995"/>
  </r>
  <r>
    <x v="12"/>
    <x v="2"/>
    <n v="1595"/>
  </r>
  <r>
    <x v="14"/>
    <x v="0"/>
    <n v="117.5"/>
  </r>
  <r>
    <x v="12"/>
    <x v="6"/>
    <n v="1995"/>
  </r>
  <r>
    <x v="15"/>
    <x v="3"/>
    <n v="195"/>
  </r>
  <r>
    <x v="15"/>
    <x v="6"/>
    <n v="1995"/>
  </r>
  <r>
    <x v="15"/>
    <x v="2"/>
    <n v="1595"/>
  </r>
  <r>
    <x v="16"/>
    <x v="0"/>
    <n v="117.5"/>
  </r>
  <r>
    <x v="17"/>
    <x v="6"/>
    <n v="1995"/>
  </r>
  <r>
    <x v="18"/>
    <x v="2"/>
    <n v="1595"/>
  </r>
  <r>
    <x v="17"/>
    <x v="7"/>
    <n v="4995"/>
  </r>
  <r>
    <x v="17"/>
    <x v="6"/>
    <n v="1995"/>
  </r>
  <r>
    <x v="19"/>
    <x v="5"/>
    <n v="2495"/>
  </r>
  <r>
    <x v="20"/>
    <x v="0"/>
    <n v="117.5"/>
  </r>
  <r>
    <x v="20"/>
    <x v="5"/>
    <n v="2495"/>
  </r>
  <r>
    <x v="20"/>
    <x v="2"/>
    <n v="1595"/>
  </r>
  <r>
    <x v="20"/>
    <x v="6"/>
    <n v="1995"/>
  </r>
  <r>
    <x v="21"/>
    <x v="2"/>
    <n v="1595"/>
  </r>
  <r>
    <x v="22"/>
    <x v="0"/>
    <n v="117.5"/>
  </r>
  <r>
    <x v="21"/>
    <x v="6"/>
    <n v="1995"/>
  </r>
  <r>
    <x v="23"/>
    <x v="3"/>
    <n v="195"/>
  </r>
  <r>
    <x v="24"/>
    <x v="6"/>
    <n v="1995"/>
  </r>
  <r>
    <x v="24"/>
    <x v="2"/>
    <n v="1595"/>
  </r>
  <r>
    <x v="24"/>
    <x v="0"/>
    <n v="117.5"/>
  </r>
  <r>
    <x v="24"/>
    <x v="6"/>
    <n v="1995"/>
  </r>
  <r>
    <x v="25"/>
    <x v="3"/>
    <n v="195"/>
  </r>
  <r>
    <x v="26"/>
    <x v="6"/>
    <n v="1995"/>
  </r>
  <r>
    <x v="26"/>
    <x v="2"/>
    <n v="1595"/>
  </r>
  <r>
    <x v="26"/>
    <x v="0"/>
    <n v="117.5"/>
  </r>
  <r>
    <x v="26"/>
    <x v="6"/>
    <n v="1995"/>
  </r>
  <r>
    <x v="27"/>
    <x v="2"/>
    <n v="1595"/>
  </r>
  <r>
    <x v="27"/>
    <x v="7"/>
    <n v="4995"/>
  </r>
  <r>
    <x v="27"/>
    <x v="6"/>
    <n v="1995"/>
  </r>
  <r>
    <x v="28"/>
    <x v="5"/>
    <n v="2495"/>
  </r>
  <r>
    <x v="28"/>
    <x v="0"/>
    <n v="117.5"/>
  </r>
  <r>
    <x v="28"/>
    <x v="5"/>
    <n v="2495"/>
  </r>
  <r>
    <x v="29"/>
    <x v="2"/>
    <n v="1595"/>
  </r>
  <r>
    <x v="30"/>
    <x v="6"/>
    <n v="1995"/>
  </r>
  <r>
    <x v="30"/>
    <x v="2"/>
    <n v="1595"/>
  </r>
  <r>
    <x v="30"/>
    <x v="0"/>
    <n v="117.5"/>
  </r>
  <r>
    <x v="30"/>
    <x v="6"/>
    <n v="1995"/>
  </r>
  <r>
    <x v="31"/>
    <x v="3"/>
    <n v="195"/>
  </r>
  <r>
    <x v="32"/>
    <x v="3"/>
    <n v="195"/>
  </r>
  <r>
    <x v="32"/>
    <x v="6"/>
    <n v="1995"/>
  </r>
  <r>
    <x v="32"/>
    <x v="2"/>
    <n v="1595"/>
  </r>
  <r>
    <x v="32"/>
    <x v="0"/>
    <n v="117.5"/>
  </r>
  <r>
    <x v="32"/>
    <x v="6"/>
    <n v="1995"/>
  </r>
  <r>
    <x v="33"/>
    <x v="2"/>
    <n v="1595"/>
  </r>
  <r>
    <x v="33"/>
    <x v="7"/>
    <n v="4995"/>
  </r>
  <r>
    <x v="33"/>
    <x v="6"/>
    <n v="1995"/>
  </r>
  <r>
    <x v="34"/>
    <x v="5"/>
    <n v="2495"/>
  </r>
  <r>
    <x v="34"/>
    <x v="0"/>
    <n v="117.5"/>
  </r>
  <r>
    <x v="35"/>
    <x v="2"/>
    <n v="1595"/>
  </r>
  <r>
    <x v="35"/>
    <x v="7"/>
    <n v="4995"/>
  </r>
  <r>
    <x v="35"/>
    <x v="6"/>
    <n v="1995"/>
  </r>
  <r>
    <x v="36"/>
    <x v="5"/>
    <n v="2495"/>
  </r>
  <r>
    <x v="37"/>
    <x v="0"/>
    <n v="11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12" firstHeaderRow="1" firstDataRow="2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9">
        <item x="5"/>
        <item x="6"/>
        <item x="7"/>
        <item x="2"/>
        <item x="4"/>
        <item x="3"/>
        <item x="1"/>
        <item x="0"/>
        <item t="default"/>
      </items>
    </pivotField>
    <pivotField dataField="1" numFmtId="16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"/>
    <field x="0"/>
  </rowFields>
  <rowItems count="8">
    <i>
      <x v="1"/>
    </i>
    <i>
      <x v="3"/>
    </i>
    <i>
      <x v="4"/>
    </i>
    <i>
      <x v="5"/>
    </i>
    <i>
      <x v="8"/>
    </i>
    <i>
      <x v="10"/>
    </i>
    <i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endas" fld="2" baseField="0" baseItem="0"/>
  </dataFields>
  <formats count="6"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type="origin" dataOnly="0" labelOnly="1" outline="0" offset="A2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  <format dxfId="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0"/>
  <sheetViews>
    <sheetView showGridLines="0" workbookViewId="0">
      <selection activeCell="A19" sqref="A19"/>
    </sheetView>
  </sheetViews>
  <sheetFormatPr defaultColWidth="14.42578125" defaultRowHeight="15" customHeight="1"/>
  <cols>
    <col min="1" max="1" width="8.7109375" customWidth="1"/>
    <col min="2" max="2" width="22.85546875" customWidth="1"/>
    <col min="3" max="3" width="62.85546875" customWidth="1"/>
    <col min="4" max="26" width="8.7109375" customWidth="1"/>
  </cols>
  <sheetData>
    <row r="2" spans="2:10" ht="21">
      <c r="B2" s="1" t="s">
        <v>0</v>
      </c>
      <c r="C2" s="2" t="s">
        <v>61</v>
      </c>
    </row>
    <row r="8" spans="2:10">
      <c r="C8" s="22" t="s">
        <v>1</v>
      </c>
      <c r="D8" s="23"/>
      <c r="E8" s="23"/>
      <c r="F8" s="23"/>
      <c r="G8" s="23"/>
      <c r="H8" s="23"/>
      <c r="I8" s="23"/>
    </row>
    <row r="9" spans="2:10" ht="15" customHeight="1">
      <c r="C9" s="23"/>
      <c r="D9" s="23"/>
      <c r="E9" s="23"/>
      <c r="F9" s="23"/>
      <c r="G9" s="23"/>
      <c r="H9" s="23"/>
      <c r="I9" s="23"/>
    </row>
    <row r="10" spans="2:10" ht="15" customHeight="1">
      <c r="C10" s="23"/>
      <c r="D10" s="23"/>
      <c r="E10" s="23"/>
      <c r="F10" s="23"/>
      <c r="G10" s="23"/>
      <c r="H10" s="23"/>
      <c r="I10" s="23"/>
    </row>
    <row r="13" spans="2:10">
      <c r="B13" s="24"/>
      <c r="C13" s="25"/>
      <c r="D13" s="25"/>
      <c r="E13" s="25"/>
      <c r="F13" s="25"/>
      <c r="G13" s="25"/>
      <c r="H13" s="25"/>
      <c r="I13" s="25"/>
      <c r="J13" s="25"/>
    </row>
    <row r="14" spans="2:10">
      <c r="B14" s="26" t="s">
        <v>2</v>
      </c>
      <c r="C14" s="27"/>
      <c r="D14" s="27"/>
      <c r="E14" s="27"/>
      <c r="F14" s="27"/>
      <c r="G14" s="27"/>
      <c r="H14" s="27"/>
      <c r="I14" s="27"/>
      <c r="J14" s="27"/>
    </row>
    <row r="15" spans="2:10">
      <c r="B15" s="28"/>
      <c r="C15" s="27"/>
      <c r="D15" s="27"/>
      <c r="E15" s="27"/>
      <c r="F15" s="27"/>
      <c r="G15" s="27"/>
      <c r="H15" s="27"/>
      <c r="I15" s="27"/>
      <c r="J15" s="27"/>
    </row>
    <row r="16" spans="2:10">
      <c r="B16" s="28"/>
      <c r="C16" s="27"/>
      <c r="D16" s="27"/>
      <c r="E16" s="27"/>
      <c r="F16" s="27"/>
      <c r="G16" s="27"/>
      <c r="H16" s="27"/>
      <c r="I16" s="27"/>
      <c r="J16" s="27"/>
    </row>
    <row r="17" spans="2:10">
      <c r="B17" s="20"/>
      <c r="C17" s="21"/>
      <c r="D17" s="21"/>
      <c r="E17" s="21"/>
      <c r="F17" s="21"/>
      <c r="G17" s="21"/>
      <c r="H17" s="21"/>
      <c r="I17" s="21"/>
      <c r="J17" s="21"/>
    </row>
    <row r="21" spans="2:10" ht="15.75" customHeight="1"/>
    <row r="22" spans="2:10" ht="15.75" customHeight="1"/>
    <row r="23" spans="2:10" ht="15.75" customHeight="1"/>
    <row r="24" spans="2:10" ht="15.75" customHeight="1"/>
    <row r="25" spans="2:10" ht="15.75" customHeight="1"/>
    <row r="26" spans="2:10" ht="15.75" customHeight="1"/>
    <row r="27" spans="2:10" ht="15.75" customHeight="1"/>
    <row r="28" spans="2:10" ht="15.75" customHeight="1"/>
    <row r="29" spans="2:10" ht="15.75" customHeight="1"/>
    <row r="30" spans="2:10" ht="15.75" customHeight="1"/>
    <row r="31" spans="2:10" ht="15.75" customHeight="1"/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7:J17"/>
    <mergeCell ref="C8:I10"/>
    <mergeCell ref="B13:J13"/>
    <mergeCell ref="B14:J14"/>
    <mergeCell ref="B15:J15"/>
    <mergeCell ref="B16:J16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zoomScale="85" zoomScaleNormal="85" workbookViewId="0">
      <selection activeCell="L15" sqref="L15"/>
    </sheetView>
  </sheetViews>
  <sheetFormatPr defaultColWidth="14.42578125" defaultRowHeight="15" customHeight="1"/>
  <cols>
    <col min="1" max="1" width="7.7109375" customWidth="1"/>
    <col min="2" max="2" width="14" customWidth="1"/>
    <col min="3" max="3" width="15.42578125" customWidth="1"/>
    <col min="4" max="4" width="16.5703125" customWidth="1"/>
    <col min="5" max="5" width="17.7109375" customWidth="1"/>
    <col min="6" max="6" width="14.7109375" customWidth="1"/>
    <col min="7" max="7" width="13.28515625" customWidth="1"/>
    <col min="8" max="8" width="14" customWidth="1"/>
    <col min="9" max="9" width="13" customWidth="1"/>
    <col min="10" max="26" width="8.7109375" customWidth="1"/>
  </cols>
  <sheetData>
    <row r="1" spans="1:9" ht="15" customHeight="1">
      <c r="A1" s="29" t="s">
        <v>62</v>
      </c>
      <c r="B1" s="29"/>
      <c r="C1" s="29"/>
      <c r="D1" s="29"/>
      <c r="E1" s="29"/>
      <c r="F1" s="29"/>
      <c r="G1" s="29"/>
      <c r="H1" s="29"/>
      <c r="I1" s="29"/>
    </row>
    <row r="2" spans="1:9" ht="15.7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</row>
    <row r="3" spans="1:9">
      <c r="A3" s="4">
        <v>6</v>
      </c>
      <c r="B3" s="5" t="s">
        <v>17</v>
      </c>
      <c r="C3" s="6">
        <v>3260</v>
      </c>
      <c r="D3" s="6">
        <v>3640</v>
      </c>
      <c r="E3" s="6">
        <v>4113</v>
      </c>
      <c r="F3" s="6">
        <f t="shared" ref="F3:F8" si="0">SUM(C3:E3)</f>
        <v>11013</v>
      </c>
      <c r="G3" s="6">
        <f t="shared" ref="G3:G8" si="1">MAX(C3:E3)</f>
        <v>4113</v>
      </c>
      <c r="H3" s="6">
        <f t="shared" ref="H3:H8" si="2">MIN(C3:E3)</f>
        <v>3260</v>
      </c>
      <c r="I3" s="17">
        <f t="shared" ref="I3:I8" si="3">AVERAGE(C3:E3)</f>
        <v>3671</v>
      </c>
    </row>
    <row r="4" spans="1:9">
      <c r="A4" s="4">
        <v>3</v>
      </c>
      <c r="B4" s="5" t="s">
        <v>14</v>
      </c>
      <c r="C4" s="6">
        <v>3300</v>
      </c>
      <c r="D4" s="6">
        <v>3696</v>
      </c>
      <c r="E4" s="6">
        <v>4176</v>
      </c>
      <c r="F4" s="6">
        <f t="shared" si="0"/>
        <v>11172</v>
      </c>
      <c r="G4" s="6">
        <f t="shared" si="1"/>
        <v>4176</v>
      </c>
      <c r="H4" s="16">
        <f t="shared" si="2"/>
        <v>3300</v>
      </c>
      <c r="I4" s="17">
        <f t="shared" si="3"/>
        <v>3724</v>
      </c>
    </row>
    <row r="5" spans="1:9">
      <c r="A5" s="4">
        <v>1</v>
      </c>
      <c r="B5" s="5" t="s">
        <v>12</v>
      </c>
      <c r="C5" s="6">
        <v>4500</v>
      </c>
      <c r="D5" s="6">
        <v>5040</v>
      </c>
      <c r="E5" s="6">
        <v>5696</v>
      </c>
      <c r="F5" s="6">
        <f t="shared" si="0"/>
        <v>15236</v>
      </c>
      <c r="G5" s="6">
        <f t="shared" si="1"/>
        <v>5696</v>
      </c>
      <c r="H5" s="6">
        <f t="shared" si="2"/>
        <v>4500</v>
      </c>
      <c r="I5" s="17">
        <f t="shared" si="3"/>
        <v>5078.666666666667</v>
      </c>
    </row>
    <row r="6" spans="1:9">
      <c r="A6" s="4">
        <v>5</v>
      </c>
      <c r="B6" s="5" t="s">
        <v>16</v>
      </c>
      <c r="C6" s="6">
        <v>4557</v>
      </c>
      <c r="D6" s="6">
        <v>5104</v>
      </c>
      <c r="E6" s="6">
        <v>5676</v>
      </c>
      <c r="F6" s="6">
        <f t="shared" si="0"/>
        <v>15337</v>
      </c>
      <c r="G6" s="6">
        <f t="shared" si="1"/>
        <v>5676</v>
      </c>
      <c r="H6" s="6">
        <f t="shared" si="2"/>
        <v>4557</v>
      </c>
      <c r="I6" s="17">
        <f t="shared" si="3"/>
        <v>5112.333333333333</v>
      </c>
    </row>
    <row r="7" spans="1:9">
      <c r="A7" s="4">
        <v>2</v>
      </c>
      <c r="B7" s="5" t="s">
        <v>13</v>
      </c>
      <c r="C7" s="6">
        <v>6250</v>
      </c>
      <c r="D7" s="6">
        <v>7000</v>
      </c>
      <c r="E7" s="6">
        <v>7910</v>
      </c>
      <c r="F7" s="6">
        <f t="shared" si="0"/>
        <v>21160</v>
      </c>
      <c r="G7" s="6">
        <f t="shared" si="1"/>
        <v>7910</v>
      </c>
      <c r="H7" s="6">
        <f t="shared" si="2"/>
        <v>6250</v>
      </c>
      <c r="I7" s="17">
        <f t="shared" si="3"/>
        <v>7053.333333333333</v>
      </c>
    </row>
    <row r="8" spans="1:9">
      <c r="A8" s="4">
        <v>4</v>
      </c>
      <c r="B8" s="5" t="s">
        <v>15</v>
      </c>
      <c r="C8" s="6">
        <v>8000</v>
      </c>
      <c r="D8" s="6">
        <v>8690</v>
      </c>
      <c r="E8" s="6">
        <v>10125</v>
      </c>
      <c r="F8" s="6">
        <f t="shared" si="0"/>
        <v>26815</v>
      </c>
      <c r="G8" s="6">
        <f t="shared" si="1"/>
        <v>10125</v>
      </c>
      <c r="H8" s="16">
        <f t="shared" si="2"/>
        <v>8000</v>
      </c>
      <c r="I8" s="18">
        <f t="shared" si="3"/>
        <v>8938.3333333333339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sortState ref="A2:I7">
    <sortCondition ref="I2:I7"/>
    <sortCondition ref="A2:A7"/>
  </sortState>
  <mergeCells count="1">
    <mergeCell ref="A1:I1"/>
  </mergeCells>
  <pageMargins left="0.511811024" right="0.511811024" top="0.78740157499999996" bottom="0.78740157499999996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0"/>
  <sheetViews>
    <sheetView zoomScale="115" zoomScaleNormal="115" workbookViewId="0">
      <selection activeCell="J9" sqref="J9"/>
    </sheetView>
  </sheetViews>
  <sheetFormatPr defaultColWidth="14.42578125" defaultRowHeight="15" customHeight="1"/>
  <cols>
    <col min="1" max="2" width="8.7109375" customWidth="1"/>
    <col min="3" max="3" width="12.28515625" customWidth="1"/>
    <col min="4" max="4" width="17.28515625" customWidth="1"/>
    <col min="5" max="5" width="11.42578125" customWidth="1"/>
    <col min="6" max="6" width="16.42578125" customWidth="1"/>
    <col min="7" max="7" width="16.7109375" customWidth="1"/>
    <col min="8" max="8" width="8.7109375" customWidth="1"/>
    <col min="9" max="9" width="16.85546875" customWidth="1"/>
    <col min="10" max="10" width="17.140625" customWidth="1"/>
    <col min="11" max="26" width="8.7109375" customWidth="1"/>
  </cols>
  <sheetData>
    <row r="2" spans="1:10" ht="15.75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I2" s="30" t="s">
        <v>25</v>
      </c>
      <c r="J2" s="31"/>
    </row>
    <row r="3" spans="1:10">
      <c r="A3" s="5">
        <v>1</v>
      </c>
      <c r="B3" s="5" t="s">
        <v>26</v>
      </c>
      <c r="C3" s="19">
        <v>2500</v>
      </c>
      <c r="D3" s="19">
        <f>C3*6%</f>
        <v>150</v>
      </c>
      <c r="E3" s="7">
        <v>0.1</v>
      </c>
      <c r="F3" s="19">
        <f>C3*E3</f>
        <v>250</v>
      </c>
      <c r="G3" s="19">
        <f>C3-D3+F3</f>
        <v>2600</v>
      </c>
      <c r="I3" s="5" t="s">
        <v>18</v>
      </c>
      <c r="J3" s="5">
        <v>6</v>
      </c>
    </row>
    <row r="4" spans="1:10">
      <c r="A4" s="5">
        <v>2</v>
      </c>
      <c r="B4" s="5" t="s">
        <v>27</v>
      </c>
      <c r="C4" s="19">
        <v>2000</v>
      </c>
      <c r="D4" s="19">
        <f t="shared" ref="D4:D10" si="0">C4*6%</f>
        <v>120</v>
      </c>
      <c r="E4" s="7">
        <v>0.08</v>
      </c>
      <c r="F4" s="19">
        <f t="shared" ref="F4:F10" si="1">C4*E4</f>
        <v>160</v>
      </c>
      <c r="G4" s="19">
        <f t="shared" ref="G4:G10" si="2">C4-D4+F4</f>
        <v>2040</v>
      </c>
      <c r="I4" s="5" t="s">
        <v>19</v>
      </c>
      <c r="J4" s="5" t="str">
        <f>VLOOKUP(J3, Tabela2, 2,FALSE )</f>
        <v>Ana</v>
      </c>
    </row>
    <row r="5" spans="1:10">
      <c r="A5" s="5">
        <v>3</v>
      </c>
      <c r="B5" s="5" t="s">
        <v>28</v>
      </c>
      <c r="C5" s="19">
        <v>1800</v>
      </c>
      <c r="D5" s="19">
        <f t="shared" si="0"/>
        <v>108</v>
      </c>
      <c r="E5" s="8">
        <v>9.5000000000000001E-2</v>
      </c>
      <c r="F5" s="19">
        <f t="shared" si="1"/>
        <v>171</v>
      </c>
      <c r="G5" s="19">
        <f t="shared" si="2"/>
        <v>1863</v>
      </c>
      <c r="I5" s="5" t="s">
        <v>20</v>
      </c>
      <c r="J5" s="19">
        <f>VLOOKUP(J3,Tabela2,3,FALSE)</f>
        <v>1900</v>
      </c>
    </row>
    <row r="6" spans="1:10">
      <c r="A6" s="5">
        <v>4</v>
      </c>
      <c r="B6" s="5" t="s">
        <v>29</v>
      </c>
      <c r="C6" s="19">
        <v>1950</v>
      </c>
      <c r="D6" s="19">
        <f t="shared" si="0"/>
        <v>117</v>
      </c>
      <c r="E6" s="7">
        <v>8.6666666666666697E-2</v>
      </c>
      <c r="F6" s="19">
        <f t="shared" si="1"/>
        <v>169.00000000000006</v>
      </c>
      <c r="G6" s="19">
        <f t="shared" si="2"/>
        <v>2002</v>
      </c>
      <c r="I6" s="5" t="s">
        <v>21</v>
      </c>
      <c r="J6" s="5">
        <f>VLOOKUP(J3,Tabela2,4,FALSE)</f>
        <v>114</v>
      </c>
    </row>
    <row r="7" spans="1:10">
      <c r="A7" s="5">
        <v>5</v>
      </c>
      <c r="B7" s="5" t="s">
        <v>30</v>
      </c>
      <c r="C7" s="19">
        <v>2650</v>
      </c>
      <c r="D7" s="19">
        <f t="shared" si="0"/>
        <v>159</v>
      </c>
      <c r="E7" s="7">
        <v>8.4166666666666695E-2</v>
      </c>
      <c r="F7" s="19">
        <f t="shared" si="1"/>
        <v>223.04166666666674</v>
      </c>
      <c r="G7" s="19">
        <f t="shared" si="2"/>
        <v>2714.041666666667</v>
      </c>
      <c r="I7" s="5" t="s">
        <v>22</v>
      </c>
      <c r="J7" s="33">
        <f>VLOOKUP(J3,Tabela2,5,FALSE)</f>
        <v>8.1666666666666707E-2</v>
      </c>
    </row>
    <row r="8" spans="1:10">
      <c r="A8" s="5">
        <v>6</v>
      </c>
      <c r="B8" s="5" t="s">
        <v>31</v>
      </c>
      <c r="C8" s="19">
        <v>1900</v>
      </c>
      <c r="D8" s="19">
        <f t="shared" si="0"/>
        <v>114</v>
      </c>
      <c r="E8" s="8">
        <v>8.1666666666666707E-2</v>
      </c>
      <c r="F8" s="19">
        <f t="shared" si="1"/>
        <v>155.16666666666674</v>
      </c>
      <c r="G8" s="19">
        <f t="shared" si="2"/>
        <v>1941.1666666666667</v>
      </c>
      <c r="I8" s="5" t="s">
        <v>23</v>
      </c>
      <c r="J8" s="19">
        <f>VLOOKUP(J3,Tabela2,6,FALSE)</f>
        <v>155.16666666666674</v>
      </c>
    </row>
    <row r="9" spans="1:10">
      <c r="A9" s="5">
        <v>7</v>
      </c>
      <c r="B9" s="5" t="s">
        <v>32</v>
      </c>
      <c r="C9" s="19">
        <v>2300</v>
      </c>
      <c r="D9" s="19">
        <f t="shared" si="0"/>
        <v>138</v>
      </c>
      <c r="E9" s="7">
        <v>7.9166666666666705E-2</v>
      </c>
      <c r="F9" s="19">
        <f t="shared" si="1"/>
        <v>182.08333333333343</v>
      </c>
      <c r="G9" s="19">
        <f t="shared" si="2"/>
        <v>2344.0833333333335</v>
      </c>
      <c r="I9" s="5" t="s">
        <v>24</v>
      </c>
      <c r="J9" s="19">
        <f>VLOOKUP(J3,Tabela2,7,FALSE)</f>
        <v>1941.1666666666667</v>
      </c>
    </row>
    <row r="10" spans="1:10">
      <c r="A10" s="5">
        <v>8</v>
      </c>
      <c r="B10" s="5" t="s">
        <v>33</v>
      </c>
      <c r="C10" s="19">
        <v>2150</v>
      </c>
      <c r="D10" s="19">
        <f t="shared" si="0"/>
        <v>129</v>
      </c>
      <c r="E10" s="7">
        <v>7.6666666666666702E-2</v>
      </c>
      <c r="F10" s="19">
        <f t="shared" si="1"/>
        <v>164.8333333333334</v>
      </c>
      <c r="G10" s="19">
        <f t="shared" si="2"/>
        <v>2185.8333333333335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2:J2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00"/>
  <sheetViews>
    <sheetView topLeftCell="A4" zoomScale="145" zoomScaleNormal="145" workbookViewId="0">
      <selection activeCell="A18" sqref="A18"/>
    </sheetView>
  </sheetViews>
  <sheetFormatPr defaultColWidth="14.42578125" defaultRowHeight="15" customHeight="1"/>
  <cols>
    <col min="1" max="1" width="15.5703125" customWidth="1"/>
    <col min="2" max="2" width="14" customWidth="1"/>
    <col min="3" max="3" width="20" customWidth="1"/>
    <col min="4" max="4" width="17.140625" customWidth="1"/>
    <col min="5" max="5" width="17" customWidth="1"/>
    <col min="6" max="6" width="24" bestFit="1" customWidth="1"/>
    <col min="7" max="26" width="8.7109375" customWidth="1"/>
  </cols>
  <sheetData>
    <row r="4" spans="1:6">
      <c r="A4" s="9" t="s">
        <v>34</v>
      </c>
      <c r="B4" s="10">
        <v>5.0000000000000001E-3</v>
      </c>
    </row>
    <row r="6" spans="1:6">
      <c r="A6" s="4" t="s">
        <v>35</v>
      </c>
      <c r="B6" s="34" t="s">
        <v>36</v>
      </c>
      <c r="C6" s="4" t="s">
        <v>37</v>
      </c>
      <c r="D6" s="4" t="s">
        <v>38</v>
      </c>
      <c r="E6" s="4" t="s">
        <v>39</v>
      </c>
      <c r="F6" s="4" t="s">
        <v>40</v>
      </c>
    </row>
    <row r="7" spans="1:6">
      <c r="A7" s="5" t="s">
        <v>26</v>
      </c>
      <c r="B7" s="37">
        <v>4000</v>
      </c>
      <c r="C7" s="36">
        <v>44617</v>
      </c>
      <c r="D7" s="5">
        <f ca="1">DAYS360(C7,TODAY())</f>
        <v>218</v>
      </c>
      <c r="E7" s="35">
        <f ca="1">$B$4*B7*D7+B7</f>
        <v>8360</v>
      </c>
      <c r="F7" s="5" t="str">
        <f ca="1">IF(D7&gt;360,"Atraso há mais de um ano","Dentro do Exercício")</f>
        <v>Dentro do Exercício</v>
      </c>
    </row>
    <row r="8" spans="1:6">
      <c r="A8" s="5" t="s">
        <v>27</v>
      </c>
      <c r="B8" s="37">
        <v>2000</v>
      </c>
      <c r="C8" s="11">
        <v>43860</v>
      </c>
      <c r="D8" s="5">
        <f t="shared" ref="D8:D14" ca="1" si="0">DAYS360(C8,TODAY())</f>
        <v>963</v>
      </c>
      <c r="E8" s="35">
        <f ca="1">$B$4*B8*D8+B8</f>
        <v>11630</v>
      </c>
      <c r="F8" s="5" t="str">
        <f t="shared" ref="F8:F14" ca="1" si="1">IF(D8&gt;360,"Atraso há mais de um ano","Dentro do Exercício")</f>
        <v>Atraso há mais de um ano</v>
      </c>
    </row>
    <row r="9" spans="1:6">
      <c r="A9" s="5" t="s">
        <v>28</v>
      </c>
      <c r="B9" s="37">
        <v>3000</v>
      </c>
      <c r="C9" s="11">
        <v>44726</v>
      </c>
      <c r="D9" s="5">
        <f ca="1">DAYS360(C9,TODAY())</f>
        <v>109</v>
      </c>
      <c r="E9" s="35">
        <f ca="1">$B$4*B9*D9+B9</f>
        <v>4635</v>
      </c>
      <c r="F9" s="5" t="str">
        <f t="shared" ca="1" si="1"/>
        <v>Dentro do Exercício</v>
      </c>
    </row>
    <row r="10" spans="1:6">
      <c r="A10" s="5" t="s">
        <v>29</v>
      </c>
      <c r="B10" s="37">
        <v>2000</v>
      </c>
      <c r="C10" s="11">
        <v>44412</v>
      </c>
      <c r="D10" s="5">
        <f t="shared" ca="1" si="0"/>
        <v>419</v>
      </c>
      <c r="E10" s="35">
        <f ca="1">$B$4*B10*D10+B10</f>
        <v>6190</v>
      </c>
      <c r="F10" s="5" t="str">
        <f t="shared" ca="1" si="1"/>
        <v>Atraso há mais de um ano</v>
      </c>
    </row>
    <row r="11" spans="1:6">
      <c r="A11" s="5" t="s">
        <v>30</v>
      </c>
      <c r="B11" s="37">
        <v>1500</v>
      </c>
      <c r="C11" s="11">
        <v>44771</v>
      </c>
      <c r="D11" s="5">
        <f ca="1">DAYS360(C11,TODAY())</f>
        <v>64</v>
      </c>
      <c r="E11" s="35">
        <f ca="1">$B$4*B11*D11+B11</f>
        <v>1980</v>
      </c>
      <c r="F11" s="5" t="str">
        <f t="shared" ca="1" si="1"/>
        <v>Dentro do Exercício</v>
      </c>
    </row>
    <row r="12" spans="1:6">
      <c r="A12" s="5" t="s">
        <v>31</v>
      </c>
      <c r="B12" s="37">
        <v>1000</v>
      </c>
      <c r="C12" s="11">
        <v>44041</v>
      </c>
      <c r="D12" s="5">
        <f t="shared" ca="1" si="0"/>
        <v>784</v>
      </c>
      <c r="E12" s="35">
        <f ca="1">$B$4*B12*D12+B12</f>
        <v>4920</v>
      </c>
      <c r="F12" s="5" t="str">
        <f t="shared" ca="1" si="1"/>
        <v>Atraso há mais de um ano</v>
      </c>
    </row>
    <row r="13" spans="1:6">
      <c r="A13" s="5" t="s">
        <v>32</v>
      </c>
      <c r="B13" s="37">
        <v>500</v>
      </c>
      <c r="C13" s="11">
        <v>43084</v>
      </c>
      <c r="D13" s="5">
        <f t="shared" ca="1" si="0"/>
        <v>1728</v>
      </c>
      <c r="E13" s="35">
        <f ca="1">$B$4*B13*D13+B13</f>
        <v>4820</v>
      </c>
      <c r="F13" s="5" t="str">
        <f t="shared" ca="1" si="1"/>
        <v>Atraso há mais de um ano</v>
      </c>
    </row>
    <row r="14" spans="1:6">
      <c r="A14" s="5" t="s">
        <v>33</v>
      </c>
      <c r="B14" s="37">
        <v>1600</v>
      </c>
      <c r="C14" s="11">
        <v>44515</v>
      </c>
      <c r="D14" s="5">
        <f t="shared" ca="1" si="0"/>
        <v>318</v>
      </c>
      <c r="E14" s="35">
        <f ca="1">$B$4*B14*D14+B14</f>
        <v>4144</v>
      </c>
      <c r="F14" s="5" t="str">
        <f t="shared" ca="1" si="1"/>
        <v>Dentro do Exercício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7:D14">
    <cfRule type="cellIs" dxfId="2" priority="4" operator="lessThan">
      <formula>360</formula>
    </cfRule>
    <cfRule type="cellIs" dxfId="1" priority="6" operator="greaterThan">
      <formula>360</formula>
    </cfRule>
  </conditionalFormatting>
  <conditionalFormatting sqref="D9">
    <cfRule type="cellIs" dxfId="0" priority="5" operator="lessThan">
      <formula>360</formula>
    </cfRule>
  </conditionalFormatting>
  <conditionalFormatting sqref="B7:B1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{8ADFD0D0-708A-4A76-A5B7-97756DF3C039}</x14:id>
        </ext>
      </extLst>
    </cfRule>
  </conditionalFormatting>
  <conditionalFormatting sqref="B6:B15">
    <cfRule type="dataBar" priority="1">
      <dataBar>
        <cfvo type="min"/>
        <cfvo type="max"/>
        <color rgb="FFFFA3A3"/>
      </dataBar>
      <extLst>
        <ext xmlns:x14="http://schemas.microsoft.com/office/spreadsheetml/2009/9/main" uri="{B025F937-C7B1-47D3-B67F-A62EFF666E3E}">
          <x14:id>{73005100-3C89-4CA6-ADAF-C61B2F5C24B8}</x14:id>
        </ext>
      </extLst>
    </cfRule>
  </conditionalFormatting>
  <pageMargins left="0.511811024" right="0.511811024" top="0.78740157499999996" bottom="0.78740157499999996" header="0" footer="0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DFD0D0-708A-4A76-A5B7-97756DF3C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B7:B14</xm:sqref>
        </x14:conditionalFormatting>
        <x14:conditionalFormatting xmlns:xm="http://schemas.microsoft.com/office/excel/2006/main">
          <x14:cfRule type="dataBar" id="{73005100-3C89-4CA6-ADAF-C61B2F5C2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0"/>
  <sheetViews>
    <sheetView zoomScaleNormal="100" workbookViewId="0">
      <selection activeCell="F13" sqref="F13"/>
    </sheetView>
  </sheetViews>
  <sheetFormatPr defaultColWidth="14.42578125" defaultRowHeight="15" customHeight="1"/>
  <cols>
    <col min="1" max="1" width="16.28515625" customWidth="1"/>
    <col min="2" max="4" width="8.7109375" customWidth="1"/>
    <col min="5" max="5" width="8.85546875" customWidth="1"/>
    <col min="6" max="6" width="13.140625" customWidth="1"/>
    <col min="7" max="26" width="8.7109375" customWidth="1"/>
  </cols>
  <sheetData>
    <row r="2" spans="1:7" ht="18.75">
      <c r="A2" s="45" t="s">
        <v>41</v>
      </c>
      <c r="B2" s="46"/>
      <c r="C2" s="46"/>
      <c r="D2" s="46"/>
      <c r="E2" s="46"/>
      <c r="F2" s="46"/>
    </row>
    <row r="3" spans="1:7">
      <c r="A3" s="39"/>
      <c r="B3" s="39"/>
      <c r="C3" s="40" t="s">
        <v>42</v>
      </c>
      <c r="D3" s="41"/>
      <c r="E3" s="39"/>
      <c r="F3" s="39"/>
      <c r="G3" s="12"/>
    </row>
    <row r="4" spans="1:7">
      <c r="A4" s="38" t="s">
        <v>43</v>
      </c>
      <c r="B4" s="38" t="s">
        <v>44</v>
      </c>
      <c r="C4" s="38" t="s">
        <v>45</v>
      </c>
      <c r="D4" s="38" t="s">
        <v>46</v>
      </c>
      <c r="E4" s="38" t="s">
        <v>47</v>
      </c>
      <c r="F4" s="38" t="s">
        <v>48</v>
      </c>
    </row>
    <row r="5" spans="1:7">
      <c r="A5" s="11">
        <v>44774</v>
      </c>
      <c r="B5" s="13">
        <v>0.33333333333333331</v>
      </c>
      <c r="C5" s="13">
        <v>0.5</v>
      </c>
      <c r="D5" s="13">
        <v>0.54166666666666663</v>
      </c>
      <c r="E5" s="13">
        <v>0.75</v>
      </c>
      <c r="F5" s="13">
        <f>E5-(D5-C5)-B5</f>
        <v>0.37500000000000006</v>
      </c>
    </row>
    <row r="6" spans="1:7">
      <c r="A6" s="11">
        <v>44775</v>
      </c>
      <c r="B6" s="13">
        <v>0.33333333333333331</v>
      </c>
      <c r="C6" s="13">
        <v>0.5</v>
      </c>
      <c r="D6" s="13">
        <v>0.54166666666666663</v>
      </c>
      <c r="E6" s="13">
        <v>0.70833333333333337</v>
      </c>
      <c r="F6" s="13">
        <f t="shared" ref="F6:F9" si="0">E6-(D6-C6)-B6</f>
        <v>0.33333333333333343</v>
      </c>
    </row>
    <row r="7" spans="1:7">
      <c r="A7" s="11">
        <v>44776</v>
      </c>
      <c r="B7" s="13">
        <v>0.39583333333333331</v>
      </c>
      <c r="C7" s="13">
        <v>0.5</v>
      </c>
      <c r="D7" s="13">
        <v>0.54166666666666663</v>
      </c>
      <c r="E7" s="13">
        <v>0.75</v>
      </c>
      <c r="F7" s="13">
        <f t="shared" si="0"/>
        <v>0.31250000000000006</v>
      </c>
    </row>
    <row r="8" spans="1:7">
      <c r="A8" s="11">
        <v>44777</v>
      </c>
      <c r="B8" s="13">
        <v>0.33333333333333331</v>
      </c>
      <c r="C8" s="13">
        <v>0.5</v>
      </c>
      <c r="D8" s="13">
        <v>0.54166666666666663</v>
      </c>
      <c r="E8" s="13">
        <v>0.70833333333333337</v>
      </c>
      <c r="F8" s="13">
        <f t="shared" si="0"/>
        <v>0.33333333333333343</v>
      </c>
    </row>
    <row r="9" spans="1:7">
      <c r="A9" s="11">
        <v>44778</v>
      </c>
      <c r="B9" s="13">
        <v>0.34375</v>
      </c>
      <c r="C9" s="13">
        <v>0.5</v>
      </c>
      <c r="D9" s="13">
        <v>0.55902777777777779</v>
      </c>
      <c r="E9" s="13">
        <v>0.875</v>
      </c>
      <c r="F9" s="13">
        <f t="shared" si="0"/>
        <v>0.47222222222222221</v>
      </c>
    </row>
    <row r="10" spans="1:7">
      <c r="A10" s="11">
        <v>44779</v>
      </c>
      <c r="B10" s="32"/>
      <c r="C10" s="21"/>
      <c r="D10" s="21"/>
      <c r="E10" s="21"/>
      <c r="F10" s="47"/>
    </row>
    <row r="11" spans="1:7">
      <c r="A11" s="42">
        <v>44780</v>
      </c>
      <c r="B11" s="43"/>
      <c r="C11" s="44"/>
      <c r="D11" s="44"/>
      <c r="E11" s="44"/>
      <c r="F11" s="48"/>
    </row>
    <row r="12" spans="1:7">
      <c r="A12" s="52" t="s">
        <v>49</v>
      </c>
      <c r="B12" s="39"/>
      <c r="C12" s="39"/>
      <c r="D12" s="50"/>
      <c r="E12" s="51"/>
      <c r="F12" s="49">
        <f>SUM(F5:F9)</f>
        <v>1.8263888888888893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F2"/>
    <mergeCell ref="C3:D3"/>
    <mergeCell ref="B10:F11"/>
  </mergeCells>
  <pageMargins left="0.511811024" right="0.511811024" top="0.78740157499999996" bottom="0.78740157499999996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zoomScale="80" zoomScaleNormal="80" workbookViewId="0">
      <selection activeCell="A5" sqref="A5:J5"/>
      <pivotSelection pane="bottomRight" showHeader="1" extendable="1" axis="axisRow" max="8" activeRow="4" previousRow="4" click="1" r:id="rId1">
        <pivotArea dataOnly="0" fieldPosition="0">
          <references count="1">
            <reference field="3" count="1">
              <x v="1"/>
            </reference>
          </references>
        </pivotArea>
      </pivotSelection>
    </sheetView>
  </sheetViews>
  <sheetFormatPr defaultRowHeight="15"/>
  <cols>
    <col min="1" max="1" width="18.7109375" customWidth="1"/>
    <col min="2" max="2" width="20.5703125" bestFit="1" customWidth="1"/>
    <col min="3" max="3" width="14.42578125" bestFit="1" customWidth="1"/>
    <col min="4" max="4" width="15.7109375" bestFit="1" customWidth="1"/>
    <col min="5" max="5" width="17.42578125" bestFit="1" customWidth="1"/>
    <col min="6" max="6" width="22.42578125" bestFit="1" customWidth="1"/>
    <col min="7" max="7" width="20.28515625" bestFit="1" customWidth="1"/>
    <col min="8" max="8" width="22.28515625" bestFit="1" customWidth="1"/>
    <col min="9" max="9" width="20.85546875" bestFit="1" customWidth="1"/>
    <col min="10" max="10" width="11" bestFit="1" customWidth="1"/>
  </cols>
  <sheetData>
    <row r="2" spans="1:11">
      <c r="K2" s="58"/>
    </row>
    <row r="3" spans="1:11">
      <c r="A3" s="53" t="s">
        <v>65</v>
      </c>
      <c r="B3" s="53" t="s">
        <v>73</v>
      </c>
      <c r="K3" s="58"/>
    </row>
    <row r="4" spans="1:11">
      <c r="A4" s="53" t="s">
        <v>63</v>
      </c>
      <c r="B4" s="55" t="s">
        <v>58</v>
      </c>
      <c r="C4" s="55" t="s">
        <v>59</v>
      </c>
      <c r="D4" s="55" t="s">
        <v>60</v>
      </c>
      <c r="E4" s="55" t="s">
        <v>55</v>
      </c>
      <c r="F4" s="55" t="s">
        <v>57</v>
      </c>
      <c r="G4" s="55" t="s">
        <v>56</v>
      </c>
      <c r="H4" s="55" t="s">
        <v>54</v>
      </c>
      <c r="I4" s="55" t="s">
        <v>53</v>
      </c>
      <c r="J4" s="55" t="s">
        <v>64</v>
      </c>
      <c r="K4" s="59"/>
    </row>
    <row r="5" spans="1:11">
      <c r="A5" s="54" t="s">
        <v>72</v>
      </c>
      <c r="B5" s="56"/>
      <c r="C5" s="56"/>
      <c r="D5" s="56"/>
      <c r="E5" s="56"/>
      <c r="F5" s="56"/>
      <c r="G5" s="56"/>
      <c r="H5" s="56">
        <v>1995</v>
      </c>
      <c r="I5" s="56">
        <v>117.5</v>
      </c>
      <c r="J5" s="56">
        <v>2112.5</v>
      </c>
      <c r="K5" s="59"/>
    </row>
    <row r="6" spans="1:11">
      <c r="A6" s="54" t="s">
        <v>68</v>
      </c>
      <c r="B6" s="56"/>
      <c r="C6" s="56">
        <v>1995</v>
      </c>
      <c r="D6" s="56"/>
      <c r="E6" s="56"/>
      <c r="F6" s="56"/>
      <c r="G6" s="56"/>
      <c r="H6" s="56"/>
      <c r="I6" s="56">
        <v>117.5</v>
      </c>
      <c r="J6" s="56">
        <v>2112.5</v>
      </c>
      <c r="K6" s="58"/>
    </row>
    <row r="7" spans="1:11">
      <c r="A7" s="54" t="s">
        <v>66</v>
      </c>
      <c r="B7" s="56">
        <v>2495</v>
      </c>
      <c r="C7" s="56"/>
      <c r="D7" s="56"/>
      <c r="E7" s="56"/>
      <c r="F7" s="56"/>
      <c r="G7" s="56"/>
      <c r="H7" s="56"/>
      <c r="I7" s="56">
        <v>117.5</v>
      </c>
      <c r="J7" s="56">
        <v>2612.5</v>
      </c>
      <c r="K7" s="58"/>
    </row>
    <row r="8" spans="1:11">
      <c r="A8" s="54" t="s">
        <v>69</v>
      </c>
      <c r="B8" s="56"/>
      <c r="C8" s="56"/>
      <c r="D8" s="56"/>
      <c r="E8" s="56">
        <v>1595</v>
      </c>
      <c r="F8" s="56"/>
      <c r="G8" s="56"/>
      <c r="H8" s="56"/>
      <c r="I8" s="56">
        <v>117.5</v>
      </c>
      <c r="J8" s="56">
        <v>1712.5</v>
      </c>
      <c r="K8" s="58"/>
    </row>
    <row r="9" spans="1:11">
      <c r="A9" s="54" t="s">
        <v>70</v>
      </c>
      <c r="B9" s="56"/>
      <c r="C9" s="56"/>
      <c r="D9" s="56"/>
      <c r="E9" s="56">
        <v>1595</v>
      </c>
      <c r="F9" s="56"/>
      <c r="G9" s="56"/>
      <c r="H9" s="56"/>
      <c r="I9" s="56"/>
      <c r="J9" s="56">
        <v>1595</v>
      </c>
    </row>
    <row r="10" spans="1:11">
      <c r="A10" s="54" t="s">
        <v>67</v>
      </c>
      <c r="B10" s="56">
        <v>24950</v>
      </c>
      <c r="C10" s="56">
        <v>43890</v>
      </c>
      <c r="D10" s="56">
        <v>29970</v>
      </c>
      <c r="E10" s="56">
        <v>27115</v>
      </c>
      <c r="F10" s="56">
        <v>6495</v>
      </c>
      <c r="G10" s="56">
        <v>1170</v>
      </c>
      <c r="H10" s="56"/>
      <c r="I10" s="56">
        <v>1292.5</v>
      </c>
      <c r="J10" s="56">
        <v>134882.5</v>
      </c>
    </row>
    <row r="11" spans="1:11">
      <c r="A11" s="54" t="s">
        <v>71</v>
      </c>
      <c r="B11" s="56"/>
      <c r="C11" s="56"/>
      <c r="D11" s="56"/>
      <c r="E11" s="56">
        <v>1595</v>
      </c>
      <c r="F11" s="56"/>
      <c r="G11" s="56"/>
      <c r="H11" s="56"/>
      <c r="I11" s="56"/>
      <c r="J11" s="56">
        <v>1595</v>
      </c>
    </row>
    <row r="12" spans="1:11">
      <c r="A12" s="57" t="s">
        <v>64</v>
      </c>
      <c r="B12" s="56">
        <v>27445</v>
      </c>
      <c r="C12" s="56">
        <v>45885</v>
      </c>
      <c r="D12" s="56">
        <v>29970</v>
      </c>
      <c r="E12" s="56">
        <v>31900</v>
      </c>
      <c r="F12" s="56">
        <v>6495</v>
      </c>
      <c r="G12" s="56">
        <v>1170</v>
      </c>
      <c r="H12" s="56">
        <v>1995</v>
      </c>
      <c r="I12" s="56">
        <v>1762.5</v>
      </c>
      <c r="J12" s="56">
        <v>146622.5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C84"/>
    </sheetView>
  </sheetViews>
  <sheetFormatPr defaultColWidth="14.42578125" defaultRowHeight="15" customHeight="1"/>
  <cols>
    <col min="1" max="1" width="10.7109375" customWidth="1"/>
    <col min="2" max="2" width="21.7109375" customWidth="1"/>
    <col min="3" max="3" width="15.7109375" customWidth="1"/>
    <col min="4" max="4" width="9.5703125" customWidth="1"/>
    <col min="5" max="26" width="8.7109375" customWidth="1"/>
  </cols>
  <sheetData>
    <row r="1" spans="1:4">
      <c r="A1" s="14" t="s">
        <v>50</v>
      </c>
      <c r="B1" s="14" t="s">
        <v>51</v>
      </c>
      <c r="C1" s="14" t="s">
        <v>52</v>
      </c>
    </row>
    <row r="2" spans="1:4">
      <c r="A2" s="11">
        <v>44197</v>
      </c>
      <c r="B2" s="5" t="s">
        <v>53</v>
      </c>
      <c r="C2" s="6">
        <v>117.5</v>
      </c>
      <c r="D2" s="15"/>
    </row>
    <row r="3" spans="1:4">
      <c r="A3" s="11">
        <v>44197</v>
      </c>
      <c r="B3" s="5" t="s">
        <v>54</v>
      </c>
      <c r="C3" s="6">
        <v>1995</v>
      </c>
      <c r="D3" s="15"/>
    </row>
    <row r="4" spans="1:4">
      <c r="A4" s="11">
        <v>44470</v>
      </c>
      <c r="B4" s="5" t="s">
        <v>55</v>
      </c>
      <c r="C4" s="6">
        <v>1595</v>
      </c>
      <c r="D4" s="15"/>
    </row>
    <row r="5" spans="1:4">
      <c r="A5" s="11">
        <v>44470</v>
      </c>
      <c r="B5" s="5" t="s">
        <v>56</v>
      </c>
      <c r="C5" s="6">
        <v>195</v>
      </c>
      <c r="D5" s="15"/>
    </row>
    <row r="6" spans="1:4">
      <c r="A6" s="11">
        <v>44471</v>
      </c>
      <c r="B6" s="5" t="s">
        <v>57</v>
      </c>
      <c r="C6" s="6">
        <v>6495</v>
      </c>
      <c r="D6" s="15"/>
    </row>
    <row r="7" spans="1:4">
      <c r="A7" s="11">
        <v>44471</v>
      </c>
      <c r="B7" s="5" t="s">
        <v>58</v>
      </c>
      <c r="C7" s="6">
        <v>2495</v>
      </c>
      <c r="D7" s="15"/>
    </row>
    <row r="8" spans="1:4">
      <c r="A8" s="11">
        <v>44471</v>
      </c>
      <c r="B8" s="5" t="s">
        <v>55</v>
      </c>
      <c r="C8" s="6">
        <v>1595</v>
      </c>
      <c r="D8" s="15"/>
    </row>
    <row r="9" spans="1:4">
      <c r="A9" s="11">
        <v>44257</v>
      </c>
      <c r="B9" s="5" t="s">
        <v>59</v>
      </c>
      <c r="C9" s="6">
        <v>1995</v>
      </c>
      <c r="D9" s="15"/>
    </row>
    <row r="10" spans="1:4">
      <c r="A10" s="11">
        <v>44472</v>
      </c>
      <c r="B10" s="5" t="s">
        <v>55</v>
      </c>
      <c r="C10" s="6">
        <v>1595</v>
      </c>
      <c r="D10" s="15"/>
    </row>
    <row r="11" spans="1:4">
      <c r="A11" s="11">
        <v>44472</v>
      </c>
      <c r="B11" s="5" t="s">
        <v>60</v>
      </c>
      <c r="C11" s="6">
        <v>4995</v>
      </c>
      <c r="D11" s="15"/>
    </row>
    <row r="12" spans="1:4">
      <c r="A12" s="11">
        <v>44472</v>
      </c>
      <c r="B12" s="5" t="s">
        <v>59</v>
      </c>
      <c r="C12" s="6">
        <v>1995</v>
      </c>
      <c r="D12" s="15"/>
    </row>
    <row r="13" spans="1:4">
      <c r="A13" s="11">
        <v>44473</v>
      </c>
      <c r="B13" s="5" t="s">
        <v>58</v>
      </c>
      <c r="C13" s="6">
        <v>2495</v>
      </c>
      <c r="D13" s="15"/>
    </row>
    <row r="14" spans="1:4">
      <c r="A14" s="11">
        <v>44259</v>
      </c>
      <c r="B14" s="5" t="s">
        <v>53</v>
      </c>
      <c r="C14" s="6">
        <v>117.5</v>
      </c>
      <c r="D14" s="15"/>
    </row>
    <row r="15" spans="1:4">
      <c r="A15" s="11">
        <v>44474</v>
      </c>
      <c r="B15" s="5" t="s">
        <v>58</v>
      </c>
      <c r="C15" s="6">
        <v>2495</v>
      </c>
      <c r="D15" s="15"/>
    </row>
    <row r="16" spans="1:4">
      <c r="A16" s="11">
        <v>44474</v>
      </c>
      <c r="B16" s="5" t="s">
        <v>55</v>
      </c>
      <c r="C16" s="6">
        <v>1595</v>
      </c>
      <c r="D16" s="15"/>
    </row>
    <row r="17" spans="1:4">
      <c r="A17" s="11">
        <v>44474</v>
      </c>
      <c r="B17" s="5" t="s">
        <v>59</v>
      </c>
      <c r="C17" s="6">
        <v>1995</v>
      </c>
      <c r="D17" s="15"/>
    </row>
    <row r="18" spans="1:4">
      <c r="A18" s="11">
        <v>44535</v>
      </c>
      <c r="B18" s="5" t="s">
        <v>55</v>
      </c>
      <c r="C18" s="6">
        <v>1595</v>
      </c>
      <c r="D18" s="15"/>
    </row>
    <row r="19" spans="1:4">
      <c r="A19" s="11">
        <v>44475</v>
      </c>
      <c r="B19" s="5" t="s">
        <v>53</v>
      </c>
      <c r="C19" s="6">
        <v>117.5</v>
      </c>
      <c r="D19" s="15"/>
    </row>
    <row r="20" spans="1:4">
      <c r="A20" s="11">
        <v>44475</v>
      </c>
      <c r="B20" s="5" t="s">
        <v>59</v>
      </c>
      <c r="C20" s="6">
        <v>1995</v>
      </c>
      <c r="D20" s="15"/>
    </row>
    <row r="21" spans="1:4" ht="15.75" customHeight="1">
      <c r="A21" s="11">
        <v>44476</v>
      </c>
      <c r="B21" s="5" t="s">
        <v>55</v>
      </c>
      <c r="C21" s="6">
        <v>1595</v>
      </c>
      <c r="D21" s="15"/>
    </row>
    <row r="22" spans="1:4" ht="15.75" customHeight="1">
      <c r="A22" s="11">
        <v>44476</v>
      </c>
      <c r="B22" s="5" t="s">
        <v>60</v>
      </c>
      <c r="C22" s="6">
        <v>4995</v>
      </c>
      <c r="D22" s="15"/>
    </row>
    <row r="23" spans="1:4" ht="15.75" customHeight="1">
      <c r="A23" s="11">
        <v>44476</v>
      </c>
      <c r="B23" s="5" t="s">
        <v>59</v>
      </c>
      <c r="C23" s="6">
        <v>1995</v>
      </c>
      <c r="D23" s="15"/>
    </row>
    <row r="24" spans="1:4" ht="15.75" customHeight="1">
      <c r="A24" s="11">
        <v>44476</v>
      </c>
      <c r="B24" s="5" t="s">
        <v>58</v>
      </c>
      <c r="C24" s="6">
        <v>2495</v>
      </c>
      <c r="D24" s="15"/>
    </row>
    <row r="25" spans="1:4" ht="15.75" customHeight="1">
      <c r="A25" s="11">
        <v>44477</v>
      </c>
      <c r="B25" s="5" t="s">
        <v>53</v>
      </c>
      <c r="C25" s="6">
        <v>117.5</v>
      </c>
      <c r="D25" s="15"/>
    </row>
    <row r="26" spans="1:4" ht="15.75" customHeight="1">
      <c r="A26" s="11">
        <v>44478</v>
      </c>
      <c r="B26" s="5" t="s">
        <v>58</v>
      </c>
      <c r="C26" s="6">
        <v>2495</v>
      </c>
      <c r="D26" s="15"/>
    </row>
    <row r="27" spans="1:4" ht="15.75" customHeight="1">
      <c r="A27" s="11">
        <v>44417</v>
      </c>
      <c r="B27" s="5" t="s">
        <v>55</v>
      </c>
      <c r="C27" s="6">
        <v>1595</v>
      </c>
      <c r="D27" s="15"/>
    </row>
    <row r="28" spans="1:4" ht="15.75" customHeight="1">
      <c r="A28" s="11">
        <v>44478</v>
      </c>
      <c r="B28" s="5" t="s">
        <v>59</v>
      </c>
      <c r="C28" s="6">
        <v>1995</v>
      </c>
      <c r="D28" s="15"/>
    </row>
    <row r="29" spans="1:4" ht="15.75" customHeight="1">
      <c r="A29" s="11">
        <v>44478</v>
      </c>
      <c r="B29" s="5" t="s">
        <v>55</v>
      </c>
      <c r="C29" s="6">
        <v>1595</v>
      </c>
      <c r="D29" s="15"/>
    </row>
    <row r="30" spans="1:4" ht="15.75" customHeight="1">
      <c r="A30" s="11">
        <v>44325</v>
      </c>
      <c r="B30" s="5" t="s">
        <v>53</v>
      </c>
      <c r="C30" s="6">
        <v>117.5</v>
      </c>
      <c r="D30" s="15"/>
    </row>
    <row r="31" spans="1:4" ht="15.75" customHeight="1">
      <c r="A31" s="11">
        <v>44478</v>
      </c>
      <c r="B31" s="5" t="s">
        <v>59</v>
      </c>
      <c r="C31" s="6">
        <v>1995</v>
      </c>
      <c r="D31" s="15"/>
    </row>
    <row r="32" spans="1:4" ht="15.75" customHeight="1">
      <c r="A32" s="11">
        <v>44479</v>
      </c>
      <c r="B32" s="5" t="s">
        <v>56</v>
      </c>
      <c r="C32" s="6">
        <v>195</v>
      </c>
      <c r="D32" s="15"/>
    </row>
    <row r="33" spans="1:4" ht="15.75" customHeight="1">
      <c r="A33" s="11">
        <v>44479</v>
      </c>
      <c r="B33" s="5" t="s">
        <v>59</v>
      </c>
      <c r="C33" s="6">
        <v>1995</v>
      </c>
      <c r="D33" s="15"/>
    </row>
    <row r="34" spans="1:4" ht="15.75" customHeight="1">
      <c r="A34" s="11">
        <v>44479</v>
      </c>
      <c r="B34" s="5" t="s">
        <v>55</v>
      </c>
      <c r="C34" s="6">
        <v>1595</v>
      </c>
      <c r="D34" s="15"/>
    </row>
    <row r="35" spans="1:4" ht="15.75" customHeight="1">
      <c r="A35" s="11">
        <v>44480</v>
      </c>
      <c r="B35" s="5" t="s">
        <v>53</v>
      </c>
      <c r="C35" s="6">
        <v>117.5</v>
      </c>
      <c r="D35" s="15"/>
    </row>
    <row r="36" spans="1:4" ht="15.75" customHeight="1">
      <c r="A36" s="11">
        <v>44482</v>
      </c>
      <c r="B36" s="5" t="s">
        <v>59</v>
      </c>
      <c r="C36" s="6">
        <v>1995</v>
      </c>
      <c r="D36" s="15"/>
    </row>
    <row r="37" spans="1:4" ht="15.75" customHeight="1">
      <c r="A37" s="11">
        <v>44329</v>
      </c>
      <c r="B37" s="5" t="s">
        <v>55</v>
      </c>
      <c r="C37" s="6">
        <v>1595</v>
      </c>
      <c r="D37" s="15"/>
    </row>
    <row r="38" spans="1:4" ht="15.75" customHeight="1">
      <c r="A38" s="11">
        <v>44482</v>
      </c>
      <c r="B38" s="5" t="s">
        <v>60</v>
      </c>
      <c r="C38" s="6">
        <v>4995</v>
      </c>
      <c r="D38" s="15"/>
    </row>
    <row r="39" spans="1:4" ht="15.75" customHeight="1">
      <c r="A39" s="11">
        <v>44482</v>
      </c>
      <c r="B39" s="5" t="s">
        <v>59</v>
      </c>
      <c r="C39" s="6">
        <v>1995</v>
      </c>
      <c r="D39" s="15"/>
    </row>
    <row r="40" spans="1:4" ht="15.75" customHeight="1">
      <c r="A40" s="11">
        <v>44300</v>
      </c>
      <c r="B40" s="5" t="s">
        <v>58</v>
      </c>
      <c r="C40" s="6">
        <v>2495</v>
      </c>
      <c r="D40" s="15"/>
    </row>
    <row r="41" spans="1:4" ht="15.75" customHeight="1">
      <c r="A41" s="11">
        <v>44484</v>
      </c>
      <c r="B41" s="5" t="s">
        <v>53</v>
      </c>
      <c r="C41" s="6">
        <v>117.5</v>
      </c>
      <c r="D41" s="15"/>
    </row>
    <row r="42" spans="1:4" ht="15.75" customHeight="1">
      <c r="A42" s="11">
        <v>44484</v>
      </c>
      <c r="B42" s="5" t="s">
        <v>58</v>
      </c>
      <c r="C42" s="6">
        <v>2495</v>
      </c>
      <c r="D42" s="15"/>
    </row>
    <row r="43" spans="1:4" ht="15.75" customHeight="1">
      <c r="A43" s="11">
        <v>44484</v>
      </c>
      <c r="B43" s="5" t="s">
        <v>55</v>
      </c>
      <c r="C43" s="6">
        <v>1595</v>
      </c>
      <c r="D43" s="15"/>
    </row>
    <row r="44" spans="1:4" ht="15.75" customHeight="1">
      <c r="A44" s="11">
        <v>44484</v>
      </c>
      <c r="B44" s="5" t="s">
        <v>59</v>
      </c>
      <c r="C44" s="6">
        <v>1995</v>
      </c>
      <c r="D44" s="15"/>
    </row>
    <row r="45" spans="1:4" ht="15.75" customHeight="1">
      <c r="A45" s="11">
        <v>44485</v>
      </c>
      <c r="B45" s="5" t="s">
        <v>55</v>
      </c>
      <c r="C45" s="6">
        <v>1595</v>
      </c>
      <c r="D45" s="15"/>
    </row>
    <row r="46" spans="1:4" ht="15.75" customHeight="1">
      <c r="A46" s="11">
        <v>44302</v>
      </c>
      <c r="B46" s="5" t="s">
        <v>53</v>
      </c>
      <c r="C46" s="6">
        <v>117.5</v>
      </c>
      <c r="D46" s="15"/>
    </row>
    <row r="47" spans="1:4" ht="15.75" customHeight="1">
      <c r="A47" s="11">
        <v>44485</v>
      </c>
      <c r="B47" s="5" t="s">
        <v>59</v>
      </c>
      <c r="C47" s="6">
        <v>1995</v>
      </c>
      <c r="D47" s="15"/>
    </row>
    <row r="48" spans="1:4" ht="15.75" customHeight="1">
      <c r="A48" s="11">
        <v>44486</v>
      </c>
      <c r="B48" s="5" t="s">
        <v>56</v>
      </c>
      <c r="C48" s="6">
        <v>195</v>
      </c>
      <c r="D48" s="15"/>
    </row>
    <row r="49" spans="1:4" ht="15.75" customHeight="1">
      <c r="A49" s="11">
        <v>44487</v>
      </c>
      <c r="B49" s="5" t="s">
        <v>59</v>
      </c>
      <c r="C49" s="6">
        <v>1995</v>
      </c>
      <c r="D49" s="15"/>
    </row>
    <row r="50" spans="1:4" ht="15.75" customHeight="1">
      <c r="A50" s="11">
        <v>44487</v>
      </c>
      <c r="B50" s="5" t="s">
        <v>55</v>
      </c>
      <c r="C50" s="6">
        <v>1595</v>
      </c>
      <c r="D50" s="15"/>
    </row>
    <row r="51" spans="1:4" ht="15.75" customHeight="1">
      <c r="A51" s="11">
        <v>44487</v>
      </c>
      <c r="B51" s="5" t="s">
        <v>53</v>
      </c>
      <c r="C51" s="6">
        <v>117.5</v>
      </c>
      <c r="D51" s="15"/>
    </row>
    <row r="52" spans="1:4" ht="15.75" customHeight="1">
      <c r="A52" s="11">
        <v>44487</v>
      </c>
      <c r="B52" s="5" t="s">
        <v>59</v>
      </c>
      <c r="C52" s="6">
        <v>1995</v>
      </c>
      <c r="D52" s="15"/>
    </row>
    <row r="53" spans="1:4" ht="15.75" customHeight="1">
      <c r="A53" s="11">
        <v>44488</v>
      </c>
      <c r="B53" s="5" t="s">
        <v>56</v>
      </c>
      <c r="C53" s="6">
        <v>195</v>
      </c>
      <c r="D53" s="15"/>
    </row>
    <row r="54" spans="1:4" ht="15.75" customHeight="1">
      <c r="A54" s="11">
        <v>44489</v>
      </c>
      <c r="B54" s="5" t="s">
        <v>59</v>
      </c>
      <c r="C54" s="6">
        <v>1995</v>
      </c>
      <c r="D54" s="15"/>
    </row>
    <row r="55" spans="1:4" ht="15.75" customHeight="1">
      <c r="A55" s="11">
        <v>44489</v>
      </c>
      <c r="B55" s="5" t="s">
        <v>55</v>
      </c>
      <c r="C55" s="6">
        <v>1595</v>
      </c>
      <c r="D55" s="15"/>
    </row>
    <row r="56" spans="1:4" ht="15.75" customHeight="1">
      <c r="A56" s="11">
        <v>44489</v>
      </c>
      <c r="B56" s="5" t="s">
        <v>53</v>
      </c>
      <c r="C56" s="6">
        <v>117.5</v>
      </c>
      <c r="D56" s="15"/>
    </row>
    <row r="57" spans="1:4" ht="15.75" customHeight="1">
      <c r="A57" s="11">
        <v>44489</v>
      </c>
      <c r="B57" s="5" t="s">
        <v>59</v>
      </c>
      <c r="C57" s="6">
        <v>1995</v>
      </c>
      <c r="D57" s="15"/>
    </row>
    <row r="58" spans="1:4" ht="15.75" customHeight="1">
      <c r="A58" s="11">
        <v>44490</v>
      </c>
      <c r="B58" s="5" t="s">
        <v>55</v>
      </c>
      <c r="C58" s="6">
        <v>1595</v>
      </c>
      <c r="D58" s="15"/>
    </row>
    <row r="59" spans="1:4" ht="15.75" customHeight="1">
      <c r="A59" s="11">
        <v>44490</v>
      </c>
      <c r="B59" s="5" t="s">
        <v>60</v>
      </c>
      <c r="C59" s="6">
        <v>4995</v>
      </c>
      <c r="D59" s="15"/>
    </row>
    <row r="60" spans="1:4" ht="15.75" customHeight="1">
      <c r="A60" s="11">
        <v>44490</v>
      </c>
      <c r="B60" s="5" t="s">
        <v>59</v>
      </c>
      <c r="C60" s="6">
        <v>1995</v>
      </c>
      <c r="D60" s="15"/>
    </row>
    <row r="61" spans="1:4" ht="15.75" customHeight="1">
      <c r="A61" s="11">
        <v>44491</v>
      </c>
      <c r="B61" s="5" t="s">
        <v>58</v>
      </c>
      <c r="C61" s="6">
        <v>2495</v>
      </c>
      <c r="D61" s="15"/>
    </row>
    <row r="62" spans="1:4" ht="15.75" customHeight="1">
      <c r="A62" s="11">
        <v>44491</v>
      </c>
      <c r="B62" s="5" t="s">
        <v>53</v>
      </c>
      <c r="C62" s="6">
        <v>117.5</v>
      </c>
      <c r="D62" s="15"/>
    </row>
    <row r="63" spans="1:4" ht="15.75" customHeight="1">
      <c r="A63" s="11">
        <v>44491</v>
      </c>
      <c r="B63" s="5" t="s">
        <v>58</v>
      </c>
      <c r="C63" s="6">
        <v>2495</v>
      </c>
      <c r="D63" s="15"/>
    </row>
    <row r="64" spans="1:4" ht="15.75" customHeight="1">
      <c r="A64" s="11">
        <v>44492</v>
      </c>
      <c r="B64" s="5" t="s">
        <v>55</v>
      </c>
      <c r="C64" s="6">
        <v>1595</v>
      </c>
      <c r="D64" s="15"/>
    </row>
    <row r="65" spans="1:4" ht="15.75" customHeight="1">
      <c r="A65" s="11">
        <v>44493</v>
      </c>
      <c r="B65" s="5" t="s">
        <v>59</v>
      </c>
      <c r="C65" s="6">
        <v>1995</v>
      </c>
      <c r="D65" s="15"/>
    </row>
    <row r="66" spans="1:4" ht="15.75" customHeight="1">
      <c r="A66" s="11">
        <v>44493</v>
      </c>
      <c r="B66" s="5" t="s">
        <v>55</v>
      </c>
      <c r="C66" s="6">
        <v>1595</v>
      </c>
      <c r="D66" s="15"/>
    </row>
    <row r="67" spans="1:4" ht="15.75" customHeight="1">
      <c r="A67" s="11">
        <v>44493</v>
      </c>
      <c r="B67" s="5" t="s">
        <v>53</v>
      </c>
      <c r="C67" s="6">
        <v>117.5</v>
      </c>
      <c r="D67" s="15"/>
    </row>
    <row r="68" spans="1:4" ht="15.75" customHeight="1">
      <c r="A68" s="11">
        <v>44493</v>
      </c>
      <c r="B68" s="5" t="s">
        <v>59</v>
      </c>
      <c r="C68" s="6">
        <v>1995</v>
      </c>
      <c r="D68" s="15"/>
    </row>
    <row r="69" spans="1:4" ht="15.75" customHeight="1">
      <c r="A69" s="11">
        <v>44494</v>
      </c>
      <c r="B69" s="5" t="s">
        <v>56</v>
      </c>
      <c r="C69" s="6">
        <v>195</v>
      </c>
      <c r="D69" s="15"/>
    </row>
    <row r="70" spans="1:4" ht="15.75" customHeight="1">
      <c r="A70" s="11">
        <v>44495</v>
      </c>
      <c r="B70" s="5" t="s">
        <v>56</v>
      </c>
      <c r="C70" s="6">
        <v>195</v>
      </c>
      <c r="D70" s="15"/>
    </row>
    <row r="71" spans="1:4" ht="15.75" customHeight="1">
      <c r="A71" s="11">
        <v>44495</v>
      </c>
      <c r="B71" s="5" t="s">
        <v>59</v>
      </c>
      <c r="C71" s="6">
        <v>1995</v>
      </c>
      <c r="D71" s="15"/>
    </row>
    <row r="72" spans="1:4" ht="15.75" customHeight="1">
      <c r="A72" s="11">
        <v>44495</v>
      </c>
      <c r="B72" s="5" t="s">
        <v>55</v>
      </c>
      <c r="C72" s="6">
        <v>1595</v>
      </c>
      <c r="D72" s="15"/>
    </row>
    <row r="73" spans="1:4" ht="15.75" customHeight="1">
      <c r="A73" s="11">
        <v>44495</v>
      </c>
      <c r="B73" s="5" t="s">
        <v>53</v>
      </c>
      <c r="C73" s="6">
        <v>117.5</v>
      </c>
      <c r="D73" s="15"/>
    </row>
    <row r="74" spans="1:4" ht="15.75" customHeight="1">
      <c r="A74" s="11">
        <v>44495</v>
      </c>
      <c r="B74" s="5" t="s">
        <v>59</v>
      </c>
      <c r="C74" s="6">
        <v>1995</v>
      </c>
      <c r="D74" s="15"/>
    </row>
    <row r="75" spans="1:4" ht="15.75" customHeight="1">
      <c r="A75" s="11">
        <v>44496</v>
      </c>
      <c r="B75" s="5" t="s">
        <v>55</v>
      </c>
      <c r="C75" s="6">
        <v>1595</v>
      </c>
      <c r="D75" s="15"/>
    </row>
    <row r="76" spans="1:4" ht="15.75" customHeight="1">
      <c r="A76" s="11">
        <v>44496</v>
      </c>
      <c r="B76" s="5" t="s">
        <v>60</v>
      </c>
      <c r="C76" s="6">
        <v>4995</v>
      </c>
      <c r="D76" s="15"/>
    </row>
    <row r="77" spans="1:4" ht="15.75" customHeight="1">
      <c r="A77" s="11">
        <v>44496</v>
      </c>
      <c r="B77" s="5" t="s">
        <v>59</v>
      </c>
      <c r="C77" s="6">
        <v>1995</v>
      </c>
      <c r="D77" s="15"/>
    </row>
    <row r="78" spans="1:4" ht="15.75" customHeight="1">
      <c r="A78" s="11">
        <v>44497</v>
      </c>
      <c r="B78" s="5" t="s">
        <v>58</v>
      </c>
      <c r="C78" s="6">
        <v>2495</v>
      </c>
      <c r="D78" s="15"/>
    </row>
    <row r="79" spans="1:4" ht="15.75" customHeight="1">
      <c r="A79" s="11">
        <v>44497</v>
      </c>
      <c r="B79" s="5" t="s">
        <v>53</v>
      </c>
      <c r="C79" s="6">
        <v>117.5</v>
      </c>
      <c r="D79" s="15"/>
    </row>
    <row r="80" spans="1:4" ht="15.75" customHeight="1">
      <c r="A80" s="11">
        <v>44498</v>
      </c>
      <c r="B80" s="5" t="s">
        <v>55</v>
      </c>
      <c r="C80" s="6">
        <v>1595</v>
      </c>
      <c r="D80" s="15"/>
    </row>
    <row r="81" spans="1:4" ht="15.75" customHeight="1">
      <c r="A81" s="11">
        <v>44498</v>
      </c>
      <c r="B81" s="5" t="s">
        <v>60</v>
      </c>
      <c r="C81" s="6">
        <v>4995</v>
      </c>
      <c r="D81" s="15"/>
    </row>
    <row r="82" spans="1:4" ht="15.75" customHeight="1">
      <c r="A82" s="11">
        <v>44498</v>
      </c>
      <c r="B82" s="5" t="s">
        <v>59</v>
      </c>
      <c r="C82" s="6">
        <v>1995</v>
      </c>
      <c r="D82" s="15"/>
    </row>
    <row r="83" spans="1:4" ht="15.75" customHeight="1">
      <c r="A83" s="11">
        <v>44499</v>
      </c>
      <c r="B83" s="5" t="s">
        <v>58</v>
      </c>
      <c r="C83" s="6">
        <v>2495</v>
      </c>
      <c r="D83" s="15"/>
    </row>
    <row r="84" spans="1:4" ht="15.75" customHeight="1">
      <c r="A84" s="11">
        <v>44500</v>
      </c>
      <c r="B84" s="5" t="s">
        <v>53</v>
      </c>
      <c r="C84" s="6">
        <v>117.5</v>
      </c>
      <c r="D84" s="15"/>
    </row>
    <row r="85" spans="1:4" ht="15.75" customHeight="1"/>
    <row r="86" spans="1:4" ht="15.75" customHeight="1"/>
    <row r="87" spans="1:4" ht="15.75" customHeight="1"/>
    <row r="88" spans="1:4" ht="15.75" customHeight="1"/>
    <row r="89" spans="1:4" ht="15.75" customHeight="1"/>
    <row r="90" spans="1:4" ht="15.75" customHeight="1"/>
    <row r="91" spans="1:4" ht="15.75" customHeight="1"/>
    <row r="92" spans="1:4" ht="15.75" customHeight="1"/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CAPA</vt:lpstr>
      <vt:lpstr>Plan1</vt:lpstr>
      <vt:lpstr>Plan2</vt:lpstr>
      <vt:lpstr>Plan3</vt:lpstr>
      <vt:lpstr>Plan4</vt:lpstr>
      <vt:lpstr>Planilha1</vt:lpstr>
      <vt:lpstr>Plan5</vt:lpstr>
      <vt:lpstr>Tabela2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Setor de Eventos</cp:lastModifiedBy>
  <dcterms:created xsi:type="dcterms:W3CDTF">2022-07-29T15:54:58Z</dcterms:created>
  <dcterms:modified xsi:type="dcterms:W3CDTF">2022-10-03T15:00:31Z</dcterms:modified>
</cp:coreProperties>
</file>