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5600" windowHeight="12080" firstSheet="2" activeTab="10"/>
  </bookViews>
  <sheets>
    <sheet name="解读" sheetId="51" r:id="rId1"/>
    <sheet name="五险一金比例基数示意" sheetId="55" r:id="rId2"/>
    <sheet name="佛山2021" sheetId="77" r:id="rId3"/>
    <sheet name="佛山2022" sheetId="78" r:id="rId4"/>
    <sheet name="佛山2023" sheetId="79" r:id="rId5"/>
    <sheet name="佛山2024" sheetId="80" r:id="rId6"/>
    <sheet name="欠缴测算示例及逻辑" sheetId="95" r:id="rId7"/>
    <sheet name="滞纳金测算逻辑" sheetId="86" r:id="rId8"/>
    <sheet name="测算示例数据" sheetId="43" r:id="rId9"/>
    <sheet name="&gt;&gt;" sheetId="44" r:id="rId10"/>
    <sheet name="2022.1-2022.12 " sheetId="68" r:id="rId11"/>
    <sheet name="2023.7-2023.12" sheetId="7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6" hidden="1">欠缴测算示例及逻辑!$B$3:$AM$6</definedName>
    <definedName name="_xlnm._FilterDatabase" localSheetId="10" hidden="1">'2022.1-2022.12 '!$A$1:$O$13</definedName>
    <definedName name="_xlnm._FilterDatabase" localSheetId="11" hidden="1">'2023.7-2023.12'!$A$1:$O$5</definedName>
    <definedName name="__FDS_HYPERLINK_TOGGLE_STATE__" hidden="1">"ON"</definedName>
    <definedName name="__FDS_UNIQUE_RANGE_ID_GENERATOR_COUNTER" hidden="1">22</definedName>
    <definedName name="__FDS_USED_FOR_REUSING_RANGE_IDS_RECYCLE" hidden="1">{40,24,27,38,88,81,64,90,100,46}</definedName>
    <definedName name="_11__123Graph_BChart_1A" hidden="1">'[1]Graph 1'!$C$9:$C$60</definedName>
    <definedName name="_13__123Graph_BChart_58B" hidden="1">'[1]Graph 1'!$C$9:$C$60</definedName>
    <definedName name="_24__123Graph_XChart_1A" hidden="1">'[1]Graph 1'!$A$61:$A$112</definedName>
    <definedName name="_27__123Graph_XChart_58B" hidden="1">'[1]Graph 1'!$A$61:$A$112</definedName>
    <definedName name="_4__123Graph_AChart_1A" hidden="1">'[1]Graph 1'!$C$61:$C$112</definedName>
    <definedName name="_7__123Graph_AChart_58B" hidden="1">'[1]Graph 1'!$C$61:$C$112</definedName>
    <definedName name="_bdm.02408030a5e04a90aa1eedad2143fa0e.edm" hidden="1">#REF!</definedName>
    <definedName name="_bdm.236748EDED7F49FF9D8C8341C398889E.edm" hidden="1">#REF!</definedName>
    <definedName name="_bdm.26bd8c8d2b724d7bb9a9de39056c7c8e.edm" hidden="1">#REF!</definedName>
    <definedName name="_bdm.44cbc00058324ddba3cc0d3705c02f61.edm" hidden="1">#REF!</definedName>
    <definedName name="_bdm.4ba977759d1d480bbc813b5a1596f860.edm" hidden="1">#REF!</definedName>
    <definedName name="_bdm.6782169ffec14b799fef2eb5483eeaa7.edm" hidden="1">#REF!</definedName>
    <definedName name="_bdm.6f2cfa541d354002880b48943669bdfe.edm" hidden="1">#REF!</definedName>
    <definedName name="_bdm.7d9d0648753640c2bc4f7521d46c43b0.edm" hidden="1">#REF!</definedName>
    <definedName name="_bdm.8ddd273f318a4636aaf4c50864924546.edm" hidden="1">#REF!</definedName>
    <definedName name="_bdm.8ff951624f204c03b63fd5d4be34dd25.edm" hidden="1">#REF!</definedName>
    <definedName name="_bdm.A5CAB644B0EF408BAD1ACEB47A944D5C.edm" hidden="1">#REF!</definedName>
    <definedName name="_bdm.ac4b4b2b58c84e038e18ad9a5bdf0cba.edm" hidden="1">#REF!</definedName>
    <definedName name="_bdm.E8B440B1020748E0A74C372D3D5130D4.edm" hidden="1">#REF!</definedName>
    <definedName name="_Order1" hidden="1">0</definedName>
    <definedName name="_Order2" hidden="1">255</definedName>
    <definedName name="_Regression_Int" hidden="1">1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lignment" hidden="1">"a1"</definedName>
    <definedName name="anscount" hidden="1">3</definedName>
    <definedName name="AS2DocOpenMode" hidden="1">"AS2DocumentEdit"</definedName>
    <definedName name="CIQWBGuid" hidden="1">"57340cf6-f756-4702-8318-6527a2593d4f"</definedName>
    <definedName name="ClientMatter" hidden="1">"b1"</definedName>
    <definedName name="Date" hidden="1">"b1"</definedName>
    <definedName name="discussion">[2]Title!$N$2</definedName>
    <definedName name="DocumentName" hidden="1">"b1"</definedName>
    <definedName name="DocumentNum" hidden="1">"a1"</definedName>
    <definedName name="ev.Calculation" hidden="1">-4135</definedName>
    <definedName name="ev.Initialized" hidden="1">FALSE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.RolledForward" hidden="1">FALSE</definedName>
    <definedName name="HTML_CodePage" hidden="1">1252</definedName>
    <definedName name="HTML_Control" hidden="1">{"'Directory'!$A$72:$E$91"}</definedName>
    <definedName name="HTML_Description" hidden="1">""</definedName>
    <definedName name="HTML_Email" hidden="1">""</definedName>
    <definedName name="HTML_Header" hidden="1">"Income-Adj"</definedName>
    <definedName name="HTML_LastUpdate" hidden="1">"9/1/99"</definedName>
    <definedName name="HTML_LineBefore" hidden="1">FALSE</definedName>
    <definedName name="HTML_Name" hidden="1">"Neo"</definedName>
    <definedName name="HTML_OBDlg2" hidden="1">TRUE</definedName>
    <definedName name="HTML_OBDlg4" hidden="1">TRUE</definedName>
    <definedName name="HTML_OS" hidden="1">0</definedName>
    <definedName name="HTML_PathFile" hidden="1">"E:\statements-2.0\from_excel.htm"</definedName>
    <definedName name="HTML_Title" hidden="1">"Histo_Statements"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43019.7013541667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ShowHideColumns" hidden="1">"iQShowAll"</definedName>
    <definedName name="IsColHidden" hidden="1">FALSE</definedName>
    <definedName name="IsLTMColHidden" hidden="1">FALSE</definedName>
    <definedName name="Library" hidden="1">"a1"</definedName>
    <definedName name="limcount" hidden="1">1</definedName>
    <definedName name="ReportCreated">TRUE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sencount" hidden="1">1</definedName>
    <definedName name="SheetOrder" hidden="1">[3]Storage!$B$7:$B$21</definedName>
    <definedName name="Status">[4]Sheet2!$B$1:$B$3</definedName>
    <definedName name="stub2" hidden="1">[5]Gemstar!$I$11</definedName>
    <definedName name="stubheader" hidden="1">[5]Gemstar!$K$11</definedName>
    <definedName name="stubheader2" hidden="1">[5]Gemstar!$L$11</definedName>
    <definedName name="stubheader3" hidden="1">[5]Gemstar!$M$11</definedName>
    <definedName name="TextRefCopyRangeCount" hidden="1">10</definedName>
    <definedName name="Time" hidden="1">"b1"</definedName>
    <definedName name="Typist" hidden="1">"b1"</definedName>
    <definedName name="Unité">'[6]BP Cible Saisie'!$C$9</definedName>
    <definedName name="Version" hidden="1">"a1"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tc={8AE36782-76DC-48A2-BB30-CB9CF8BDEF82}</author>
    <author>tc={5768F7B0-F5C7-49E2-9F62-78B59C7B1435}</author>
    <author>tc={C181A134-3701-4C5E-8811-4B3C682B53B0}</author>
    <author>tc={65D8665E-C776-4852-87F9-FE8161A1A367}</author>
    <author>tc={1AC14630-7520-40B3-94FE-75395DE276A6}</author>
    <author>tc={858C9EE1-DBD3-4712-A2FF-60F365212D9A}</author>
    <author>tc={6BCCC5E9-38C3-4694-9997-B4A671680FF9}</author>
  </authors>
  <commentList>
    <comment ref="K14" authorId="0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2021.07-2021.12:  3%
2022.01-2022.06:  3.5%
</t>
        </r>
      </text>
    </comment>
    <comment ref="P14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2021.12
养老保险：3958
失业保险：1900
医疗保险：5626（定额）</t>
        </r>
      </text>
    </comment>
    <comment ref="Q14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2021.12
养老保险：22941
失业保险：23634
医疗保险：5626（定额）</t>
        </r>
      </text>
    </comment>
    <comment ref="I15" authorId="3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2023.5-2023.06： 0.8%（统一） </t>
        </r>
      </text>
    </comment>
    <comment ref="J15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2023年：2%（医保与生育并入）</t>
        </r>
      </text>
    </comment>
    <comment ref="K15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2022.07-2022.12:  3.5%
2023.01-2.23.06:    4.5%（医保与生育并入医保）</t>
        </r>
      </text>
    </comment>
    <comment ref="K17" authorId="6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2024年用人单位缴费费率调整为4% </t>
        </r>
      </text>
    </comment>
  </commentList>
</comments>
</file>

<file path=xl/comments2.xml><?xml version="1.0" encoding="utf-8"?>
<comments xmlns="http://schemas.openxmlformats.org/spreadsheetml/2006/main">
  <authors>
    <author>Teresa X Huang</author>
  </authors>
  <commentList>
    <comment ref="P1" authorId="0">
      <text>
        <r>
          <rPr>
            <b/>
            <sz val="9"/>
            <rFont val="宋体"/>
            <charset val="134"/>
          </rPr>
          <t>Teresa X Huang:</t>
        </r>
        <r>
          <rPr>
            <sz val="9"/>
            <rFont val="宋体"/>
            <charset val="134"/>
          </rPr>
          <t xml:space="preserve">
非客户提供数据，目前用minimum wage*工伤保险最低缴纳比率进行估算</t>
        </r>
      </text>
    </comment>
  </commentList>
</comments>
</file>

<file path=xl/comments3.xml><?xml version="1.0" encoding="utf-8"?>
<comments xmlns="http://schemas.openxmlformats.org/spreadsheetml/2006/main">
  <authors>
    <author>Teresa X Huang</author>
  </authors>
  <commentList>
    <comment ref="P1" authorId="0">
      <text>
        <r>
          <rPr>
            <b/>
            <sz val="9"/>
            <rFont val="宋体"/>
            <charset val="134"/>
          </rPr>
          <t>Teresa X Huang:</t>
        </r>
        <r>
          <rPr>
            <sz val="9"/>
            <rFont val="宋体"/>
            <charset val="134"/>
          </rPr>
          <t xml:space="preserve">
非客户提供数据，目前用minimum wage*工伤保险最低缴纳比率进行估算</t>
        </r>
      </text>
    </comment>
  </commentList>
</comments>
</file>

<file path=xl/sharedStrings.xml><?xml version="1.0" encoding="utf-8"?>
<sst xmlns="http://schemas.openxmlformats.org/spreadsheetml/2006/main" count="395" uniqueCount="204">
  <si>
    <t>五险一金是什么？</t>
  </si>
  <si>
    <t>五险</t>
  </si>
  <si>
    <t>雇主比例</t>
  </si>
  <si>
    <t>雇员比例</t>
  </si>
  <si>
    <t>基数上限</t>
  </si>
  <si>
    <t>基数下限</t>
  </si>
  <si>
    <t>Review period</t>
  </si>
  <si>
    <t>Contribution Base of Social Securities</t>
  </si>
  <si>
    <t>养老保险</t>
  </si>
  <si>
    <t>2023.01-06</t>
  </si>
  <si>
    <t>2021 average monthly income</t>
  </si>
  <si>
    <t>失业保险</t>
  </si>
  <si>
    <t>2023.07-12</t>
  </si>
  <si>
    <t>2022 average monthly income</t>
  </si>
  <si>
    <t>工伤保险</t>
  </si>
  <si>
    <t>2024.01-06</t>
  </si>
  <si>
    <t>医疗保险</t>
  </si>
  <si>
    <t>2024.07-12</t>
  </si>
  <si>
    <t>2023 average monthly income</t>
  </si>
  <si>
    <t>生育保险</t>
  </si>
  <si>
    <t>2025.01.06</t>
  </si>
  <si>
    <t>一金</t>
  </si>
  <si>
    <t>公积金</t>
  </si>
  <si>
    <t>每月缴纳金额=基数*比例</t>
  </si>
  <si>
    <r>
      <rPr>
        <b/>
        <sz val="10"/>
        <rFont val="Arial"/>
        <charset val="134"/>
      </rPr>
      <t>比例和基数一般来说在每年</t>
    </r>
    <r>
      <rPr>
        <b/>
        <sz val="10"/>
        <color rgb="FFC00000"/>
        <rFont val="Arial"/>
        <charset val="134"/>
      </rPr>
      <t>7月</t>
    </r>
    <r>
      <rPr>
        <b/>
        <sz val="10"/>
        <rFont val="Arial"/>
        <charset val="134"/>
      </rPr>
      <t>份会有调整/更新</t>
    </r>
  </si>
  <si>
    <r>
      <rPr>
        <b/>
        <sz val="10"/>
        <rFont val="微软雅黑"/>
        <charset val="134"/>
      </rPr>
      <t>基数</t>
    </r>
    <r>
      <rPr>
        <b/>
        <sz val="10"/>
        <rFont val="Arial"/>
        <charset val="134"/>
      </rPr>
      <t>=</t>
    </r>
    <r>
      <rPr>
        <b/>
        <sz val="10"/>
        <color rgb="FFC00000"/>
        <rFont val="微软雅黑"/>
        <charset val="134"/>
      </rPr>
      <t>员工上一个日历年度的月平均现金收入</t>
    </r>
    <r>
      <rPr>
        <b/>
        <sz val="10"/>
        <rFont val="微软雅黑"/>
        <charset val="134"/>
      </rPr>
      <t>，新入职员工按照入职当月的理论现金薪酬作为基数缴纳</t>
    </r>
  </si>
  <si>
    <t>比例是政府规定的，除工伤保险外都是固定比例</t>
  </si>
  <si>
    <t>五险一金的敞口是什么?</t>
  </si>
  <si>
    <t>公司实际缴纳金额 - 合规缴纳金额 = 欠缴金额（敞口，underpayment）</t>
  </si>
  <si>
    <t>公司实际缴纳金额的来源主要是Payroll</t>
  </si>
  <si>
    <t>合规缴纳金额需要我们来计算</t>
  </si>
  <si>
    <r>
      <rPr>
        <b/>
        <sz val="11"/>
        <color theme="1"/>
        <rFont val="等线"/>
        <charset val="134"/>
        <scheme val="minor"/>
      </rPr>
      <t>缴纳基数</t>
    </r>
    <r>
      <rPr>
        <sz val="11"/>
        <color theme="1"/>
        <rFont val="等线"/>
        <charset val="134"/>
        <scheme val="minor"/>
      </rPr>
      <t xml:space="preserve">
五险一金缴费基数一般根据职工上一年度月平均工资确定。若职工工资低于当地社保缴费下限，则按下限作为缴费基数；若高于上限，则按上限作为缴费基数。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theme="1"/>
        <rFont val="等线"/>
        <charset val="134"/>
        <scheme val="minor"/>
      </rPr>
      <t xml:space="preserve">缴纳比例
</t>
    </r>
    <r>
      <rPr>
        <sz val="11"/>
        <color theme="1"/>
        <rFont val="等线"/>
        <charset val="134"/>
        <scheme val="minor"/>
      </rPr>
      <t xml:space="preserve">缴纳比例每个城市不同，且缴纳比例一般分为员工缴纳比例和公司缴纳比例，一般测算仅需关注公司缴纳部分。
</t>
    </r>
    <r>
      <rPr>
        <b/>
        <sz val="11"/>
        <color theme="1"/>
        <rFont val="等线"/>
        <charset val="134"/>
        <scheme val="minor"/>
      </rPr>
      <t>更新时间</t>
    </r>
    <r>
      <rPr>
        <sz val="11"/>
        <color theme="1"/>
        <rFont val="等线"/>
        <charset val="134"/>
        <scheme val="minor"/>
      </rPr>
      <t xml:space="preserve">
五险一金的缴纳基数通常每年更新一次，一般是在每年的 7 月根据上一年度的全口径城镇单位就业人员平均工资进行调整。缴纳基数和比例一般以政府官网或本地宝发布的数据为准。数据查阅的时间需覆盖整个review period。</t>
    </r>
  </si>
  <si>
    <t>城市</t>
  </si>
  <si>
    <t>年度</t>
  </si>
  <si>
    <t>养老</t>
  </si>
  <si>
    <r>
      <rPr>
        <b/>
        <sz val="10"/>
        <rFont val="宋体"/>
        <charset val="134"/>
      </rPr>
      <t>工伤</t>
    </r>
  </si>
  <si>
    <r>
      <rPr>
        <b/>
        <sz val="10"/>
        <rFont val="宋体"/>
        <charset val="134"/>
      </rPr>
      <t>失业</t>
    </r>
  </si>
  <si>
    <r>
      <rPr>
        <b/>
        <sz val="10"/>
        <rFont val="宋体"/>
        <charset val="134"/>
      </rPr>
      <t>医疗</t>
    </r>
  </si>
  <si>
    <r>
      <rPr>
        <b/>
        <sz val="10"/>
        <rFont val="宋体"/>
        <charset val="134"/>
      </rPr>
      <t>生育</t>
    </r>
  </si>
  <si>
    <r>
      <rPr>
        <b/>
        <sz val="10"/>
        <rFont val="宋体"/>
        <charset val="134"/>
      </rPr>
      <t>公积金</t>
    </r>
  </si>
  <si>
    <t>五险缴纳基数</t>
  </si>
  <si>
    <t>公积金缴纳基数</t>
  </si>
  <si>
    <t>员工总缴费比率</t>
  </si>
  <si>
    <r>
      <rPr>
        <b/>
        <sz val="10"/>
        <rFont val="宋体"/>
        <charset val="134"/>
      </rPr>
      <t>公司总缴费比率</t>
    </r>
  </si>
  <si>
    <r>
      <rPr>
        <b/>
        <sz val="10"/>
        <rFont val="宋体"/>
        <charset val="134"/>
      </rPr>
      <t>备注</t>
    </r>
  </si>
  <si>
    <t>员工缴费比例</t>
  </si>
  <si>
    <r>
      <rPr>
        <b/>
        <sz val="10"/>
        <rFont val="宋体"/>
        <charset val="134"/>
      </rPr>
      <t>公司缴费比例</t>
    </r>
  </si>
  <si>
    <t>养老保险下限</t>
  </si>
  <si>
    <t>养老保险上限</t>
  </si>
  <si>
    <t>工伤保险下限</t>
  </si>
  <si>
    <t>工伤保险上限</t>
  </si>
  <si>
    <t>失业保险下限</t>
  </si>
  <si>
    <t>失业保险上限</t>
  </si>
  <si>
    <t>医疗保险下限</t>
  </si>
  <si>
    <t>医疗保险上限</t>
  </si>
  <si>
    <t>下限</t>
  </si>
  <si>
    <t>上限</t>
  </si>
  <si>
    <t>佛山</t>
  </si>
  <si>
    <t>2021.7-2022.6</t>
  </si>
  <si>
    <t>0.10%-1.05%</t>
  </si>
  <si>
    <t>一档：0.32%
二档：0.48%
三挡：0.80%</t>
  </si>
  <si>
    <t>一档：0.5%
二档：1.5%</t>
  </si>
  <si>
    <r>
      <rPr>
        <b/>
        <sz val="10.5"/>
        <color theme="1"/>
        <rFont val="Calibri"/>
        <charset val="134"/>
      </rPr>
      <t>1%(</t>
    </r>
    <r>
      <rPr>
        <b/>
        <sz val="10.5"/>
        <color theme="1"/>
        <rFont val="宋体"/>
        <charset val="134"/>
      </rPr>
      <t>并入医保）</t>
    </r>
  </si>
  <si>
    <t>5%-12%</t>
  </si>
  <si>
    <t>1.养老保险-单位	单位（含有雇工个体工商户）-	14%
养老保险-单位（无雇工个体工商户及灵活就业人员）-	12%（该费率未列入表格）</t>
  </si>
  <si>
    <t>2022.7-2023.6</t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</si>
  <si>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 xml:space="preserve"> 2023.1-2023.6</t>
    </r>
    <r>
      <rPr>
        <b/>
        <sz val="10"/>
        <rFont val="宋体"/>
        <charset val="134"/>
      </rPr>
      <t>）</t>
    </r>
  </si>
  <si>
    <t>不设上下限</t>
  </si>
  <si>
    <t>2023.7-2024.6</t>
  </si>
  <si>
    <t>0.16%-1.68%</t>
  </si>
  <si>
    <r>
      <rPr>
        <b/>
        <sz val="10.5"/>
        <color theme="1"/>
        <rFont val="宋体"/>
        <charset val="134"/>
      </rPr>
      <t>统账结合：2</t>
    </r>
    <r>
      <rPr>
        <b/>
        <sz val="10.5"/>
        <color theme="1"/>
        <rFont val="Calibri"/>
        <charset val="134"/>
      </rPr>
      <t>%</t>
    </r>
    <r>
      <rPr>
        <b/>
        <sz val="10.5"/>
        <color theme="1"/>
        <rFont val="宋体"/>
        <charset val="134"/>
      </rPr>
      <t xml:space="preserve">
单建统筹：</t>
    </r>
    <r>
      <rPr>
        <b/>
        <sz val="10.5"/>
        <color theme="1"/>
        <rFont val="Calibri"/>
        <charset val="134"/>
      </rPr>
      <t>0%</t>
    </r>
  </si>
  <si>
    <r>
      <rPr>
        <b/>
        <sz val="10.5"/>
        <color theme="1"/>
        <rFont val="宋体"/>
        <charset val="134"/>
      </rPr>
      <t>统账结合：</t>
    </r>
    <r>
      <rPr>
        <b/>
        <sz val="10.5"/>
        <color theme="1"/>
        <rFont val="Calibri"/>
        <charset val="134"/>
      </rPr>
      <t>4.5%</t>
    </r>
    <r>
      <rPr>
        <b/>
        <sz val="10.5"/>
        <color theme="1"/>
        <rFont val="宋体"/>
        <charset val="134"/>
      </rPr>
      <t xml:space="preserve">
单建统筹：</t>
    </r>
    <r>
      <rPr>
        <b/>
        <sz val="10.5"/>
        <color theme="1"/>
        <rFont val="Calibri"/>
        <charset val="134"/>
      </rPr>
      <t>4.5%</t>
    </r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</si>
  <si>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>2023.7-2024.6</t>
    </r>
    <r>
      <rPr>
        <b/>
        <sz val="10"/>
        <rFont val="宋体"/>
        <charset val="134"/>
      </rPr>
      <t>）</t>
    </r>
  </si>
  <si>
    <t>2024.7-2025.6</t>
  </si>
  <si>
    <t>0.2%-1.40%</t>
  </si>
  <si>
    <t>统账结合：4%
单建统筹：4%</t>
  </si>
  <si>
    <r>
      <rPr>
        <b/>
        <sz val="10"/>
        <rFont val="Calibri"/>
        <charset val="134"/>
      </rPr>
      <t>calculation</t>
    </r>
    <r>
      <rPr>
        <b/>
        <sz val="10"/>
        <rFont val="宋体"/>
        <charset val="134"/>
      </rPr>
      <t>取数（</t>
    </r>
    <r>
      <rPr>
        <b/>
        <sz val="10"/>
        <rFont val="Calibri"/>
        <charset val="134"/>
      </rPr>
      <t>2024.7-2025.6</t>
    </r>
    <r>
      <rPr>
        <b/>
        <sz val="10"/>
        <rFont val="宋体"/>
        <charset val="134"/>
      </rPr>
      <t>）</t>
    </r>
  </si>
  <si>
    <t>https://wenda.bendibao.com/live/201959/2011.shtm#:~:text=%E3%80%90%E5%AF%BC%E8%AF%AD%E3%80%91%EF%BC%9A%20%E8%81%8C%E5%B7%A5%E5%85%BB%E8%80%81%E4%BF%9D%E9%99%A9%EF%BC%9A%E5%90%AB%E6%9C%89%E9%9B%87%E5%B7%A5%E4%B8%AA%E4%BD%93%E5%B7%A5%E5%95%86%E6%88%B7%E5%8D%95%E4%BD%8D%E7%BC%B4%E7%BA%B314%25%EF%BC%8C%E6%97%A0%E9%9B%87%E5%B7%A5%E4%B8%AA%E4%BD%93%E5%B7%A5%E5%95%86%E6%88%B7%E5%8F%8A%E7%81%B5%E6%B4%BB%E5%B0%B1%E4%B8%9A%E4%BA%BA%E5%91%98%E5%8D%95%E4%BD%8D%E7%BC%B4%E7%BA%B312%25%E3%80%82%20%E5%A4%B1%E4%B8%9A%E4%BF%9D%E9%99%A9%EF%BC%9A%E4%B8%80%E6%A1%A3%20%28%E5%8D%95%E4%BD%8D0.32%25%EF%BC%8C%E4%B8%AA%E4%BA%BA0.20%25%29%E3%80%81%E4%BA%8C%E6%8C%A1,%28%E5%8D%95%E4%BD%8D0.48%25%EF%BC%8C%E4%B8%AA%E4%BA%BA0.20%25%29%E3%80%81%E4%BA%8C%E6%8C%A1%20%28%E5%8D%95%E4%BD%8D0.80%25%EF%BC%8C%E4%B8%AA%E4%BA%BA0.20%25%29%E3%80%82%20%E8%81%8C%E5%B7%A5%E5%8C%BB%E4%BF%9D%EF%BC%9A%E4%B8%80%E6%A1%A3%20%28%E5%8D%95%E4%BD%8D3%25%EF%BC%8C%E4%B8%AA%E4%BA%BA0.5%25%29%E3%80%81%E4%BA%8C%E6%A1%A3%20%28%E5%8D%95%E4%BD%8D3%EF%BC%8C%E4%B8%AA%E4%BA%BA1.5%25%29%E3%80%82</t>
  </si>
  <si>
    <t>https://guangdong.chinatax.gov.cn/gdsw/fssw_tzgg/2021-11/30/content_67510a3b6a594abc9e13367aeca4e489.shtml?utm_source=chatgpt.com</t>
  </si>
  <si>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2022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2023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2024</t>
    </r>
    <r>
      <rPr>
        <sz val="11"/>
        <color theme="1"/>
        <rFont val="宋体"/>
        <charset val="134"/>
      </rPr>
      <t>社保年度缴费基数通告与</t>
    </r>
    <r>
      <rPr>
        <sz val="11"/>
        <color theme="1"/>
        <rFont val="Arial"/>
        <charset val="134"/>
      </rPr>
      <t>PDF</t>
    </r>
    <r>
      <rPr>
        <sz val="11"/>
        <color theme="1"/>
        <rFont val="宋体"/>
        <charset val="134"/>
      </rPr>
      <t>（佛山市人社</t>
    </r>
    <r>
      <rPr>
        <sz val="11"/>
        <color theme="1"/>
        <rFont val="Arial"/>
        <charset val="134"/>
      </rPr>
      <t>/</t>
    </r>
    <r>
      <rPr>
        <sz val="11"/>
        <color theme="1"/>
        <rFont val="宋体"/>
        <charset val="134"/>
      </rPr>
      <t>税务）：</t>
    </r>
    <r>
      <rPr>
        <sz val="11"/>
        <color theme="1"/>
        <rFont val="Arial"/>
        <charset val="134"/>
      </rPr>
      <t> </t>
    </r>
  </si>
  <si>
    <t>https://guangdong.chinatax.gov.cn/gdsw/stsw_sbzc/2023-04/27/content_ddec7fe19a6848babd4605744360027f.shtml?utm_source=chatgpt.com</t>
  </si>
  <si>
    <r>
      <rPr>
        <sz val="11"/>
        <color theme="1"/>
        <rFont val="宋体"/>
        <charset val="134"/>
      </rPr>
      <t>官方文件明确指出，</t>
    </r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宋体"/>
        <charset val="134"/>
      </rPr>
      <t>日起至</t>
    </r>
    <r>
      <rPr>
        <sz val="11"/>
        <color theme="1"/>
        <rFont val="Arial"/>
        <charset val="134"/>
      </rPr>
      <t>12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>31</t>
    </r>
    <r>
      <rPr>
        <sz val="11"/>
        <color theme="1"/>
        <rFont val="宋体"/>
        <charset val="134"/>
      </rPr>
      <t>日的佛山市企业职工基本医疗保险（含生育）的缴费比例为：</t>
    </r>
  </si>
  <si>
    <r>
      <rPr>
        <sz val="11"/>
        <color theme="1"/>
        <rFont val="宋体"/>
        <charset val="134"/>
      </rPr>
      <t>单位缴费</t>
    </r>
    <r>
      <rPr>
        <sz val="11"/>
        <color theme="1"/>
        <rFont val="Arial"/>
        <charset val="134"/>
      </rPr>
      <t xml:space="preserve"> 3%</t>
    </r>
    <r>
      <rPr>
        <sz val="11"/>
        <color theme="1"/>
        <rFont val="宋体"/>
        <charset val="134"/>
      </rPr>
      <t>（由原先的</t>
    </r>
    <r>
      <rPr>
        <sz val="11"/>
        <color theme="1"/>
        <rFont val="Arial"/>
        <charset val="134"/>
      </rPr>
      <t xml:space="preserve"> 3.5% </t>
    </r>
    <r>
      <rPr>
        <sz val="11"/>
        <color theme="1"/>
        <rFont val="宋体"/>
        <charset val="134"/>
      </rPr>
      <t>下调至</t>
    </r>
    <r>
      <rPr>
        <sz val="11"/>
        <color theme="1"/>
        <rFont val="Arial"/>
        <charset val="134"/>
      </rPr>
      <t xml:space="preserve"> 3%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</si>
  <si>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个人缴费仍为</t>
    </r>
    <r>
      <rPr>
        <sz val="11"/>
        <color theme="1"/>
        <rFont val="Arial"/>
        <charset val="134"/>
      </rPr>
      <t xml:space="preserve"> 0.5%</t>
    </r>
    <r>
      <rPr>
        <sz val="11"/>
        <color theme="1"/>
        <rFont val="宋体"/>
        <charset val="134"/>
      </rPr>
      <t>（一档）或</t>
    </r>
    <r>
      <rPr>
        <sz val="11"/>
        <color theme="1"/>
        <rFont val="Arial"/>
        <charset val="134"/>
      </rPr>
      <t xml:space="preserve"> 1.5%</t>
    </r>
    <r>
      <rPr>
        <sz val="11"/>
        <color theme="1"/>
        <rFont val="宋体"/>
        <charset val="134"/>
      </rPr>
      <t>（二档）</t>
    </r>
  </si>
  <si>
    <t>https://ddei3-0-ctp.asiainfo-sec.com:443/wis/clicktime/v1/query?url=https%3a%2f%2fm12333.cn%2fpolicy%2fmyzr.html%3futm%5fsource%3dchatgpt.com&amp;umid=15872A4B-3C4D-B206-9FFC-112CDBBABAF2&amp;auth=1b7026dd0d0ddf2d048eb69ec2055ced11f64474-cbf296ef94cf875f48b5b5eed7cbe6d7acde06de</t>
  </si>
  <si>
    <t>https://guangdong.chinatax.gov.cn/gdsw/fssw_gkwj/2021-01/04/content_0a76334fa06a4307b3d574a76f35655f.shtml?utm_source=chatgpt.com</t>
  </si>
  <si>
    <t>https://guangdong.chinatax.gov.cn/gdsw/fssw_tzgg/2019-09/27/content_4a120c41af1b4d959694da917fd25a6c.shtml?utm_source=chatgpt.com</t>
  </si>
  <si>
    <r>
      <rPr>
        <sz val="11"/>
        <color theme="1"/>
        <rFont val="宋体"/>
        <charset val="134"/>
      </rPr>
      <t>失业保险上下限</t>
    </r>
  </si>
  <si>
    <t>a</t>
  </si>
  <si>
    <r>
      <rPr>
        <sz val="11"/>
        <color theme="1"/>
        <rFont val="等线"/>
        <charset val="134"/>
      </rPr>
      <t>从</t>
    </r>
    <r>
      <rPr>
        <sz val="11"/>
        <color theme="1"/>
        <rFont val="Arial"/>
        <charset val="134"/>
      </rPr>
      <t>2021</t>
    </r>
    <r>
      <rPr>
        <sz val="11"/>
        <color theme="1"/>
        <rFont val="等线"/>
        <charset val="134"/>
      </rPr>
      <t>年</t>
    </r>
    <r>
      <rPr>
        <sz val="11"/>
        <color theme="1"/>
        <rFont val="Arial"/>
        <charset val="134"/>
      </rPr>
      <t>7</t>
    </r>
    <r>
      <rPr>
        <sz val="11"/>
        <color theme="1"/>
        <rFont val="等线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等线"/>
        <charset val="134"/>
      </rPr>
      <t>日起失业保险缴费基数下限按我市最低工资调整，目前为</t>
    </r>
    <r>
      <rPr>
        <sz val="11"/>
        <color theme="1"/>
        <rFont val="Arial"/>
        <charset val="134"/>
      </rPr>
      <t>1720</t>
    </r>
    <r>
      <rPr>
        <sz val="11"/>
        <color theme="1"/>
        <rFont val="等线"/>
        <charset val="134"/>
      </rPr>
      <t>元；上限为</t>
    </r>
    <r>
      <rPr>
        <sz val="11"/>
        <color theme="1"/>
        <rFont val="Arial"/>
        <charset val="134"/>
      </rPr>
      <t>23634</t>
    </r>
    <r>
      <rPr>
        <sz val="11"/>
        <color theme="1"/>
        <rFont val="等线"/>
        <charset val="134"/>
      </rPr>
      <t>元</t>
    </r>
  </si>
  <si>
    <t>https://guangdong.chinatax.gov.cn/gdsw/fssw_gkwj/2021-06/30/content_cf0cad21a94e430f855e8fbdfa49d542.shtml?utm_source=chatgpt.com</t>
  </si>
  <si>
    <t>b</t>
  </si>
  <si>
    <r>
      <rPr>
        <sz val="11"/>
        <color theme="1"/>
        <rFont val="等线"/>
        <charset val="134"/>
      </rPr>
      <t>从</t>
    </r>
    <r>
      <rPr>
        <sz val="11"/>
        <color theme="1"/>
        <rFont val="Arial"/>
        <charset val="134"/>
      </rPr>
      <t>2021</t>
    </r>
    <r>
      <rPr>
        <sz val="11"/>
        <color theme="1"/>
        <rFont val="等线"/>
        <charset val="134"/>
      </rPr>
      <t>年</t>
    </r>
    <r>
      <rPr>
        <sz val="11"/>
        <color theme="1"/>
        <rFont val="Arial"/>
        <charset val="134"/>
      </rPr>
      <t>12</t>
    </r>
    <r>
      <rPr>
        <sz val="11"/>
        <color theme="1"/>
        <rFont val="等线"/>
        <charset val="134"/>
      </rPr>
      <t>月</t>
    </r>
    <r>
      <rPr>
        <sz val="11"/>
        <color theme="1"/>
        <rFont val="Arial"/>
        <charset val="134"/>
      </rPr>
      <t>1</t>
    </r>
    <r>
      <rPr>
        <sz val="11"/>
        <color theme="1"/>
        <rFont val="等线"/>
        <charset val="134"/>
      </rPr>
      <t>日起，调整我市失业保险缴费基数，相关事项通知如下：</t>
    </r>
    <r>
      <rPr>
        <sz val="11"/>
        <color theme="1"/>
        <rFont val="Arial"/>
        <charset val="134"/>
      </rPr>
      <t xml:space="preserve">
</t>
    </r>
    <r>
      <rPr>
        <sz val="11"/>
        <color theme="1"/>
        <rFont val="等线"/>
        <charset val="134"/>
      </rPr>
      <t>一、失业保险缴费基数下限按我市最低工资调整，即调整为</t>
    </r>
    <r>
      <rPr>
        <sz val="11"/>
        <color theme="1"/>
        <rFont val="Arial"/>
        <charset val="134"/>
      </rPr>
      <t>1900</t>
    </r>
    <r>
      <rPr>
        <sz val="11"/>
        <color theme="1"/>
        <rFont val="等线"/>
        <charset val="134"/>
      </rPr>
      <t>元；上限维持</t>
    </r>
    <r>
      <rPr>
        <sz val="11"/>
        <color theme="1"/>
        <rFont val="Arial"/>
        <charset val="134"/>
      </rPr>
      <t>23634</t>
    </r>
    <r>
      <rPr>
        <sz val="11"/>
        <color theme="1"/>
        <rFont val="等线"/>
        <charset val="134"/>
      </rPr>
      <t>元不变。</t>
    </r>
  </si>
  <si>
    <t>公积金缴存上限</t>
  </si>
  <si>
    <r>
      <rPr>
        <sz val="11"/>
        <color theme="1"/>
        <rFont val="Arial"/>
        <charset val="134"/>
      </rPr>
      <t>2021</t>
    </r>
    <r>
      <rPr>
        <sz val="11"/>
        <color theme="1"/>
        <rFont val="宋体"/>
        <charset val="134"/>
      </rPr>
      <t>年度缴存基数不得高于我市</t>
    </r>
    <r>
      <rPr>
        <sz val="11"/>
        <color theme="1"/>
        <rFont val="Arial"/>
        <charset val="134"/>
      </rPr>
      <t>2020</t>
    </r>
    <r>
      <rPr>
        <sz val="11"/>
        <color theme="1"/>
        <rFont val="宋体"/>
        <charset val="134"/>
      </rPr>
      <t>年度城镇非私营单位在岗职工月平均工资</t>
    </r>
    <r>
      <rPr>
        <sz val="11"/>
        <color theme="1"/>
        <rFont val="Arial"/>
        <charset val="134"/>
      </rPr>
      <t>3</t>
    </r>
    <r>
      <rPr>
        <sz val="11"/>
        <color theme="1"/>
        <rFont val="宋体"/>
        <charset val="134"/>
      </rPr>
      <t>倍，即</t>
    </r>
    <r>
      <rPr>
        <sz val="11"/>
        <color theme="1"/>
        <rFont val="Arial"/>
        <charset val="134"/>
      </rPr>
      <t>23634</t>
    </r>
    <r>
      <rPr>
        <sz val="11"/>
        <color theme="1"/>
        <rFont val="宋体"/>
        <charset val="134"/>
      </rPr>
      <t>元。</t>
    </r>
  </si>
  <si>
    <t>https://www.sohu.com/a/471145371_121123912</t>
  </si>
  <si>
    <t>http://shebao.southmoney.com/dongtai/sbzc/202207/312138.html</t>
  </si>
  <si>
    <r>
      <rPr>
        <sz val="10"/>
        <color theme="1"/>
        <rFont val="Arial"/>
        <charset val="134"/>
      </rPr>
      <t>2021</t>
    </r>
    <r>
      <rPr>
        <sz val="10"/>
        <color theme="1"/>
        <rFont val="宋体"/>
        <charset val="134"/>
      </rPr>
      <t>年，佛山实施阶段性政策，将单位医疗保险缴费从</t>
    </r>
    <r>
      <rPr>
        <sz val="10"/>
        <color theme="1"/>
        <rFont val="Arial"/>
        <charset val="134"/>
      </rPr>
      <t xml:space="preserve"> 3.5% </t>
    </r>
    <r>
      <rPr>
        <sz val="10"/>
        <color theme="1"/>
        <rFont val="宋体"/>
        <charset val="134"/>
      </rPr>
      <t>降至</t>
    </r>
    <r>
      <rPr>
        <sz val="10"/>
        <color theme="1"/>
        <rFont val="Arial"/>
        <charset val="134"/>
      </rPr>
      <t xml:space="preserve"> 3%</t>
    </r>
    <r>
      <rPr>
        <sz val="10"/>
        <color theme="1"/>
        <rFont val="宋体"/>
        <charset val="134"/>
      </rPr>
      <t>，缓解企业负担。此政策执行至当年年底。</t>
    </r>
  </si>
  <si>
    <r>
      <rPr>
        <sz val="10"/>
        <color theme="1"/>
        <rFont val="Arial"/>
        <charset val="134"/>
      </rPr>
      <t>2022</t>
    </r>
    <r>
      <rPr>
        <sz val="10"/>
        <color theme="1"/>
        <rFont val="宋体"/>
        <charset val="134"/>
      </rPr>
      <t>年，单位缴费率恢复原比例</t>
    </r>
    <r>
      <rPr>
        <sz val="10"/>
        <color theme="1"/>
        <rFont val="Arial"/>
        <charset val="134"/>
      </rPr>
      <t xml:space="preserve"> 3.5%</t>
    </r>
  </si>
  <si>
    <t>https://guangdong.chinatax.gov.cn/gdsw/fssw_gkwj/2022-01/04/content_88612daa138a4c5b906846fc13107c98.shtml?utm_source=chatgpt.com</t>
  </si>
  <si>
    <t>　2022年度缴存基数不得高于佛山市2021年度城镇非私营单位在岗职工月平均工资3倍，即26070元；不得低于佛山市在岗职工最低工资标准，即1900元</t>
  </si>
  <si>
    <t>https://fs.bendibao.com/live/2022613/110787.shtm#:~:text=%E3%80%90%E5%AF%BC%E8%AF%AD%E3%80%91%EF%BC%9A%202022%E5%B9%B4%E5%BA%A6%E7%BC%B4%E5%AD%98%E6%AF%94%E4%BE%8B%EF%BC%9A%E5%8D%95%E4%BD%8D%E5%8F%8A%E4%B8%AA%E4%BA%BA%E7%9A%84%E4%BD%8F%E6%88%BF%E5%85%AC%E7%A7%AF%E9%87%91%E7%BC%B4%E5%AD%98%E6%AF%94%E4%BE%8B%E4%B8%8B%E9%99%90%E5%90%84%E4%B8%BA5%25%EF%BC%8C%E4%B8%8A%E9%99%90%E5%90%84%E4%B8%BA12%25%E3%80%82%20%E7%BC%B4%E5%AD%98%E6%AF%94%E4%BE%8B%E5%8F%961%25%E7%9A%84%E6%95%B4%E6%95%B0%E5%80%8D%E3%80%82%20%E7%BC%B4%E5%AD%98%E5%9F%BA%E6%95%B0%EF%BC%9A%E4%B8%8D%E5%BE%97%E9%AB%98%E4%BA%8E%E4%BD%9B%E5%B1%B1%E5%B8%822021%E5%B9%B4%E5%BA%A6%E5%9F%8E%E9%95%87%E9%9D%9E%E7%A7%81%E8%90%A5%E5%8D%95%E4%BD%8D%E5%9C%A8%E5%B2%97%E8%81%8C%E5%B7%A5%E6%9C%88%E5%B9%B3%E5%9D%87%E5%B7%A5%E8%B5%843%E5%80%8D%EF%BC%8C%E5%8D%B326070%E5%85%83%E3%80%82,%E4%B8%8D%E5%BE%97%E4%BD%8E%E4%BA%8E%E4%BD%9B%E5%B1%B1%E5%B8%82%E5%9C%A8%E5%B2%97%E8%81%8C%E5%B7%A5%E6%9C%80%E4%BD%8E%E5%B7%A5%E8%B5%84%E6%A0%87%E5%87%86%EF%BC%8C%E5%8D%B31900%E5%85%83%E3%80%82%20%E4%BD%9B%E5%B1%B1%E5%B8%82%E4%BD%8F%E6%88%BF%E5%85%AC%E7%A7%AF%E9%87%91%E7%AE%A1%E7%90%86%E4%B8%AD%E5%BF%83%20%E5%85%B3%E4%BA%8E2022%E5%B9%B4%E5%BA%A6%E4%BD%8F%E6%88%BF%E5%85%AC%E7%A7%AF%E9%87%91%E6%B1%87%E7%BC%B4%E8%B0%83%E6%95%B4%E7%9A%84%E9%80%9A%E5%91%8A%20%E5%90%84%E4%BD%8F%E6%88%BF%E5%85%AC%E7%A7%AF%E9%87%91%E7%BC%B4%E5%AD%98%E5%8D%95%E4%BD%8D%E3%80%81%E7%BC%B4%E5%AD%98%E8%81%8C%E5%B7%A5%EF%BC%9A</t>
  </si>
  <si>
    <r>
      <rPr>
        <sz val="11"/>
        <color theme="1"/>
        <rFont val="宋体"/>
        <charset val="134"/>
      </rPr>
      <t>养老、失业及工伤基数：企业职工基本养老保险基数下限</t>
    </r>
    <r>
      <rPr>
        <sz val="11"/>
        <color theme="1"/>
        <rFont val="Arial"/>
        <charset val="134"/>
      </rPr>
      <t xml:space="preserve"> 4,546 </t>
    </r>
    <r>
      <rPr>
        <sz val="11"/>
        <color theme="1"/>
        <rFont val="宋体"/>
        <charset val="134"/>
      </rPr>
      <t>元、上限</t>
    </r>
    <r>
      <rPr>
        <sz val="11"/>
        <color theme="1"/>
        <rFont val="Arial"/>
        <charset val="134"/>
      </rPr>
      <t xml:space="preserve"> 26,421 </t>
    </r>
    <r>
      <rPr>
        <sz val="11"/>
        <color theme="1"/>
        <rFont val="宋体"/>
        <charset val="134"/>
      </rPr>
      <t>元；失业保险上限</t>
    </r>
    <r>
      <rPr>
        <sz val="11"/>
        <color theme="1"/>
        <rFont val="Arial"/>
        <charset val="134"/>
      </rPr>
      <t xml:space="preserve"> 27,234 </t>
    </r>
    <r>
      <rPr>
        <sz val="11"/>
        <color theme="1"/>
        <rFont val="宋体"/>
        <charset val="134"/>
      </rPr>
      <t>元</t>
    </r>
  </si>
  <si>
    <t>https://ddei3-0-ctp.asiainfo-sec.com:443/wis/clicktime/v1/query?url=https%3a%2f%2fm12333.cn%2fpolicy%2fmpbfz.html%3futm%5fsource%3dchatgpt.com&amp;umid=F105A7B6-3C4C-DC06-AECC-8CE67D52FFF6&amp;auth=1b7026dd0d0ddf2d048eb69ec2055ced11f64474-87a199ca46f8377678c1276f154ea3499b0362fb</t>
  </si>
  <si>
    <t>https://m.fs.bendibao.com/live/126634.shtm</t>
  </si>
  <si>
    <r>
      <rPr>
        <sz val="11"/>
        <color theme="1"/>
        <rFont val="宋体"/>
        <charset val="134"/>
      </rPr>
      <t>医疗保险基数与费率：自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年起，佛山实施待遇清单筹资政策，医疗保险（含生育）费率变为统账结合：单位</t>
    </r>
    <r>
      <rPr>
        <sz val="11"/>
        <color theme="1"/>
        <rFont val="Arial"/>
        <charset val="134"/>
      </rPr>
      <t xml:space="preserve"> 4.5%</t>
    </r>
    <r>
      <rPr>
        <sz val="11"/>
        <color theme="1"/>
        <rFont val="宋体"/>
        <charset val="134"/>
      </rPr>
      <t>、个人</t>
    </r>
    <r>
      <rPr>
        <sz val="11"/>
        <color theme="1"/>
        <rFont val="Arial"/>
        <charset val="134"/>
      </rPr>
      <t xml:space="preserve"> 2%</t>
    </r>
    <r>
      <rPr>
        <sz val="11"/>
        <color theme="1"/>
        <rFont val="宋体"/>
        <charset val="134"/>
      </rPr>
      <t>；若选择单建统筹，则单位</t>
    </r>
    <r>
      <rPr>
        <sz val="11"/>
        <color theme="1"/>
        <rFont val="Arial"/>
        <charset val="134"/>
      </rPr>
      <t xml:space="preserve"> 4.5%</t>
    </r>
    <r>
      <rPr>
        <sz val="11"/>
        <color theme="1"/>
        <rFont val="宋体"/>
        <charset val="134"/>
      </rPr>
      <t>（个人不缴）；基数上下限为上上年度平均工资</t>
    </r>
    <r>
      <rPr>
        <sz val="11"/>
        <color theme="1"/>
        <rFont val="Arial"/>
        <charset val="134"/>
      </rPr>
      <t xml:space="preserve"> 60%–300%</t>
    </r>
    <r>
      <rPr>
        <sz val="11"/>
        <color theme="1"/>
        <rFont val="宋体"/>
        <charset val="134"/>
      </rPr>
      <t>，即</t>
    </r>
    <r>
      <rPr>
        <sz val="11"/>
        <color theme="1"/>
        <rFont val="Arial"/>
        <charset val="134"/>
      </rPr>
      <t xml:space="preserve"> 4,340 </t>
    </r>
    <r>
      <rPr>
        <sz val="11"/>
        <color theme="1"/>
        <rFont val="宋体"/>
        <charset val="134"/>
      </rPr>
      <t>元</t>
    </r>
    <r>
      <rPr>
        <sz val="11"/>
        <color theme="1"/>
        <rFont val="Microsoft YaHei UI"/>
        <charset val="134"/>
      </rPr>
      <t>–</t>
    </r>
    <r>
      <rPr>
        <sz val="11"/>
        <color theme="1"/>
        <rFont val="Arial"/>
        <charset val="134"/>
      </rPr>
      <t xml:space="preserve">21,699 </t>
    </r>
    <r>
      <rPr>
        <sz val="11"/>
        <color theme="1"/>
        <rFont val="宋体"/>
        <charset val="134"/>
      </rPr>
      <t>元</t>
    </r>
    <r>
      <rPr>
        <sz val="11"/>
        <color theme="1"/>
        <rFont val="Arial"/>
        <charset val="134"/>
      </rPr>
      <t xml:space="preserve">  </t>
    </r>
  </si>
  <si>
    <t>https://m.fs.bendibao.com/live/123200.shtm</t>
  </si>
  <si>
    <r>
      <rPr>
        <sz val="11"/>
        <color theme="1"/>
        <rFont val="宋体"/>
        <charset val="134"/>
      </rPr>
      <t>广东省从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 xml:space="preserve"> 5 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 xml:space="preserve"> 1 </t>
    </r>
    <r>
      <rPr>
        <sz val="11"/>
        <color theme="1"/>
        <rFont val="宋体"/>
        <charset val="134"/>
      </rPr>
      <t>日开始就统一执行失业保险总费率</t>
    </r>
    <r>
      <rPr>
        <sz val="11"/>
        <color theme="1"/>
        <rFont val="Arial"/>
        <charset val="134"/>
      </rPr>
      <t xml:space="preserve"> 1%</t>
    </r>
    <r>
      <rPr>
        <sz val="11"/>
        <color theme="1"/>
        <rFont val="宋体"/>
        <charset val="134"/>
      </rPr>
      <t>（单位</t>
    </r>
    <r>
      <rPr>
        <sz val="11"/>
        <color theme="1"/>
        <rFont val="Arial"/>
        <charset val="134"/>
      </rPr>
      <t xml:space="preserve"> 0.8% + </t>
    </r>
    <r>
      <rPr>
        <sz val="11"/>
        <color theme="1"/>
        <rFont val="宋体"/>
        <charset val="134"/>
      </rPr>
      <t>个人</t>
    </r>
    <r>
      <rPr>
        <sz val="11"/>
        <color theme="1"/>
        <rFont val="Arial"/>
        <charset val="134"/>
      </rPr>
      <t xml:space="preserve"> 0.2%</t>
    </r>
    <r>
      <rPr>
        <sz val="11"/>
        <color theme="1"/>
        <rFont val="宋体"/>
        <charset val="134"/>
      </rPr>
      <t>），</t>
    </r>
  </si>
  <si>
    <r>
      <rPr>
        <sz val="11"/>
        <color theme="1"/>
        <rFont val="宋体"/>
        <charset val="134"/>
      </rPr>
      <t>从</t>
    </r>
    <r>
      <rPr>
        <sz val="11"/>
        <color theme="1"/>
        <rFont val="Arial"/>
        <charset val="134"/>
      </rPr>
      <t xml:space="preserve"> 2023 </t>
    </r>
    <r>
      <rPr>
        <sz val="11"/>
        <color theme="1"/>
        <rFont val="宋体"/>
        <charset val="134"/>
      </rPr>
      <t>年</t>
    </r>
    <r>
      <rPr>
        <sz val="11"/>
        <color theme="1"/>
        <rFont val="Arial"/>
        <charset val="134"/>
      </rPr>
      <t xml:space="preserve"> 5 </t>
    </r>
    <r>
      <rPr>
        <sz val="11"/>
        <color theme="1"/>
        <rFont val="宋体"/>
        <charset val="134"/>
      </rPr>
      <t>月</t>
    </r>
    <r>
      <rPr>
        <sz val="11"/>
        <color theme="1"/>
        <rFont val="Arial"/>
        <charset val="134"/>
      </rPr>
      <t xml:space="preserve"> 1 </t>
    </r>
    <r>
      <rPr>
        <sz val="11"/>
        <color theme="1"/>
        <rFont val="宋体"/>
        <charset val="134"/>
      </rPr>
      <t>日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起，广东省已经正式终止失业保险的</t>
    </r>
    <r>
      <rPr>
        <sz val="11"/>
        <color theme="1"/>
        <rFont val="Arial"/>
        <charset val="134"/>
      </rPr>
      <t>“</t>
    </r>
    <r>
      <rPr>
        <sz val="11"/>
        <color theme="1"/>
        <rFont val="宋体"/>
        <charset val="134"/>
      </rPr>
      <t>浮动费率</t>
    </r>
    <r>
      <rPr>
        <sz val="11"/>
        <color theme="1"/>
        <rFont val="Arial"/>
        <charset val="134"/>
      </rPr>
      <t>”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0.32%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0.48%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0.8%</t>
    </r>
    <r>
      <rPr>
        <sz val="11"/>
        <color theme="1"/>
        <rFont val="宋体"/>
        <charset val="134"/>
      </rPr>
      <t>）制度，改为统一费率。</t>
    </r>
  </si>
  <si>
    <r>
      <rPr>
        <sz val="11"/>
        <color theme="1"/>
        <rFont val="Arial"/>
        <charset val="134"/>
      </rPr>
      <t>2023</t>
    </r>
    <r>
      <rPr>
        <sz val="11"/>
        <color theme="1"/>
        <rFont val="Microsoft YaHei UI"/>
        <charset val="134"/>
      </rPr>
      <t>年度缴存基数不得高于我市</t>
    </r>
    <r>
      <rPr>
        <sz val="11"/>
        <color theme="1"/>
        <rFont val="Arial"/>
        <charset val="134"/>
      </rPr>
      <t>2022</t>
    </r>
    <r>
      <rPr>
        <sz val="11"/>
        <color theme="1"/>
        <rFont val="Microsoft YaHei UI"/>
        <charset val="134"/>
      </rPr>
      <t>年度城镇非私营单位在岗职工月平均工资</t>
    </r>
    <r>
      <rPr>
        <sz val="11"/>
        <color theme="1"/>
        <rFont val="Arial"/>
        <charset val="134"/>
      </rPr>
      <t>3</t>
    </r>
    <r>
      <rPr>
        <sz val="11"/>
        <color theme="1"/>
        <rFont val="Microsoft YaHei UI"/>
        <charset val="134"/>
      </rPr>
      <t>倍，即缴存基数上限为</t>
    </r>
    <r>
      <rPr>
        <sz val="11"/>
        <color theme="1"/>
        <rFont val="Arial"/>
        <charset val="134"/>
      </rPr>
      <t>27234</t>
    </r>
    <r>
      <rPr>
        <sz val="11"/>
        <color theme="1"/>
        <rFont val="Microsoft YaHei UI"/>
        <charset val="134"/>
      </rPr>
      <t>元；不得低于我市在岗职工最低工资标准，即缴存基数下限为</t>
    </r>
    <r>
      <rPr>
        <sz val="11"/>
        <color theme="1"/>
        <rFont val="Arial"/>
        <charset val="134"/>
      </rPr>
      <t>1900</t>
    </r>
    <r>
      <rPr>
        <sz val="11"/>
        <color theme="1"/>
        <rFont val="Microsoft YaHei UI"/>
        <charset val="134"/>
      </rPr>
      <t>元。</t>
    </r>
  </si>
  <si>
    <t>https://m12333.cn/policy/mpscm.html#:~:text=2023%E5%B9%B4%E5%BA%A6%E7%BC%B4%E5%AD%98%E5%9F%BA%E6%95%B0%E4%B8%8D%E5%BE%97%E9%AB%98%E4%BA%8E%E6%88%91%E5%B8%822022%E5%B9%B4%E5%BA%A6%E5%9F%8E%E9%95%87%E9%9D%9E%E7%A7%81%E8%90%A5%E5%8D%95%E4%BD%8D%E5%9C%A8%E5%B2%97%E8%81%8C%E5%B7%A5%E6%9C%88%E5%B9%B3%E5%9D%87%E5%B7%A5%E8%B5%843%E5%80%8D%EF%BC%8C%E5%8D%B3%E7%BC%B4%E5%AD%98%E5%9F%BA%E6%95%B0%E4%B8%8A%E9%99%90%E4%B8%BA27234%E5%85%83%EF%BC%9B%E4%B8%8D%E5%BE%97%E4%BD%8E%E4%BA%8E%E6%88%91%E5%B8%82%E5%9C%A8%E5%B2%97%E8%81%8C%E5%B7%A5%E6%9C%80%E4%BD%8E%E5%B7%A5%E8%B5%84%E6%A0%87%E5%87%86%EF%BC%8C%E5%8D%B3%E7%BC%B4%E5%AD%98%E5%9F%BA%E6%95%B0%E4%B8%8B%E9%99%90%E4%B8%BA1900%E5%85%83%E3%80%82%20%E5%BD%93%E5%8D%95%E4%BD%8D%E7%94%B3%E6%8A%A5%E7%9A%84%E5%B7%A5%E8%B5%84%E9%AB%98%E4%BA%8E%E7%BC%B4%E5%AD%98%E5%9F%BA%E6%95%B0%E4%B8%8A%E9%99%90%E6%97%B6%EF%BC%8C%E5%8F%96%E7%BC%B4%E5%AD%98%E5%9F%BA%E6%95%B0%E4%B8%8A%E9%99%90%E8%AE%A1%E7%AE%97%E8%81%8C%E5%B7%A5%E6%9C%88%E7%BC%B4%E5%AD%98%E9%A2%9D%EF%BC%8C%E4%BD%86%E4%B8%8D%E5%BE%97%E7%94%A8%E7%BC%B4%E5%AD%98%E5%9F%BA%E6%95%B0%E4%B8%8A%E9%99%90%E6%9B%BF%E4%BB%A3%E8%81%8C%E5%B7%A5%E5%B7%A5%E8%B5%84%E6%95%B0%E9%A2%9D%E8%BF%9B%E8%A1%8C%E7%94%B3%E6%8A%A5%E3%80%82,%E5%8D%95%E4%BD%8D%E5%8F%8A%E4%B8%AA%E4%BA%BA%E7%9A%84%E4%BD%8F%E6%88%BF%E5%85%AC%E7%A7%AF%E9%87%91%E7%BC%B4%E5%AD%98%E6%AF%94%E4%BE%8B%E4%B8%8B%E9%99%90%E5%90%84%E4%B8%BA5%EF%BC%85%EF%BC%8C%E4%B8%8A%E9%99%90%E5%90%84%E4%B8%BA12%EF%BC%85%E3%80%82%20%E7%BC%B4%E5%AD%98%E6%AF%94%E4%BE%8B%E5%8F%961%EF%BC%85%E7%9A%84%E6%95%B4%E6%95%B0%E5%80%8D%E3%80%82</t>
  </si>
  <si>
    <t>https://fs.bendibao.com/live/201774/90817.shtm</t>
  </si>
  <si>
    <t>https://fs.bendibao.com/live/202481/129224.shtm</t>
  </si>
  <si>
    <t>https://fs.bendibao.com/live/2014829/81471.shtm#:~:text=2024%E4%BD%9B%E5%B1%B1%E5%8C%BB%E4%BF%9D%E7%BC%B4%E8%B4%B9%E5%9F%BA%E6%95%B0%E4%B8%8A%E9%99%90%E4%B8%BA%205626%E5%85%83%EF%BC%8C%E4%B8%8B%E9%99%90%E4%B8%BA%204340%E5%85%83%E3%80%82%202%E3%80%81%E7%BC%B4%E8%B4%B9%E6%AF%94%E4%BE%8B%EF%BC%9A%202024%E5%B9%B4%EF%BC%8C%E7%BB%9F%E8%B4%A6%E7%BB%93%E5%90%88%E8%81%8C%E5%B7%A5%E5%9F%BA%E6%9C%AC%E5%8C%BB%E7%96%97%E4%BF%9D%E9%99%A9%E7%94%A8%E4%BA%BA%E5%8D%95%E4%BD%8D%E8%B4%B9%E7%8E%87%E4%B8%BA%205%25%EF%BC%8C%E4%B8%AA%E4%BA%BA%E8%B4%B9%E7%8E%87%E4%B8%BA,2%25%EF%BC%9B%E5%8D%95%E5%BB%BA%E7%BB%9F%E7%AD%B9%E8%81%8C%E5%B7%A5%E5%9F%BA%E6%9C%AC%E5%8C%BB%E7%96%97%E4%BF%9D%E9%99%A9%E7%BC%B4%E8%B4%B9%E8%B4%B9%E7%8E%87%E4%B8%BA%204%25%E3%80%82%20%E7%94%A8%E4%BA%BA%E5%8D%95%E4%BD%8D%E5%8F%8A%E7%81%B5%E6%B4%BB%E5%B0%B1%E4%B8%9A%E4%BA%BA%E5%91%98%E6%8C%89%E8%A7%84%E5%AE%9A%E9%80%89%E6%8B%A9%E7%BB%9F%E8%B4%A6%E7%BB%93%E5%90%88%E6%88%96%E5%8D%95%E5%BB%BA%E7%BB%9F%E7%AD%B9%E8%81%8C%E5%B7%A5%E5%9F%BA%E6%9C%AC%E5%8C%BB%E7%96%97%E4%BF%9D%E9%99%A9%E3%80%82%201%E3%80%81%E7%BC%B4%E8%B4%B9%E6%97%B6%E9%97%B4%EF%BC%9A%20%E7%A8%8E%E5%8A%A1%E9%83%A8%E9%97%A8%E5%B0%86%E4%BA%8E%2011%E6%9C%88%E4%B8%8B%E6%97%AC%E8%B5%B7%20%E5%88%86%E6%89%B9%E6%89%A3%E7%BC%B4%E5%8C%BB%E4%BF%9D%E8%B4%B9%E3%80%82</t>
  </si>
  <si>
    <t>https://guangdong.chinatax.gov.cn/gdsw/fssw_tzgg/2023-12/21/content_c0d904b0cfb54683bf3c9cf0a14d3ba6.shtml</t>
  </si>
  <si>
    <t>http://www.hr668.com/ldbzzt/ldbzzt20240103b.html</t>
  </si>
  <si>
    <t>　2024年度缴存基数不得高于我市2023年度城镇非私营单位在岗职工月平均工资3倍，即缴存基数上限为28770元；不得低于我市在岗职工最低工资标准，即缴存基数下限为1900元。</t>
  </si>
  <si>
    <t>https://fs.bendibao.com/live/202481/129232.shtm#:~:text=2024%E5%B9%B4%E5%BA%A6%E7%BC%B4%E5%AD%98%E5%9F%BA%E6%95%B0%E4%B8%8D%E5%BE%97%E9%AB%98%E4%BA%8E%E6%88%91%E5%B8%822023%E5%B9%B4%E5%BA%A6%E5%9F%8E%E9%95%87%E9%9D%9E%E7%A7%81%E8%90%A5%E5%8D%95%E4%BD%8D%E5%9C%A8%E5%B2%97%E8%81%8C%E5%B7%A5%E6%9C%88%E5%B9%B3%E5%9D%87%E5%B7%A5%E8%B5%843%E5%80%8D%EF%BC%8C%E5%8D%B3%E7%BC%B4%E5%AD%98%E5%9F%BA%E6%95%B0%E4%B8%8A%E9%99%90%E4%B8%BA28770%E5%85%83%EF%BC%9B%E4%B8%8D%E5%BE%97%E4%BD%8E%E4%BA%8E%E6%88%91%E5%B8%82%E5%9C%A8%E5%B2%97%E8%81%8C%E5%B7%A5%20%E6%9C%80%E4%BD%8E%E5%B7%A5%E8%B5%84,%E6%A0%87%E5%87%86%EF%BC%8C%E5%8D%B3%E7%BC%B4%E5%AD%98%E5%9F%BA%E6%95%B0%E4%B8%8B%E9%99%90%E4%B8%BA1900%E5%85%83%E3%80%82%20%E5%AF%B9%E4%BA%8E%E7%BC%B4%E5%AD%98%E5%9F%BA%E6%95%B0%E6%9C%AA%E6%8C%89%E4%B8%8A%E8%BF%B0%E8%A7%84%E5%AE%9A%E6%89%A7%E8%A1%8C%E7%9A%84%E7%BC%B4%E5%AD%98%E8%81%8C%E5%B7%A5%E6%88%96%E7%81%B5%E6%B4%BB%E5%B0%B1%E4%B8%9A%E4%BA%BA%E5%91%98%EF%BC%8C%E5%BA%94%E4%BA%88%E4%BB%A5%E8%B0%83%E6%95%B4%E3%80%82%20%E7%BC%B4%E5%AD%98%E5%9F%BA%E6%95%B0%E6%8C%89%E7%85%A7%E8%81%8C%E5%B7%A5%E6%9C%AC%E4%BA%BA2023%E5%B9%B4%EF%BC%881%E6%9C%88%E8%87%B312%E6%9C%88%EF%BC%89%E6%9C%88%E5%B9%B3%E5%9D%87%E5%B7%A5%E8%B5%84%E7%A1%AE%E5%AE%9A%EF%BC%8C%E5%85%81%E8%AE%B8%E5%9B%9B%E8%88%8D%E4%BA%94%E5%85%A5%E4%BF%9D%E7%95%99%E4%B8%A4%E4%BD%8D%E5%B0%8F%E6%95%B0%E3%80%82</t>
  </si>
  <si>
    <t>理论上基数是2022AMI</t>
  </si>
  <si>
    <t xml:space="preserve"> Target提供 - 公司部分 - 2023年7月-2023年12月 </t>
  </si>
  <si>
    <t xml:space="preserve">PwC计算 - 公司部分 - 2023年1月-2023年6月 </t>
  </si>
  <si>
    <t xml:space="preserve">敞口 - 2023年7月-2023年12月 </t>
  </si>
  <si>
    <r>
      <rPr>
        <sz val="11"/>
        <color rgb="FF000000"/>
        <rFont val="微软雅黑"/>
        <charset val="134"/>
      </rPr>
      <t>员工</t>
    </r>
    <r>
      <rPr>
        <sz val="11"/>
        <color rgb="FF000000"/>
        <rFont val="宋体"/>
        <charset val="134"/>
      </rPr>
      <t>姓名</t>
    </r>
  </si>
  <si>
    <t>入职日期</t>
  </si>
  <si>
    <t>状态</t>
  </si>
  <si>
    <t>部门</t>
  </si>
  <si>
    <t>岗位</t>
  </si>
  <si>
    <t>工作地</t>
  </si>
  <si>
    <t>社保缴纳地</t>
  </si>
  <si>
    <t>应缴纳月份</t>
  </si>
  <si>
    <t>2023首月应发</t>
  </si>
  <si>
    <t>2022AMI</t>
  </si>
  <si>
    <t>养老保险缴纳基数</t>
  </si>
  <si>
    <t>失业保险缴纳基数</t>
  </si>
  <si>
    <t>医疗保险缴纳基数</t>
  </si>
  <si>
    <t>法定养老保险缴纳基数下限</t>
  </si>
  <si>
    <t>法定养老保险缴纳基数上限</t>
  </si>
  <si>
    <t xml:space="preserve"> 养老 </t>
  </si>
  <si>
    <t>法定失业保险缴纳基数下限</t>
  </si>
  <si>
    <t>法定失业保险缴纳基数上限</t>
  </si>
  <si>
    <t xml:space="preserve"> 失业 </t>
  </si>
  <si>
    <t>无法定缴纳基数上下限，以实际缴纳基数为准</t>
  </si>
  <si>
    <t xml:space="preserve"> 工伤 </t>
  </si>
  <si>
    <t>法定医疗保险缴纳基数下限</t>
  </si>
  <si>
    <t>法定医疗保险缴纳基数上限</t>
  </si>
  <si>
    <t xml:space="preserve"> 医疗 </t>
  </si>
  <si>
    <t>法定公积金缴纳基数下限</t>
  </si>
  <si>
    <t>法定公积金缴纳基数上限</t>
  </si>
  <si>
    <t xml:space="preserve"> 公积金 </t>
  </si>
  <si>
    <t>Payroll发放统计</t>
  </si>
  <si>
    <t>示例</t>
  </si>
  <si>
    <t>ALESSANDRO MAGGESI</t>
  </si>
  <si>
    <t>10月离职</t>
  </si>
  <si>
    <t>搜索值可为员工姓名和员工ID，或payroll中的任何unique值</t>
  </si>
  <si>
    <t>需要查找对应员工的入职日期来判断是否为新员工</t>
  </si>
  <si>
    <t>会标记员工何时入职/离职，但在此示例中该信息可能为HR手动输入，有些信息是miss的，可通过‘应缴纳月份’初步判断
需要AI帮忙查找该员工在下个period是否还有payroll数据来确定员工是否离职/在何时离职</t>
  </si>
  <si>
    <t>可辅助利了解员工信息</t>
  </si>
  <si>
    <t>用来对比员工工作地与社保缴纳地是否一致</t>
  </si>
  <si>
    <t xml:space="preserve">通常来讲payroll需包含社保缴纳地，以此判断后续测算的法定缴纳基数上下限及比例。但有时Target不提供此数据，因此需要根据项目背景进行假设
且相关法律规定异地（异地定义为工作地与社保缴纳地不一致）缴纳算作没缴纳
</t>
  </si>
  <si>
    <t>用于计算该员工是否缴足了该period应缴纳的payroll数量，如不足可能需要调整"状态"列信息判断员工是否离职/新入职</t>
  </si>
  <si>
    <t>新入职员工按照入职当月的理论现金薪酬作为基数缴纳，所以若该员工为新员工需要查找入职首月的现金薪酬总和</t>
  </si>
  <si>
    <t>基数=员工上一个日历年度的月平均现金收入，具体可参照解读页对照信息
改金额一般为payroll中所有现金薪酬的总和</t>
  </si>
  <si>
    <t>通过员工信息搜索，有些城市五险的缴纳基数都会有不同但有些城市的缴纳基数一致，大部分城市每年7月更新，具体需research</t>
  </si>
  <si>
    <t>通过员工信息搜索，为员工在整个period中的加总值</t>
  </si>
  <si>
    <t>通过员工信息搜索，缴纳基数通常与五险不一致，大部分城市每年7月更新，具体需research</t>
  </si>
  <si>
    <t>需比对该员工的入职首月工资/AMI是否在法定缴纳基数以下，若在以下则需调整为基数下限
大部分城市每年7月调整基数，具体需research</t>
  </si>
  <si>
    <t>需比对该员工的入职首月工资/AMI是否在法定缴纳基数以上，若在以下则需调整为基数上限
大部分城市每年7月调整基数，具体需research</t>
  </si>
  <si>
    <t>计算公式为：（经法定缴纳基数上下限调整过的数值*公司部分法定缴纳比例*整个period payroll的次数）
缴纳比例大部分城市每年7月调整基数，具体需research</t>
  </si>
  <si>
    <t>计算公式为：（经法定缴纳基数上下限调整过的数值*公司部分法定缴纳比例*整个period payroll的次数）
缴纳比例大部分城市每年7月调整基数，具体需research
工伤比例一般会根据行业做调整，如Target有提供具体缴纳比例则按提供数据，如没有一般按最低法定缴纳比例</t>
  </si>
  <si>
    <t>PWC计算部分与Target实际提供数据之间的差值，若差值为正数则返回0，表示无欠缴</t>
  </si>
  <si>
    <t>Assumptions:</t>
  </si>
  <si>
    <t>Underpayment month</t>
  </si>
  <si>
    <t>D2(End date)</t>
  </si>
  <si>
    <t>D1(Stat date)</t>
  </si>
  <si>
    <t xml:space="preserve">Underpayment days </t>
  </si>
  <si>
    <t xml:space="preserve">1. Monthly underpayment amount: 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</si>
  <si>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undepayment</t>
    </r>
    <r>
      <rPr>
        <sz val="11"/>
        <color rgb="FFFF0000"/>
        <rFont val="宋体"/>
        <charset val="134"/>
      </rPr>
      <t>除以</t>
    </r>
    <r>
      <rPr>
        <sz val="11"/>
        <color rgb="FFFF0000"/>
        <rFont val="Arial"/>
        <charset val="134"/>
      </rPr>
      <t>review period(month)</t>
    </r>
  </si>
  <si>
    <t>2. Underpayment period: 2.5 years(30 months)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</si>
  <si>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review period</t>
    </r>
  </si>
  <si>
    <t>3. Underpayment pay back date: 2025/6/30</t>
  </si>
  <si>
    <r>
      <rPr>
        <sz val="11"/>
        <color rgb="FFFF0000"/>
        <rFont val="宋体"/>
        <charset val="134"/>
      </rPr>
      <t>此处为</t>
    </r>
    <r>
      <rPr>
        <sz val="11"/>
        <color rgb="FFFF0000"/>
        <rFont val="Arial"/>
        <charset val="134"/>
      </rPr>
      <t>review period</t>
    </r>
    <r>
      <rPr>
        <sz val="11"/>
        <color rgb="FFFF0000"/>
        <rFont val="宋体"/>
        <charset val="134"/>
      </rPr>
      <t>的截止日</t>
    </r>
  </si>
  <si>
    <t>Calculation formula:</t>
  </si>
  <si>
    <t>*Penalty= monthly underpayment amount* underpayment days for each month* 0.05%;
*Underpayment days for each month=D2(overdue penalty calculation end date) – D1(overdue penalty calculation start date) +1;
*D1= the calculation starts on the first day of the second month after the payment date;
*D2=the calculation ends on the day before successfully pay back the underpayment</t>
  </si>
  <si>
    <t>Calculation Result:</t>
  </si>
  <si>
    <t>Penalty:</t>
  </si>
  <si>
    <r>
      <rPr>
        <sz val="11"/>
        <color theme="1"/>
        <rFont val="Arial"/>
        <charset val="134"/>
      </rPr>
      <t>依据《中华人民共和国社会保险法》第十一章第八十六条规定：用人单位未按时足额缴纳</t>
    </r>
    <r>
      <rPr>
        <b/>
        <sz val="11"/>
        <color theme="8"/>
        <rFont val="Arial"/>
        <charset val="134"/>
      </rPr>
      <t>社会保险</t>
    </r>
    <r>
      <rPr>
        <sz val="11"/>
        <color theme="1"/>
        <rFont val="Arial"/>
        <charset val="134"/>
      </rPr>
      <t>费的，由社会保险费征收机构责令限期缴纳或者补足，并自欠缴之日起，</t>
    </r>
    <r>
      <rPr>
        <b/>
        <sz val="11"/>
        <color theme="8"/>
        <rFont val="Arial"/>
        <charset val="134"/>
      </rPr>
      <t>按日加收万分之五的滞纳金</t>
    </r>
    <r>
      <rPr>
        <sz val="11"/>
        <color theme="1"/>
        <rFont val="Arial"/>
        <charset val="134"/>
      </rPr>
      <t>；逾期仍不缴纳的，由有关行政部门处欠缴数额一倍以上三倍以下的罚款</t>
    </r>
  </si>
  <si>
    <t>Sum</t>
  </si>
  <si>
    <t>月份</t>
  </si>
  <si>
    <t>姓名</t>
  </si>
  <si>
    <t>二级部门</t>
  </si>
  <si>
    <t>级别</t>
  </si>
  <si>
    <t>工号</t>
  </si>
  <si>
    <t>职位</t>
  </si>
  <si>
    <t>入厂时间</t>
  </si>
  <si>
    <t>计薪类型</t>
  </si>
  <si>
    <t>正常工作时间工资</t>
  </si>
  <si>
    <t>应发工资合计</t>
  </si>
  <si>
    <t>个人公积金</t>
  </si>
  <si>
    <t>研发部</t>
  </si>
  <si>
    <t>主任级以下</t>
  </si>
  <si>
    <t>DF-2889</t>
  </si>
  <si>
    <t>机械工程师</t>
  </si>
  <si>
    <t>2020/08/15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</si>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</sst>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[$-F800]dddd\,\ mmmm\ dd\,\ yyyy"/>
    <numFmt numFmtId="178" formatCode="0.00;[Red]0.00"/>
    <numFmt numFmtId="179" formatCode="_-* #,##0_-;\-* #,##0_-;_-* &quot;-&quot;_-;_-@_-"/>
    <numFmt numFmtId="180" formatCode="_ * #,##0_ ;_ * \-#,##0_ ;_ * &quot;-&quot;??_ ;_ @_ "/>
    <numFmt numFmtId="181" formatCode="0.0%"/>
  </numFmts>
  <fonts count="75">
    <font>
      <sz val="11"/>
      <color theme="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b/>
      <sz val="11"/>
      <color theme="0"/>
      <name val="Arial"/>
      <charset val="134"/>
    </font>
    <font>
      <i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theme="10"/>
      <name val="Arial"/>
      <charset val="134"/>
    </font>
    <font>
      <sz val="10"/>
      <color theme="1"/>
      <name val="Arial"/>
      <charset val="134"/>
    </font>
    <font>
      <u/>
      <sz val="10"/>
      <color theme="10"/>
      <name val="Arial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b/>
      <sz val="10"/>
      <name val="Calibri"/>
      <charset val="134"/>
    </font>
    <font>
      <b/>
      <sz val="10.5"/>
      <color theme="1"/>
      <name val="Calibri"/>
      <charset val="134"/>
    </font>
    <font>
      <b/>
      <sz val="10.5"/>
      <name val="Calibri"/>
      <charset val="134"/>
    </font>
    <font>
      <b/>
      <sz val="10.5"/>
      <color theme="1"/>
      <name val="宋体"/>
      <charset val="134"/>
    </font>
    <font>
      <b/>
      <sz val="10.5"/>
      <color theme="1"/>
      <name val="等线"/>
      <charset val="134"/>
    </font>
    <font>
      <b/>
      <sz val="11"/>
      <color theme="1"/>
      <name val="Calibri"/>
      <charset val="134"/>
    </font>
    <font>
      <b/>
      <sz val="10.5"/>
      <name val="宋体"/>
      <charset val="134"/>
    </font>
    <font>
      <sz val="10.5"/>
      <color theme="1"/>
      <name val="微软雅黑"/>
      <charset val="134"/>
    </font>
    <font>
      <b/>
      <sz val="10.5"/>
      <color theme="1"/>
      <name val="微软雅黑"/>
      <charset val="134"/>
    </font>
    <font>
      <b/>
      <sz val="10"/>
      <name val="Arial"/>
      <charset val="134"/>
    </font>
    <font>
      <b/>
      <sz val="10"/>
      <color theme="4"/>
      <name val="Arial"/>
      <charset val="134"/>
    </font>
    <font>
      <b/>
      <sz val="10"/>
      <color theme="0"/>
      <name val="Arial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0"/>
      <color rgb="FFC0000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134"/>
    </font>
    <font>
      <b/>
      <sz val="10"/>
      <color rgb="FFC00000"/>
      <name val="Arial"/>
      <charset val="134"/>
    </font>
    <font>
      <sz val="11"/>
      <color rgb="FFFF0000"/>
      <name val="宋体"/>
      <charset val="134"/>
    </font>
    <font>
      <sz val="11"/>
      <color theme="1"/>
      <name val="Microsoft YaHei UI"/>
      <charset val="134"/>
    </font>
    <font>
      <b/>
      <sz val="11"/>
      <color theme="8"/>
      <name val="Arial"/>
      <charset val="134"/>
    </font>
    <font>
      <sz val="10"/>
      <color theme="1"/>
      <name val="宋体"/>
      <charset val="134"/>
    </font>
    <font>
      <b/>
      <sz val="10"/>
      <name val="微软雅黑"/>
      <charset val="134"/>
    </font>
    <font>
      <b/>
      <sz val="10"/>
      <color rgb="FFC0000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8" borderId="25" applyNumberFormat="0" applyAlignment="0" applyProtection="0">
      <alignment vertical="center"/>
    </xf>
    <xf numFmtId="0" fontId="52" fillId="13" borderId="26" applyNumberFormat="0" applyAlignment="0" applyProtection="0">
      <alignment vertical="center"/>
    </xf>
    <xf numFmtId="0" fontId="53" fillId="13" borderId="25" applyNumberFormat="0" applyAlignment="0" applyProtection="0">
      <alignment vertical="center"/>
    </xf>
    <xf numFmtId="0" fontId="54" fillId="19" borderId="27" applyNumberFormat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56" fillId="0" borderId="29" applyNumberFormat="0" applyFill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>
      <alignment vertical="center"/>
    </xf>
    <xf numFmtId="177" fontId="0" fillId="0" borderId="0"/>
    <xf numFmtId="177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17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62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9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59" applyNumberFormat="1" applyFont="1" applyBorder="1" applyAlignment="1">
      <alignment horizontal="center" vertical="center"/>
    </xf>
    <xf numFmtId="177" fontId="3" fillId="0" borderId="1" xfId="59" applyFont="1" applyBorder="1" applyAlignment="1">
      <alignment horizontal="center" vertical="center" wrapText="1"/>
    </xf>
    <xf numFmtId="177" fontId="3" fillId="0" borderId="1" xfId="59" applyFont="1" applyBorder="1" applyAlignment="1">
      <alignment horizontal="center" vertical="center" shrinkToFit="1"/>
    </xf>
    <xf numFmtId="14" fontId="3" fillId="0" borderId="1" xfId="59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5" fillId="0" borderId="1" xfId="59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wrapText="1"/>
    </xf>
    <xf numFmtId="177" fontId="5" fillId="0" borderId="1" xfId="59" applyFont="1" applyBorder="1" applyAlignment="1">
      <alignment horizontal="center" vertical="center"/>
    </xf>
    <xf numFmtId="0" fontId="5" fillId="0" borderId="1" xfId="60" applyFont="1" applyBorder="1" applyAlignment="1">
      <alignment horizontal="center" vertical="center" shrinkToFit="1"/>
    </xf>
    <xf numFmtId="0" fontId="5" fillId="0" borderId="1" xfId="60" applyFont="1" applyBorder="1" applyAlignment="1">
      <alignment horizontal="center" vertical="center"/>
    </xf>
    <xf numFmtId="178" fontId="5" fillId="0" borderId="1" xfId="59" applyNumberFormat="1" applyFont="1" applyBorder="1" applyAlignment="1">
      <alignment horizontal="center" vertical="center" wrapText="1"/>
    </xf>
    <xf numFmtId="178" fontId="3" fillId="0" borderId="1" xfId="59" applyNumberFormat="1" applyFont="1" applyBorder="1" applyAlignment="1">
      <alignment horizontal="center" vertical="center" wrapText="1"/>
    </xf>
    <xf numFmtId="178" fontId="3" fillId="0" borderId="1" xfId="62" applyNumberFormat="1" applyFont="1" applyBorder="1" applyAlignment="1" applyProtection="1">
      <alignment horizontal="center" vertical="center" wrapText="1"/>
      <protection locked="0"/>
    </xf>
    <xf numFmtId="0" fontId="0" fillId="2" borderId="0" xfId="50" applyFont="1" applyFill="1">
      <alignment vertical="center"/>
    </xf>
    <xf numFmtId="0" fontId="5" fillId="0" borderId="1" xfId="59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2" fillId="0" borderId="0" xfId="1" applyFont="1" applyAlignment="1"/>
    <xf numFmtId="43" fontId="4" fillId="0" borderId="1" xfId="1" applyFont="1" applyBorder="1" applyAlignment="1">
      <alignment horizontal="center" vertical="center"/>
    </xf>
    <xf numFmtId="177" fontId="6" fillId="3" borderId="1" xfId="59" applyFont="1" applyFill="1" applyBorder="1" applyAlignment="1">
      <alignment horizontal="center" vertical="center"/>
    </xf>
    <xf numFmtId="0" fontId="0" fillId="0" borderId="0" xfId="50">
      <alignment vertical="center"/>
    </xf>
    <xf numFmtId="14" fontId="0" fillId="0" borderId="0" xfId="50" applyNumberFormat="1" applyAlignment="1">
      <alignment horizontal="left" vertical="center"/>
    </xf>
    <xf numFmtId="177" fontId="6" fillId="0" borderId="1" xfId="59" applyFont="1" applyBorder="1" applyAlignment="1">
      <alignment horizontal="center" vertical="center" shrinkToFit="1"/>
    </xf>
    <xf numFmtId="177" fontId="6" fillId="0" borderId="1" xfId="59" applyFont="1" applyBorder="1" applyAlignment="1">
      <alignment horizontal="center" vertical="center" wrapText="1"/>
    </xf>
    <xf numFmtId="14" fontId="6" fillId="0" borderId="1" xfId="59" applyNumberFormat="1" applyFont="1" applyBorder="1" applyAlignment="1">
      <alignment horizontal="left" vertical="center" wrapText="1"/>
    </xf>
    <xf numFmtId="0" fontId="6" fillId="3" borderId="1" xfId="59" applyNumberFormat="1" applyFont="1" applyFill="1" applyBorder="1" applyAlignment="1">
      <alignment horizontal="center" vertical="center"/>
    </xf>
    <xf numFmtId="49" fontId="7" fillId="3" borderId="1" xfId="50" applyNumberFormat="1" applyFont="1" applyFill="1" applyBorder="1" applyAlignment="1">
      <alignment horizontal="center" vertical="center" wrapText="1"/>
    </xf>
    <xf numFmtId="0" fontId="0" fillId="0" borderId="1" xfId="50" applyBorder="1">
      <alignment vertical="center"/>
    </xf>
    <xf numFmtId="14" fontId="0" fillId="0" borderId="1" xfId="50" applyNumberFormat="1" applyBorder="1" applyAlignment="1">
      <alignment horizontal="left" vertical="center"/>
    </xf>
    <xf numFmtId="49" fontId="8" fillId="0" borderId="0" xfId="50" applyNumberFormat="1" applyFont="1" applyAlignment="1"/>
    <xf numFmtId="0" fontId="3" fillId="0" borderId="1" xfId="50" applyFont="1" applyBorder="1" applyAlignment="1">
      <alignment horizontal="center" vertical="center" wrapText="1"/>
    </xf>
    <xf numFmtId="178" fontId="6" fillId="0" borderId="1" xfId="59" applyNumberFormat="1" applyFont="1" applyBorder="1" applyAlignment="1">
      <alignment horizontal="center" vertical="center" wrapText="1"/>
    </xf>
    <xf numFmtId="178" fontId="9" fillId="0" borderId="1" xfId="62" applyNumberFormat="1" applyFont="1" applyBorder="1" applyAlignment="1" applyProtection="1">
      <alignment horizontal="center" vertical="center" wrapText="1"/>
      <protection locked="0"/>
    </xf>
    <xf numFmtId="0" fontId="0" fillId="2" borderId="0" xfId="50" applyFill="1">
      <alignment vertical="center"/>
    </xf>
    <xf numFmtId="43" fontId="0" fillId="0" borderId="1" xfId="1" applyFont="1" applyBorder="1">
      <alignment vertical="center"/>
    </xf>
    <xf numFmtId="43" fontId="0" fillId="0" borderId="0" xfId="1" applyFont="1">
      <alignment vertical="center"/>
    </xf>
    <xf numFmtId="0" fontId="10" fillId="3" borderId="0" xfId="0" applyFont="1" applyFill="1"/>
    <xf numFmtId="14" fontId="10" fillId="3" borderId="0" xfId="0" applyNumberFormat="1" applyFont="1" applyFill="1"/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Fill="1"/>
    <xf numFmtId="0" fontId="11" fillId="5" borderId="2" xfId="0" applyFont="1" applyFill="1" applyBorder="1"/>
    <xf numFmtId="14" fontId="10" fillId="5" borderId="3" xfId="0" applyNumberFormat="1" applyFont="1" applyFill="1" applyBorder="1"/>
    <xf numFmtId="14" fontId="10" fillId="5" borderId="4" xfId="0" applyNumberFormat="1" applyFont="1" applyFill="1" applyBorder="1"/>
    <xf numFmtId="14" fontId="12" fillId="2" borderId="1" xfId="0" applyNumberFormat="1" applyFont="1" applyFill="1" applyBorder="1" applyAlignment="1">
      <alignment horizontal="center" vertical="center"/>
    </xf>
    <xf numFmtId="0" fontId="10" fillId="5" borderId="5" xfId="0" applyFont="1" applyFill="1" applyBorder="1"/>
    <xf numFmtId="179" fontId="10" fillId="5" borderId="0" xfId="0" applyNumberFormat="1" applyFont="1" applyFill="1"/>
    <xf numFmtId="14" fontId="13" fillId="5" borderId="6" xfId="0" applyNumberFormat="1" applyFont="1" applyFill="1" applyBorder="1"/>
    <xf numFmtId="17" fontId="10" fillId="3" borderId="1" xfId="0" applyNumberFormat="1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0" fontId="14" fillId="5" borderId="5" xfId="0" applyFont="1" applyFill="1" applyBorder="1"/>
    <xf numFmtId="14" fontId="13" fillId="5" borderId="0" xfId="0" applyNumberFormat="1" applyFont="1" applyFill="1" applyAlignment="1">
      <alignment horizontal="center"/>
    </xf>
    <xf numFmtId="14" fontId="13" fillId="5" borderId="6" xfId="0" applyNumberFormat="1" applyFont="1" applyFill="1" applyBorder="1" applyAlignment="1">
      <alignment horizontal="center"/>
    </xf>
    <xf numFmtId="14" fontId="10" fillId="5" borderId="0" xfId="0" applyNumberFormat="1" applyFont="1" applyFill="1"/>
    <xf numFmtId="0" fontId="10" fillId="5" borderId="0" xfId="0" applyFont="1" applyFill="1" applyAlignment="1">
      <alignment vertical="top" wrapText="1"/>
    </xf>
    <xf numFmtId="0" fontId="10" fillId="5" borderId="6" xfId="0" applyFont="1" applyFill="1" applyBorder="1" applyAlignment="1">
      <alignment vertical="top" wrapText="1"/>
    </xf>
    <xf numFmtId="0" fontId="11" fillId="5" borderId="5" xfId="0" applyFont="1" applyFill="1" applyBorder="1"/>
    <xf numFmtId="0" fontId="10" fillId="5" borderId="5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0" fillId="4" borderId="0" xfId="0" applyFont="1" applyFill="1"/>
    <xf numFmtId="0" fontId="10" fillId="5" borderId="5" xfId="0" applyFont="1" applyFill="1" applyBorder="1" applyAlignment="1">
      <alignment vertical="top" wrapText="1"/>
    </xf>
    <xf numFmtId="0" fontId="11" fillId="5" borderId="5" xfId="0" applyFont="1" applyFill="1" applyBorder="1" applyAlignment="1">
      <alignment vertical="top" wrapText="1"/>
    </xf>
    <xf numFmtId="0" fontId="10" fillId="5" borderId="0" xfId="0" applyFont="1" applyFill="1" applyAlignment="1">
      <alignment horizontal="center"/>
    </xf>
    <xf numFmtId="179" fontId="15" fillId="6" borderId="0" xfId="0" applyNumberFormat="1" applyFont="1" applyFill="1"/>
    <xf numFmtId="0" fontId="10" fillId="5" borderId="7" xfId="0" applyFont="1" applyFill="1" applyBorder="1" applyAlignment="1">
      <alignment vertical="top" wrapText="1"/>
    </xf>
    <xf numFmtId="0" fontId="10" fillId="5" borderId="8" xfId="0" applyFont="1" applyFill="1" applyBorder="1" applyAlignment="1">
      <alignment vertical="top" wrapText="1"/>
    </xf>
    <xf numFmtId="0" fontId="10" fillId="5" borderId="9" xfId="0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top" wrapText="1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14" fontId="10" fillId="3" borderId="10" xfId="0" applyNumberFormat="1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14" fontId="10" fillId="7" borderId="12" xfId="0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7" fillId="9" borderId="14" xfId="0" applyNumberFormat="1" applyFont="1" applyFill="1" applyBorder="1" applyAlignment="1">
      <alignment horizontal="center" vertical="center"/>
    </xf>
    <xf numFmtId="49" fontId="17" fillId="9" borderId="14" xfId="0" applyNumberFormat="1" applyFont="1" applyFill="1" applyBorder="1" applyAlignment="1">
      <alignment horizontal="left" vertical="center"/>
    </xf>
    <xf numFmtId="49" fontId="18" fillId="9" borderId="14" xfId="0" applyNumberFormat="1" applyFont="1" applyFill="1" applyBorder="1" applyAlignment="1">
      <alignment horizontal="center" vertical="center"/>
    </xf>
    <xf numFmtId="49" fontId="19" fillId="9" borderId="14" xfId="0" applyNumberFormat="1" applyFont="1" applyFill="1" applyBorder="1" applyAlignment="1">
      <alignment horizontal="center" vertical="center"/>
    </xf>
    <xf numFmtId="49" fontId="20" fillId="9" borderId="15" xfId="0" applyNumberFormat="1" applyFon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left"/>
    </xf>
    <xf numFmtId="0" fontId="16" fillId="10" borderId="0" xfId="0" applyFont="1" applyFill="1"/>
    <xf numFmtId="0" fontId="21" fillId="0" borderId="0" xfId="0" applyFont="1" applyAlignment="1">
      <alignment horizontal="left" vertical="top" wrapText="1"/>
    </xf>
    <xf numFmtId="14" fontId="21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10" fontId="0" fillId="0" borderId="14" xfId="0" applyNumberFormat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6" fillId="9" borderId="14" xfId="0" applyFont="1" applyFill="1" applyBorder="1" applyAlignment="1">
      <alignment vertical="center"/>
    </xf>
    <xf numFmtId="0" fontId="16" fillId="9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10" fontId="0" fillId="11" borderId="14" xfId="0" applyNumberFormat="1" applyFill="1" applyBorder="1" applyAlignment="1">
      <alignment vertical="center"/>
    </xf>
    <xf numFmtId="2" fontId="16" fillId="0" borderId="0" xfId="0" applyNumberFormat="1" applyFont="1"/>
    <xf numFmtId="2" fontId="21" fillId="0" borderId="0" xfId="0" applyNumberFormat="1" applyFont="1" applyAlignment="1">
      <alignment vertical="top" wrapText="1"/>
    </xf>
    <xf numFmtId="0" fontId="0" fillId="0" borderId="17" xfId="0" applyFill="1" applyBorder="1" applyAlignment="1">
      <alignment horizontal="center"/>
    </xf>
    <xf numFmtId="0" fontId="0" fillId="11" borderId="1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 wrapText="1"/>
    </xf>
    <xf numFmtId="0" fontId="22" fillId="12" borderId="14" xfId="0" applyFont="1" applyFill="1" applyBorder="1" applyAlignment="1">
      <alignment horizontal="center" vertical="center" wrapText="1"/>
    </xf>
    <xf numFmtId="0" fontId="0" fillId="11" borderId="14" xfId="0" applyFill="1" applyBorder="1" applyAlignment="1">
      <alignment vertical="center"/>
    </xf>
    <xf numFmtId="4" fontId="22" fillId="12" borderId="14" xfId="0" applyNumberFormat="1" applyFont="1" applyFill="1" applyBorder="1" applyAlignment="1">
      <alignment vertical="center"/>
    </xf>
    <xf numFmtId="10" fontId="0" fillId="12" borderId="14" xfId="0" applyNumberFormat="1" applyFill="1" applyBorder="1" applyAlignment="1">
      <alignment horizontal="center" vertical="center"/>
    </xf>
    <xf numFmtId="0" fontId="22" fillId="12" borderId="15" xfId="0" applyFont="1" applyFill="1" applyBorder="1" applyAlignment="1">
      <alignment vertical="center" wrapText="1"/>
    </xf>
    <xf numFmtId="2" fontId="22" fillId="12" borderId="14" xfId="0" applyNumberFormat="1" applyFont="1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10" fontId="0" fillId="10" borderId="14" xfId="0" applyNumberFormat="1" applyFill="1" applyBorder="1" applyAlignment="1">
      <alignment vertical="center"/>
    </xf>
    <xf numFmtId="0" fontId="0" fillId="0" borderId="0" xfId="61">
      <alignment vertical="center"/>
    </xf>
    <xf numFmtId="0" fontId="23" fillId="0" borderId="0" xfId="63">
      <alignment vertical="center"/>
    </xf>
    <xf numFmtId="0" fontId="10" fillId="0" borderId="0" xfId="61" applyFont="1">
      <alignment vertical="center"/>
    </xf>
    <xf numFmtId="0" fontId="10" fillId="0" borderId="0" xfId="61" applyFont="1" applyAlignment="1">
      <alignment horizontal="center" vertical="center"/>
    </xf>
    <xf numFmtId="0" fontId="10" fillId="0" borderId="0" xfId="61" applyFont="1" applyAlignment="1">
      <alignment horizontal="left" vertical="center" indent="1"/>
    </xf>
    <xf numFmtId="0" fontId="24" fillId="0" borderId="0" xfId="63" applyFont="1">
      <alignment vertical="center"/>
    </xf>
    <xf numFmtId="0" fontId="25" fillId="0" borderId="0" xfId="61" applyFont="1" applyAlignment="1">
      <alignment horizontal="left" vertical="center" indent="1"/>
    </xf>
    <xf numFmtId="0" fontId="25" fillId="0" borderId="0" xfId="61" applyFont="1">
      <alignment vertical="center"/>
    </xf>
    <xf numFmtId="0" fontId="26" fillId="0" borderId="0" xfId="63" applyFont="1">
      <alignment vertical="center"/>
    </xf>
    <xf numFmtId="57" fontId="10" fillId="0" borderId="0" xfId="61" applyNumberFormat="1" applyFont="1">
      <alignment vertical="center"/>
    </xf>
    <xf numFmtId="0" fontId="10" fillId="0" borderId="0" xfId="61" applyFont="1" applyAlignment="1">
      <alignment horizontal="right" vertical="center"/>
    </xf>
    <xf numFmtId="0" fontId="27" fillId="0" borderId="0" xfId="61" applyFont="1">
      <alignment vertical="center"/>
    </xf>
    <xf numFmtId="0" fontId="23" fillId="0" borderId="0" xfId="6" applyAlignment="1">
      <alignment vertical="center"/>
    </xf>
    <xf numFmtId="0" fontId="0" fillId="0" borderId="0" xfId="53"/>
    <xf numFmtId="0" fontId="0" fillId="7" borderId="0" xfId="53" applyFont="1" applyFill="1" applyAlignment="1">
      <alignment horizontal="left" vertical="top" wrapText="1"/>
    </xf>
    <xf numFmtId="0" fontId="0" fillId="7" borderId="0" xfId="53" applyFill="1" applyAlignment="1">
      <alignment horizontal="left" vertical="top"/>
    </xf>
    <xf numFmtId="0" fontId="28" fillId="13" borderId="10" xfId="55" applyFont="1" applyFill="1" applyBorder="1" applyAlignment="1">
      <alignment horizontal="center" vertical="center" wrapText="1"/>
    </xf>
    <xf numFmtId="0" fontId="28" fillId="13" borderId="11" xfId="55" applyFont="1" applyFill="1" applyBorder="1" applyAlignment="1">
      <alignment horizontal="center" vertical="center" wrapText="1"/>
    </xf>
    <xf numFmtId="0" fontId="28" fillId="13" borderId="13" xfId="55" applyFont="1" applyFill="1" applyBorder="1" applyAlignment="1">
      <alignment horizontal="center" vertical="center" wrapText="1"/>
    </xf>
    <xf numFmtId="0" fontId="29" fillId="13" borderId="11" xfId="55" applyFont="1" applyFill="1" applyBorder="1" applyAlignment="1">
      <alignment horizontal="center" vertical="center" wrapText="1"/>
    </xf>
    <xf numFmtId="0" fontId="29" fillId="13" borderId="13" xfId="55" applyFont="1" applyFill="1" applyBorder="1" applyAlignment="1">
      <alignment horizontal="center" vertical="center" wrapText="1"/>
    </xf>
    <xf numFmtId="0" fontId="28" fillId="13" borderId="19" xfId="55" applyFont="1" applyFill="1" applyBorder="1" applyAlignment="1">
      <alignment horizontal="center" vertical="center" wrapText="1"/>
    </xf>
    <xf numFmtId="0" fontId="29" fillId="13" borderId="19" xfId="55" applyFont="1" applyFill="1" applyBorder="1" applyAlignment="1">
      <alignment horizontal="center" vertical="center" wrapText="1"/>
    </xf>
    <xf numFmtId="0" fontId="29" fillId="13" borderId="1" xfId="55" applyFont="1" applyFill="1" applyBorder="1" applyAlignment="1">
      <alignment horizontal="center" vertical="center" wrapText="1"/>
    </xf>
    <xf numFmtId="10" fontId="29" fillId="0" borderId="1" xfId="58" applyNumberFormat="1" applyFont="1" applyBorder="1" applyAlignment="1">
      <alignment horizontal="center" vertical="center" wrapText="1"/>
    </xf>
    <xf numFmtId="10" fontId="30" fillId="0" borderId="1" xfId="55" applyNumberFormat="1" applyFont="1" applyBorder="1" applyAlignment="1">
      <alignment horizontal="center" vertical="center" wrapText="1"/>
    </xf>
    <xf numFmtId="9" fontId="30" fillId="0" borderId="1" xfId="55" applyNumberFormat="1" applyFont="1" applyBorder="1" applyAlignment="1">
      <alignment horizontal="center" vertical="center" wrapText="1"/>
    </xf>
    <xf numFmtId="10" fontId="31" fillId="0" borderId="1" xfId="55" applyNumberFormat="1" applyFont="1" applyFill="1" applyBorder="1" applyAlignment="1">
      <alignment horizontal="center" vertical="center" wrapText="1"/>
    </xf>
    <xf numFmtId="0" fontId="28" fillId="13" borderId="20" xfId="55" applyFont="1" applyFill="1" applyBorder="1" applyAlignment="1">
      <alignment horizontal="center" vertical="center" wrapText="1"/>
    </xf>
    <xf numFmtId="10" fontId="30" fillId="0" borderId="1" xfId="55" applyNumberFormat="1" applyFont="1" applyFill="1" applyBorder="1" applyAlignment="1">
      <alignment horizontal="center" vertical="center" wrapText="1"/>
    </xf>
    <xf numFmtId="0" fontId="29" fillId="14" borderId="1" xfId="55" applyFont="1" applyFill="1" applyBorder="1" applyAlignment="1">
      <alignment horizontal="center" vertical="center" wrapText="1"/>
    </xf>
    <xf numFmtId="10" fontId="29" fillId="12" borderId="1" xfId="58" applyNumberFormat="1" applyFont="1" applyFill="1" applyBorder="1" applyAlignment="1">
      <alignment horizontal="center" vertical="center" wrapText="1"/>
    </xf>
    <xf numFmtId="10" fontId="30" fillId="12" borderId="1" xfId="55" applyNumberFormat="1" applyFont="1" applyFill="1" applyBorder="1" applyAlignment="1">
      <alignment horizontal="center" vertical="center" wrapText="1"/>
    </xf>
    <xf numFmtId="9" fontId="30" fillId="12" borderId="1" xfId="55" applyNumberFormat="1" applyFont="1" applyFill="1" applyBorder="1" applyAlignment="1">
      <alignment horizontal="center" vertical="center" wrapText="1"/>
    </xf>
    <xf numFmtId="10" fontId="31" fillId="0" borderId="1" xfId="55" applyNumberFormat="1" applyFont="1" applyBorder="1" applyAlignment="1">
      <alignment horizontal="center" vertical="center" wrapText="1"/>
    </xf>
    <xf numFmtId="0" fontId="28" fillId="13" borderId="1" xfId="55" applyFont="1" applyFill="1" applyBorder="1" applyAlignment="1">
      <alignment horizontal="center" vertical="center" wrapText="1"/>
    </xf>
    <xf numFmtId="10" fontId="32" fillId="0" borderId="1" xfId="55" applyNumberFormat="1" applyFont="1" applyBorder="1" applyAlignment="1">
      <alignment horizontal="center" vertical="center" wrapText="1"/>
    </xf>
    <xf numFmtId="10" fontId="32" fillId="0" borderId="11" xfId="55" applyNumberFormat="1" applyFont="1" applyBorder="1" applyAlignment="1">
      <alignment horizontal="center" vertical="center" wrapText="1"/>
    </xf>
    <xf numFmtId="10" fontId="30" fillId="0" borderId="11" xfId="55" applyNumberFormat="1" applyFont="1" applyFill="1" applyBorder="1" applyAlignment="1">
      <alignment horizontal="center" vertical="center" wrapText="1"/>
    </xf>
    <xf numFmtId="10" fontId="30" fillId="0" borderId="13" xfId="55" applyNumberFormat="1" applyFont="1" applyBorder="1" applyAlignment="1">
      <alignment horizontal="center" vertical="center" wrapText="1"/>
    </xf>
    <xf numFmtId="180" fontId="30" fillId="0" borderId="13" xfId="1" applyNumberFormat="1" applyFont="1" applyBorder="1" applyAlignment="1">
      <alignment horizontal="center" vertical="center" wrapText="1"/>
    </xf>
    <xf numFmtId="10" fontId="32" fillId="12" borderId="1" xfId="55" applyNumberFormat="1" applyFont="1" applyFill="1" applyBorder="1" applyAlignment="1">
      <alignment horizontal="center" vertical="center" wrapText="1"/>
    </xf>
    <xf numFmtId="10" fontId="32" fillId="12" borderId="11" xfId="55" applyNumberFormat="1" applyFont="1" applyFill="1" applyBorder="1" applyAlignment="1">
      <alignment horizontal="center" vertical="center" wrapText="1"/>
    </xf>
    <xf numFmtId="10" fontId="30" fillId="12" borderId="13" xfId="55" applyNumberFormat="1" applyFont="1" applyFill="1" applyBorder="1" applyAlignment="1">
      <alignment horizontal="center" vertical="center" wrapText="1"/>
    </xf>
    <xf numFmtId="180" fontId="30" fillId="12" borderId="13" xfId="1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180" fontId="34" fillId="12" borderId="13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0" fontId="30" fillId="12" borderId="11" xfId="55" applyNumberFormat="1" applyFont="1" applyFill="1" applyBorder="1" applyAlignment="1">
      <alignment horizontal="center" vertical="center" wrapText="1"/>
    </xf>
    <xf numFmtId="0" fontId="28" fillId="13" borderId="12" xfId="55" applyFont="1" applyFill="1" applyBorder="1" applyAlignment="1">
      <alignment horizontal="center" vertical="center" wrapText="1"/>
    </xf>
    <xf numFmtId="0" fontId="28" fillId="13" borderId="2" xfId="55" applyFont="1" applyFill="1" applyBorder="1" applyAlignment="1">
      <alignment horizontal="center" vertical="center" wrapText="1"/>
    </xf>
    <xf numFmtId="180" fontId="30" fillId="10" borderId="13" xfId="1" applyNumberFormat="1" applyFont="1" applyFill="1" applyBorder="1" applyAlignment="1">
      <alignment horizontal="center" vertical="center" wrapText="1"/>
    </xf>
    <xf numFmtId="180" fontId="32" fillId="0" borderId="13" xfId="1" applyNumberFormat="1" applyFont="1" applyBorder="1" applyAlignment="1">
      <alignment horizontal="center" vertical="center" wrapText="1"/>
    </xf>
    <xf numFmtId="180" fontId="32" fillId="12" borderId="13" xfId="1" applyNumberFormat="1" applyFont="1" applyFill="1" applyBorder="1" applyAlignment="1">
      <alignment horizontal="center" vertical="center" wrapText="1"/>
    </xf>
    <xf numFmtId="180" fontId="30" fillId="0" borderId="1" xfId="1" applyNumberFormat="1" applyFont="1" applyBorder="1" applyAlignment="1">
      <alignment horizontal="center" vertical="center" wrapText="1"/>
    </xf>
    <xf numFmtId="0" fontId="29" fillId="13" borderId="4" xfId="55" applyFont="1" applyFill="1" applyBorder="1" applyAlignment="1">
      <alignment horizontal="center" vertical="center" wrapText="1"/>
    </xf>
    <xf numFmtId="0" fontId="29" fillId="13" borderId="10" xfId="55" applyFont="1" applyFill="1" applyBorder="1" applyAlignment="1">
      <alignment horizontal="center" vertical="center" wrapText="1"/>
    </xf>
    <xf numFmtId="181" fontId="30" fillId="0" borderId="1" xfId="55" applyNumberFormat="1" applyFont="1" applyBorder="1" applyAlignment="1">
      <alignment horizontal="center" vertical="center" wrapText="1"/>
    </xf>
    <xf numFmtId="0" fontId="36" fillId="0" borderId="1" xfId="55" applyFont="1" applyBorder="1" applyAlignment="1">
      <alignment horizontal="left" vertical="center" wrapText="1"/>
    </xf>
    <xf numFmtId="181" fontId="30" fillId="12" borderId="1" xfId="55" applyNumberFormat="1" applyFont="1" applyFill="1" applyBorder="1" applyAlignment="1">
      <alignment horizontal="center" vertical="center" wrapText="1"/>
    </xf>
    <xf numFmtId="0" fontId="36" fillId="12" borderId="1" xfId="55" applyFont="1" applyFill="1" applyBorder="1" applyAlignment="1">
      <alignment horizontal="left" vertical="center" wrapText="1"/>
    </xf>
    <xf numFmtId="0" fontId="37" fillId="0" borderId="1" xfId="55" applyFont="1" applyBorder="1" applyAlignment="1">
      <alignment horizontal="center" vertical="center"/>
    </xf>
    <xf numFmtId="0" fontId="37" fillId="12" borderId="1" xfId="55" applyFont="1" applyFill="1" applyBorder="1" applyAlignment="1">
      <alignment horizontal="center" vertical="center"/>
    </xf>
    <xf numFmtId="0" fontId="38" fillId="0" borderId="0" xfId="56" applyFont="1" applyAlignment="1">
      <alignment vertical="top"/>
    </xf>
    <xf numFmtId="0" fontId="17" fillId="0" borderId="0" xfId="56" applyAlignment="1">
      <alignment vertical="top"/>
    </xf>
    <xf numFmtId="0" fontId="39" fillId="0" borderId="0" xfId="56" applyFont="1" applyAlignment="1">
      <alignment vertical="top"/>
    </xf>
    <xf numFmtId="0" fontId="40" fillId="15" borderId="21" xfId="56" applyFont="1" applyFill="1" applyBorder="1" applyAlignment="1">
      <alignment horizontal="center" vertical="center"/>
    </xf>
    <xf numFmtId="0" fontId="41" fillId="16" borderId="21" xfId="56" applyFont="1" applyFill="1" applyBorder="1" applyAlignment="1">
      <alignment horizontal="center" vertical="center" wrapText="1"/>
    </xf>
    <xf numFmtId="0" fontId="17" fillId="0" borderId="21" xfId="56" applyBorder="1" applyAlignment="1">
      <alignment vertical="top"/>
    </xf>
    <xf numFmtId="14" fontId="42" fillId="0" borderId="21" xfId="56" applyNumberFormat="1" applyFont="1" applyBorder="1" applyAlignment="1">
      <alignment horizontal="center" vertical="center" wrapText="1"/>
    </xf>
    <xf numFmtId="0" fontId="43" fillId="0" borderId="0" xfId="56" applyFont="1" applyAlignment="1">
      <alignment vertical="top"/>
    </xf>
    <xf numFmtId="0" fontId="42" fillId="0" borderId="21" xfId="56" applyFont="1" applyFill="1" applyBorder="1" applyAlignment="1">
      <alignment horizontal="center" vertical="center" wrapText="1"/>
    </xf>
    <xf numFmtId="0" fontId="42" fillId="0" borderId="21" xfId="56" applyFont="1" applyBorder="1" applyAlignment="1">
      <alignment horizontal="center" vertical="center" wrapText="1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Normal 2" xfId="50"/>
    <cellStyle name="Normal 2 2" xfId="51"/>
    <cellStyle name="Normal 3" xfId="52"/>
    <cellStyle name="Normal 3 2" xfId="53"/>
    <cellStyle name="Normal 4" xfId="54"/>
    <cellStyle name="Normal 4 2" xfId="55"/>
    <cellStyle name="Normal 5" xfId="56"/>
    <cellStyle name="Percent 2" xfId="57"/>
    <cellStyle name="Percent 2 2" xfId="58"/>
    <cellStyle name="常规 19" xfId="59"/>
    <cellStyle name="常规 19 2" xfId="60"/>
    <cellStyle name="常规 2" xfId="61"/>
    <cellStyle name="常规_2月份" xfId="62"/>
    <cellStyle name="超链接 2" xfId="6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wdp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1.wdp"/><Relationship Id="rId3" Type="http://schemas.openxmlformats.org/officeDocument/2006/relationships/image" Target="../media/image10.png"/><Relationship Id="rId2" Type="http://schemas.openxmlformats.org/officeDocument/2006/relationships/image" Target="../media/image9.wdp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wdp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30480</xdr:colOff>
      <xdr:row>2</xdr:row>
      <xdr:rowOff>106680</xdr:rowOff>
    </xdr:from>
    <xdr:to>
      <xdr:col>8</xdr:col>
      <xdr:colOff>558400</xdr:colOff>
      <xdr:row>71</xdr:row>
      <xdr:rowOff>90248</xdr:rowOff>
    </xdr:to>
    <xdr:grpSp>
      <xdr:nvGrpSpPr>
        <xdr:cNvPr id="2" name="组合 1"/>
        <xdr:cNvGrpSpPr/>
      </xdr:nvGrpSpPr>
      <xdr:grpSpPr>
        <a:xfrm>
          <a:off x="709930" y="462280"/>
          <a:ext cx="5461635" cy="12251690"/>
          <a:chOff x="586740" y="784860"/>
          <a:chExt cx="4795120" cy="12076508"/>
        </a:xfrm>
      </xdr:grpSpPr>
      <xdr:pic>
        <xdr:nvPicPr>
          <xdr:cNvPr id="3" name="图片 2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17220" y="784860"/>
            <a:ext cx="4764640" cy="6057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图片 3"/>
          <xdr:cNvPicPr>
            <a:picLocks noChangeAspect="1" noChangeArrowheads="1"/>
          </xdr:cNvPicPr>
        </xdr:nvPicPr>
        <xdr:blipFill>
          <a:blip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86740" y="6789419"/>
            <a:ext cx="4777740" cy="60719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76200</xdr:colOff>
      <xdr:row>3</xdr:row>
      <xdr:rowOff>0</xdr:rowOff>
    </xdr:from>
    <xdr:to>
      <xdr:col>20</xdr:col>
      <xdr:colOff>24069</xdr:colOff>
      <xdr:row>55</xdr:row>
      <xdr:rowOff>83625</xdr:rowOff>
    </xdr:to>
    <xdr:grpSp>
      <xdr:nvGrpSpPr>
        <xdr:cNvPr id="5" name="组合 4"/>
        <xdr:cNvGrpSpPr/>
      </xdr:nvGrpSpPr>
      <xdr:grpSpPr>
        <a:xfrm>
          <a:off x="7727950" y="533400"/>
          <a:ext cx="6329045" cy="9328785"/>
          <a:chOff x="6896100" y="304800"/>
          <a:chExt cx="5624769" cy="9197145"/>
        </a:xfrm>
      </xdr:grpSpPr>
      <xdr:pic>
        <xdr:nvPicPr>
          <xdr:cNvPr id="6" name="图片 5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949440" y="304800"/>
            <a:ext cx="5571429" cy="7695238"/>
          </a:xfrm>
          <a:prstGeom prst="rect">
            <a:avLst/>
          </a:prstGeom>
        </xdr:spPr>
      </xdr:pic>
      <xdr:pic>
        <xdr:nvPicPr>
          <xdr:cNvPr id="7" name="图片 6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6896100" y="7940040"/>
            <a:ext cx="5409524" cy="156190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121920</xdr:rowOff>
    </xdr:from>
    <xdr:to>
      <xdr:col>9</xdr:col>
      <xdr:colOff>38100</xdr:colOff>
      <xdr:row>61</xdr:row>
      <xdr:rowOff>30480</xdr:rowOff>
    </xdr:to>
    <xdr:grpSp>
      <xdr:nvGrpSpPr>
        <xdr:cNvPr id="2" name="组合 1"/>
        <xdr:cNvGrpSpPr/>
      </xdr:nvGrpSpPr>
      <xdr:grpSpPr>
        <a:xfrm>
          <a:off x="679450" y="477520"/>
          <a:ext cx="5473700" cy="10398760"/>
          <a:chOff x="6728460" y="266700"/>
          <a:chExt cx="6340963" cy="13940154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25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728460" y="266700"/>
            <a:ext cx="6314286" cy="8942857"/>
          </a:xfrm>
          <a:prstGeom prst="rect">
            <a:avLst/>
          </a:prstGeom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6812280" y="9121140"/>
            <a:ext cx="6257143" cy="508571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137160</xdr:colOff>
      <xdr:row>6</xdr:row>
      <xdr:rowOff>106680</xdr:rowOff>
    </xdr:from>
    <xdr:to>
      <xdr:col>2</xdr:col>
      <xdr:colOff>4875107</xdr:colOff>
      <xdr:row>6</xdr:row>
      <xdr:rowOff>3632160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5660" y="1173480"/>
          <a:ext cx="4737735" cy="3524885"/>
        </a:xfrm>
        <a:prstGeom prst="rect">
          <a:avLst/>
        </a:prstGeom>
      </xdr:spPr>
    </xdr:pic>
    <xdr:clientData/>
  </xdr:twoCellAnchor>
  <xdr:twoCellAnchor editAs="oneCell">
    <xdr:from>
      <xdr:col>2</xdr:col>
      <xdr:colOff>82731</xdr:colOff>
      <xdr:row>24</xdr:row>
      <xdr:rowOff>53339</xdr:rowOff>
    </xdr:from>
    <xdr:to>
      <xdr:col>2</xdr:col>
      <xdr:colOff>5339874</xdr:colOff>
      <xdr:row>75</xdr:row>
      <xdr:rowOff>26651</xdr:rowOff>
    </xdr:to>
    <xdr:pic>
      <xdr:nvPicPr>
        <xdr:cNvPr id="3" name="图片 2"/>
        <xdr:cNvPicPr>
          <a:picLocks noChangeAspect="1"/>
        </xdr:cNvPicPr>
      </xdr:nvPicPr>
      <xdr:blipFill>
        <a:blip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1050" y="7847330"/>
          <a:ext cx="5257165" cy="9041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83820</xdr:colOff>
      <xdr:row>2</xdr:row>
      <xdr:rowOff>38100</xdr:rowOff>
    </xdr:from>
    <xdr:to>
      <xdr:col>9</xdr:col>
      <xdr:colOff>262737</xdr:colOff>
      <xdr:row>48</xdr:row>
      <xdr:rowOff>46500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3270" y="393700"/>
          <a:ext cx="5614035" cy="81870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193498</xdr:colOff>
      <xdr:row>2</xdr:row>
      <xdr:rowOff>91440</xdr:rowOff>
    </xdr:from>
    <xdr:to>
      <xdr:col>22</xdr:col>
      <xdr:colOff>77147</xdr:colOff>
      <xdr:row>22</xdr:row>
      <xdr:rowOff>81407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66990" y="447040"/>
          <a:ext cx="7357745" cy="354584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26</xdr:row>
      <xdr:rowOff>5128</xdr:rowOff>
    </xdr:from>
    <xdr:to>
      <xdr:col>19</xdr:col>
      <xdr:colOff>118329</xdr:colOff>
      <xdr:row>39</xdr:row>
      <xdr:rowOff>16349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6350" y="4627880"/>
          <a:ext cx="5401310" cy="2322195"/>
        </a:xfrm>
        <a:prstGeom prst="rect">
          <a:avLst/>
        </a:prstGeom>
      </xdr:spPr>
    </xdr:pic>
    <xdr:clientData/>
  </xdr:twoCellAnchor>
  <xdr:twoCellAnchor editAs="oneCell">
    <xdr:from>
      <xdr:col>11</xdr:col>
      <xdr:colOff>58924</xdr:colOff>
      <xdr:row>42</xdr:row>
      <xdr:rowOff>15240</xdr:rowOff>
    </xdr:from>
    <xdr:to>
      <xdr:col>19</xdr:col>
      <xdr:colOff>307721</xdr:colOff>
      <xdr:row>57</xdr:row>
      <xdr:rowOff>10975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32370" y="7482840"/>
          <a:ext cx="5684520" cy="2662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9525" cy="0"/>
    <xdr:pic>
      <xdr:nvPicPr>
        <xdr:cNvPr id="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7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7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355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355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355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0"/>
    <xdr:pic>
      <xdr:nvPicPr>
        <xdr:cNvPr id="12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533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635" cy="0"/>
    <xdr:pic>
      <xdr:nvPicPr>
        <xdr:cNvPr id="12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127" cy="0"/>
    <xdr:pic>
      <xdr:nvPicPr>
        <xdr:cNvPr id="12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9525" cy="0"/>
    <xdr:pic>
      <xdr:nvPicPr>
        <xdr:cNvPr id="13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533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635" cy="0"/>
    <xdr:pic>
      <xdr:nvPicPr>
        <xdr:cNvPr id="13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3</xdr:row>
      <xdr:rowOff>0</xdr:rowOff>
    </xdr:from>
    <xdr:ext cx="127" cy="0"/>
    <xdr:pic>
      <xdr:nvPicPr>
        <xdr:cNvPr id="13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533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16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711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16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16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1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711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1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17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711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0"/>
    <xdr:pic>
      <xdr:nvPicPr>
        <xdr:cNvPr id="2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8890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635" cy="0"/>
    <xdr:pic>
      <xdr:nvPicPr>
        <xdr:cNvPr id="2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127" cy="0"/>
    <xdr:pic>
      <xdr:nvPicPr>
        <xdr:cNvPr id="20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0"/>
    <xdr:pic>
      <xdr:nvPicPr>
        <xdr:cNvPr id="21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8890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635" cy="0"/>
    <xdr:pic>
      <xdr:nvPicPr>
        <xdr:cNvPr id="21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5</xdr:row>
      <xdr:rowOff>0</xdr:rowOff>
    </xdr:from>
    <xdr:ext cx="127" cy="0"/>
    <xdr:pic>
      <xdr:nvPicPr>
        <xdr:cNvPr id="21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8890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9525" cy="0"/>
    <xdr:pic>
      <xdr:nvPicPr>
        <xdr:cNvPr id="2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066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635" cy="0"/>
    <xdr:pic>
      <xdr:nvPicPr>
        <xdr:cNvPr id="2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127" cy="0"/>
    <xdr:pic>
      <xdr:nvPicPr>
        <xdr:cNvPr id="2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9525" cy="0"/>
    <xdr:pic>
      <xdr:nvPicPr>
        <xdr:cNvPr id="2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0668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635" cy="0"/>
    <xdr:pic>
      <xdr:nvPicPr>
        <xdr:cNvPr id="2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6</xdr:row>
      <xdr:rowOff>0</xdr:rowOff>
    </xdr:from>
    <xdr:ext cx="127" cy="0"/>
    <xdr:pic>
      <xdr:nvPicPr>
        <xdr:cNvPr id="2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0668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9525" cy="0"/>
    <xdr:pic>
      <xdr:nvPicPr>
        <xdr:cNvPr id="2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244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635" cy="0"/>
    <xdr:pic>
      <xdr:nvPicPr>
        <xdr:cNvPr id="2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127" cy="0"/>
    <xdr:pic>
      <xdr:nvPicPr>
        <xdr:cNvPr id="2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9525" cy="0"/>
    <xdr:pic>
      <xdr:nvPicPr>
        <xdr:cNvPr id="2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2446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635" cy="0"/>
    <xdr:pic>
      <xdr:nvPicPr>
        <xdr:cNvPr id="2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7</xdr:row>
      <xdr:rowOff>0</xdr:rowOff>
    </xdr:from>
    <xdr:ext cx="127" cy="0"/>
    <xdr:pic>
      <xdr:nvPicPr>
        <xdr:cNvPr id="2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2446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9525" cy="0"/>
    <xdr:pic>
      <xdr:nvPicPr>
        <xdr:cNvPr id="32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422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635" cy="0"/>
    <xdr:pic>
      <xdr:nvPicPr>
        <xdr:cNvPr id="32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127" cy="0"/>
    <xdr:pic>
      <xdr:nvPicPr>
        <xdr:cNvPr id="32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9525" cy="0"/>
    <xdr:pic>
      <xdr:nvPicPr>
        <xdr:cNvPr id="33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4224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635" cy="0"/>
    <xdr:pic>
      <xdr:nvPicPr>
        <xdr:cNvPr id="33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8</xdr:row>
      <xdr:rowOff>0</xdr:rowOff>
    </xdr:from>
    <xdr:ext cx="127" cy="0"/>
    <xdr:pic>
      <xdr:nvPicPr>
        <xdr:cNvPr id="33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4224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0"/>
    <xdr:pic>
      <xdr:nvPicPr>
        <xdr:cNvPr id="36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600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635" cy="0"/>
    <xdr:pic>
      <xdr:nvPicPr>
        <xdr:cNvPr id="36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127" cy="0"/>
    <xdr:pic>
      <xdr:nvPicPr>
        <xdr:cNvPr id="36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0"/>
    <xdr:pic>
      <xdr:nvPicPr>
        <xdr:cNvPr id="3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6002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635" cy="0"/>
    <xdr:pic>
      <xdr:nvPicPr>
        <xdr:cNvPr id="3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9</xdr:row>
      <xdr:rowOff>0</xdr:rowOff>
    </xdr:from>
    <xdr:ext cx="127" cy="0"/>
    <xdr:pic>
      <xdr:nvPicPr>
        <xdr:cNvPr id="37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6002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0"/>
    <xdr:pic>
      <xdr:nvPicPr>
        <xdr:cNvPr id="4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843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635" cy="0"/>
    <xdr:pic>
      <xdr:nvPicPr>
        <xdr:cNvPr id="4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127" cy="0"/>
    <xdr:pic>
      <xdr:nvPicPr>
        <xdr:cNvPr id="40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0"/>
    <xdr:pic>
      <xdr:nvPicPr>
        <xdr:cNvPr id="41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7843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635" cy="0"/>
    <xdr:pic>
      <xdr:nvPicPr>
        <xdr:cNvPr id="41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10</xdr:row>
      <xdr:rowOff>0</xdr:rowOff>
    </xdr:from>
    <xdr:ext cx="127" cy="0"/>
    <xdr:pic>
      <xdr:nvPicPr>
        <xdr:cNvPr id="41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7843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9525" cy="0"/>
    <xdr:pic>
      <xdr:nvPicPr>
        <xdr:cNvPr id="44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9685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635" cy="0"/>
    <xdr:pic>
      <xdr:nvPicPr>
        <xdr:cNvPr id="44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127" cy="0"/>
    <xdr:pic>
      <xdr:nvPicPr>
        <xdr:cNvPr id="4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9525" cy="0"/>
    <xdr:pic>
      <xdr:nvPicPr>
        <xdr:cNvPr id="45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19685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635" cy="0"/>
    <xdr:pic>
      <xdr:nvPicPr>
        <xdr:cNvPr id="45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11</xdr:row>
      <xdr:rowOff>0</xdr:rowOff>
    </xdr:from>
    <xdr:ext cx="127" cy="0"/>
    <xdr:pic>
      <xdr:nvPicPr>
        <xdr:cNvPr id="4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19685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9525" cy="0"/>
    <xdr:pic>
      <xdr:nvPicPr>
        <xdr:cNvPr id="48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21526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635" cy="0"/>
    <xdr:pic>
      <xdr:nvPicPr>
        <xdr:cNvPr id="48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127" cy="0"/>
    <xdr:pic>
      <xdr:nvPicPr>
        <xdr:cNvPr id="4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9525" cy="0"/>
    <xdr:pic>
      <xdr:nvPicPr>
        <xdr:cNvPr id="49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70000" y="21526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635" cy="0"/>
    <xdr:pic>
      <xdr:nvPicPr>
        <xdr:cNvPr id="49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12</xdr:row>
      <xdr:rowOff>0</xdr:rowOff>
    </xdr:from>
    <xdr:ext cx="127" cy="0"/>
    <xdr:pic>
      <xdr:nvPicPr>
        <xdr:cNvPr id="49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89050" y="2152650"/>
          <a:ext cx="0" cy="0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0</xdr:row>
      <xdr:rowOff>0</xdr:rowOff>
    </xdr:from>
    <xdr:ext cx="9525" cy="61569"/>
    <xdr:pic>
      <xdr:nvPicPr>
        <xdr:cNvPr id="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61569"/>
    <xdr:pic>
      <xdr:nvPicPr>
        <xdr:cNvPr id="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6096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60452"/>
    <xdr:pic>
      <xdr:nvPicPr>
        <xdr:cNvPr id="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60452"/>
    <xdr:pic>
      <xdr:nvPicPr>
        <xdr:cNvPr id="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603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7432"/>
    <xdr:pic>
      <xdr:nvPicPr>
        <xdr:cNvPr id="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27432"/>
    <xdr:pic>
      <xdr:nvPicPr>
        <xdr:cNvPr id="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45212"/>
    <xdr:pic>
      <xdr:nvPicPr>
        <xdr:cNvPr id="6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45212"/>
    <xdr:pic>
      <xdr:nvPicPr>
        <xdr:cNvPr id="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4508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27432"/>
    <xdr:pic>
      <xdr:nvPicPr>
        <xdr:cNvPr id="8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2730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93235"/>
    <xdr:pic>
      <xdr:nvPicPr>
        <xdr:cNvPr id="11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293235"/>
    <xdr:pic>
      <xdr:nvPicPr>
        <xdr:cNvPr id="11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62755"/>
    <xdr:pic>
      <xdr:nvPicPr>
        <xdr:cNvPr id="13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262755"/>
    <xdr:pic>
      <xdr:nvPicPr>
        <xdr:cNvPr id="13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498079"/>
    <xdr:pic>
      <xdr:nvPicPr>
        <xdr:cNvPr id="1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889" cy="498079"/>
    <xdr:pic>
      <xdr:nvPicPr>
        <xdr:cNvPr id="1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63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0" cy="498079"/>
    <xdr:pic>
      <xdr:nvPicPr>
        <xdr:cNvPr id="1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939" cy="293235"/>
    <xdr:pic>
      <xdr:nvPicPr>
        <xdr:cNvPr id="2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685" cy="29273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177" cy="262755"/>
    <xdr:pic>
      <xdr:nvPicPr>
        <xdr:cNvPr id="26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050" cy="26225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939" cy="498079"/>
    <xdr:pic>
      <xdr:nvPicPr>
        <xdr:cNvPr id="2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685" cy="49784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0</xdr:row>
      <xdr:rowOff>0</xdr:rowOff>
    </xdr:from>
    <xdr:ext cx="19177" cy="498079"/>
    <xdr:pic>
      <xdr:nvPicPr>
        <xdr:cNvPr id="2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381250" y="0"/>
          <a:ext cx="1905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1204188"/>
    <xdr:pic>
      <xdr:nvPicPr>
        <xdr:cNvPr id="171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1375638"/>
    <xdr:pic>
      <xdr:nvPicPr>
        <xdr:cNvPr id="171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137541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171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171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174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174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177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177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178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178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18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182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3683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182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182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9295"/>
    <xdr:pic>
      <xdr:nvPicPr>
        <xdr:cNvPr id="183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9295"/>
    <xdr:pic>
      <xdr:nvPicPr>
        <xdr:cNvPr id="183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9676"/>
    <xdr:pic>
      <xdr:nvPicPr>
        <xdr:cNvPr id="183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9676"/>
    <xdr:pic>
      <xdr:nvPicPr>
        <xdr:cNvPr id="183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28559"/>
    <xdr:pic>
      <xdr:nvPicPr>
        <xdr:cNvPr id="185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28559"/>
    <xdr:pic>
      <xdr:nvPicPr>
        <xdr:cNvPr id="185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93235"/>
    <xdr:pic>
      <xdr:nvPicPr>
        <xdr:cNvPr id="187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93235"/>
    <xdr:pic>
      <xdr:nvPicPr>
        <xdr:cNvPr id="18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62755"/>
    <xdr:pic>
      <xdr:nvPicPr>
        <xdr:cNvPr id="189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62755"/>
    <xdr:pic>
      <xdr:nvPicPr>
        <xdr:cNvPr id="189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515859"/>
    <xdr:pic>
      <xdr:nvPicPr>
        <xdr:cNvPr id="189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515859"/>
    <xdr:pic>
      <xdr:nvPicPr>
        <xdr:cNvPr id="189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98079"/>
    <xdr:pic>
      <xdr:nvPicPr>
        <xdr:cNvPr id="192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98079"/>
    <xdr:pic>
      <xdr:nvPicPr>
        <xdr:cNvPr id="19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498079"/>
    <xdr:pic>
      <xdr:nvPicPr>
        <xdr:cNvPr id="193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0"/>
    <xdr:pic>
      <xdr:nvPicPr>
        <xdr:cNvPr id="194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36830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635" cy="0"/>
    <xdr:pic>
      <xdr:nvPicPr>
        <xdr:cNvPr id="194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1</xdr:row>
      <xdr:rowOff>0</xdr:rowOff>
    </xdr:from>
    <xdr:ext cx="127" cy="0"/>
    <xdr:pic>
      <xdr:nvPicPr>
        <xdr:cNvPr id="194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36830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295"/>
    <xdr:pic>
      <xdr:nvPicPr>
        <xdr:cNvPr id="205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295"/>
    <xdr:pic>
      <xdr:nvPicPr>
        <xdr:cNvPr id="205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676"/>
    <xdr:pic>
      <xdr:nvPicPr>
        <xdr:cNvPr id="206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676"/>
    <xdr:pic>
      <xdr:nvPicPr>
        <xdr:cNvPr id="206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8559"/>
    <xdr:pic>
      <xdr:nvPicPr>
        <xdr:cNvPr id="208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8559"/>
    <xdr:pic>
      <xdr:nvPicPr>
        <xdr:cNvPr id="20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293235"/>
    <xdr:pic>
      <xdr:nvPicPr>
        <xdr:cNvPr id="209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293235"/>
    <xdr:pic>
      <xdr:nvPicPr>
        <xdr:cNvPr id="209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262755"/>
    <xdr:pic>
      <xdr:nvPicPr>
        <xdr:cNvPr id="21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262755"/>
    <xdr:pic>
      <xdr:nvPicPr>
        <xdr:cNvPr id="21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15859"/>
    <xdr:pic>
      <xdr:nvPicPr>
        <xdr:cNvPr id="212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15859"/>
    <xdr:pic>
      <xdr:nvPicPr>
        <xdr:cNvPr id="21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498079"/>
    <xdr:pic>
      <xdr:nvPicPr>
        <xdr:cNvPr id="21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498079"/>
    <xdr:pic>
      <xdr:nvPicPr>
        <xdr:cNvPr id="21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498079"/>
    <xdr:pic>
      <xdr:nvPicPr>
        <xdr:cNvPr id="21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2</xdr:row>
      <xdr:rowOff>0</xdr:rowOff>
    </xdr:from>
    <xdr:ext cx="9525" cy="1966188"/>
    <xdr:pic>
      <xdr:nvPicPr>
        <xdr:cNvPr id="21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577850"/>
          <a:ext cx="9525" cy="1965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216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217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21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21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22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22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223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223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225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1569"/>
    <xdr:pic>
      <xdr:nvPicPr>
        <xdr:cNvPr id="235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1569"/>
    <xdr:pic>
      <xdr:nvPicPr>
        <xdr:cNvPr id="236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60452"/>
    <xdr:pic>
      <xdr:nvPicPr>
        <xdr:cNvPr id="238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60452"/>
    <xdr:pic>
      <xdr:nvPicPr>
        <xdr:cNvPr id="238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27432"/>
    <xdr:pic>
      <xdr:nvPicPr>
        <xdr:cNvPr id="241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0" cy="27432"/>
    <xdr:pic>
      <xdr:nvPicPr>
        <xdr:cNvPr id="241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9525" cy="45212"/>
    <xdr:pic>
      <xdr:nvPicPr>
        <xdr:cNvPr id="24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45212"/>
    <xdr:pic>
      <xdr:nvPicPr>
        <xdr:cNvPr id="24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</xdr:row>
      <xdr:rowOff>0</xdr:rowOff>
    </xdr:from>
    <xdr:ext cx="729869" cy="27432"/>
    <xdr:pic>
      <xdr:nvPicPr>
        <xdr:cNvPr id="24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36830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295"/>
    <xdr:pic>
      <xdr:nvPicPr>
        <xdr:cNvPr id="273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295"/>
    <xdr:pic>
      <xdr:nvPicPr>
        <xdr:cNvPr id="274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9676"/>
    <xdr:pic>
      <xdr:nvPicPr>
        <xdr:cNvPr id="274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9676"/>
    <xdr:pic>
      <xdr:nvPicPr>
        <xdr:cNvPr id="274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28559"/>
    <xdr:pic>
      <xdr:nvPicPr>
        <xdr:cNvPr id="27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28559"/>
    <xdr:pic>
      <xdr:nvPicPr>
        <xdr:cNvPr id="27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515859"/>
    <xdr:pic>
      <xdr:nvPicPr>
        <xdr:cNvPr id="277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515859"/>
    <xdr:pic>
      <xdr:nvPicPr>
        <xdr:cNvPr id="277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9525" cy="498079"/>
    <xdr:pic>
      <xdr:nvPicPr>
        <xdr:cNvPr id="279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989" cy="498079"/>
    <xdr:pic>
      <xdr:nvPicPr>
        <xdr:cNvPr id="280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</xdr:row>
      <xdr:rowOff>0</xdr:rowOff>
    </xdr:from>
    <xdr:ext cx="38227" cy="498079"/>
    <xdr:pic>
      <xdr:nvPicPr>
        <xdr:cNvPr id="280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3683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8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8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82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82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284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28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285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285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288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288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289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90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90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90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90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29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29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293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294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29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29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297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29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29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2987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298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0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0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02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02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04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0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05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06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06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06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07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0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0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10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10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1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1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13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14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15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15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15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1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1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1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1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2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2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21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1204188"/>
    <xdr:pic>
      <xdr:nvPicPr>
        <xdr:cNvPr id="323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1375638"/>
    <xdr:pic>
      <xdr:nvPicPr>
        <xdr:cNvPr id="323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137541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1569"/>
    <xdr:pic>
      <xdr:nvPicPr>
        <xdr:cNvPr id="323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1569"/>
    <xdr:pic>
      <xdr:nvPicPr>
        <xdr:cNvPr id="323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0452"/>
    <xdr:pic>
      <xdr:nvPicPr>
        <xdr:cNvPr id="325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0452"/>
    <xdr:pic>
      <xdr:nvPicPr>
        <xdr:cNvPr id="325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7432"/>
    <xdr:pic>
      <xdr:nvPicPr>
        <xdr:cNvPr id="329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7432"/>
    <xdr:pic>
      <xdr:nvPicPr>
        <xdr:cNvPr id="329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5212"/>
    <xdr:pic>
      <xdr:nvPicPr>
        <xdr:cNvPr id="329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5212"/>
    <xdr:pic>
      <xdr:nvPicPr>
        <xdr:cNvPr id="329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7432"/>
    <xdr:pic>
      <xdr:nvPicPr>
        <xdr:cNvPr id="332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334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5778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334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334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9295"/>
    <xdr:pic>
      <xdr:nvPicPr>
        <xdr:cNvPr id="334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9295"/>
    <xdr:pic>
      <xdr:nvPicPr>
        <xdr:cNvPr id="335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9676"/>
    <xdr:pic>
      <xdr:nvPicPr>
        <xdr:cNvPr id="3351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9676"/>
    <xdr:pic>
      <xdr:nvPicPr>
        <xdr:cNvPr id="335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28559"/>
    <xdr:pic>
      <xdr:nvPicPr>
        <xdr:cNvPr id="33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28559"/>
    <xdr:pic>
      <xdr:nvPicPr>
        <xdr:cNvPr id="33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93235"/>
    <xdr:pic>
      <xdr:nvPicPr>
        <xdr:cNvPr id="338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93235"/>
    <xdr:pic>
      <xdr:nvPicPr>
        <xdr:cNvPr id="338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62755"/>
    <xdr:pic>
      <xdr:nvPicPr>
        <xdr:cNvPr id="34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62755"/>
    <xdr:pic>
      <xdr:nvPicPr>
        <xdr:cNvPr id="34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515859"/>
    <xdr:pic>
      <xdr:nvPicPr>
        <xdr:cNvPr id="341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515859"/>
    <xdr:pic>
      <xdr:nvPicPr>
        <xdr:cNvPr id="341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98079"/>
    <xdr:pic>
      <xdr:nvPicPr>
        <xdr:cNvPr id="343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98079"/>
    <xdr:pic>
      <xdr:nvPicPr>
        <xdr:cNvPr id="343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498079"/>
    <xdr:pic>
      <xdr:nvPicPr>
        <xdr:cNvPr id="344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0"/>
    <xdr:pic>
      <xdr:nvPicPr>
        <xdr:cNvPr id="345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5778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635" cy="0"/>
    <xdr:pic>
      <xdr:nvPicPr>
        <xdr:cNvPr id="346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2</xdr:row>
      <xdr:rowOff>0</xdr:rowOff>
    </xdr:from>
    <xdr:ext cx="127" cy="0"/>
    <xdr:pic>
      <xdr:nvPicPr>
        <xdr:cNvPr id="3462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5778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357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357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357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357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359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359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293235"/>
    <xdr:pic>
      <xdr:nvPicPr>
        <xdr:cNvPr id="36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293235"/>
    <xdr:pic>
      <xdr:nvPicPr>
        <xdr:cNvPr id="36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262755"/>
    <xdr:pic>
      <xdr:nvPicPr>
        <xdr:cNvPr id="363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262755"/>
    <xdr:pic>
      <xdr:nvPicPr>
        <xdr:cNvPr id="363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363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363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366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366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367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3</xdr:row>
      <xdr:rowOff>0</xdr:rowOff>
    </xdr:from>
    <xdr:ext cx="9525" cy="1966188"/>
    <xdr:pic>
      <xdr:nvPicPr>
        <xdr:cNvPr id="368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787400"/>
          <a:ext cx="9525" cy="1965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1569"/>
    <xdr:pic>
      <xdr:nvPicPr>
        <xdr:cNvPr id="368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1569"/>
    <xdr:pic>
      <xdr:nvPicPr>
        <xdr:cNvPr id="36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60452"/>
    <xdr:pic>
      <xdr:nvPicPr>
        <xdr:cNvPr id="370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60452"/>
    <xdr:pic>
      <xdr:nvPicPr>
        <xdr:cNvPr id="370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27432"/>
    <xdr:pic>
      <xdr:nvPicPr>
        <xdr:cNvPr id="37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0" cy="27432"/>
    <xdr:pic>
      <xdr:nvPicPr>
        <xdr:cNvPr id="37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9525" cy="45212"/>
    <xdr:pic>
      <xdr:nvPicPr>
        <xdr:cNvPr id="37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45212"/>
    <xdr:pic>
      <xdr:nvPicPr>
        <xdr:cNvPr id="37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2</xdr:row>
      <xdr:rowOff>0</xdr:rowOff>
    </xdr:from>
    <xdr:ext cx="729869" cy="27432"/>
    <xdr:pic>
      <xdr:nvPicPr>
        <xdr:cNvPr id="377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5778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295"/>
    <xdr:pic>
      <xdr:nvPicPr>
        <xdr:cNvPr id="425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295"/>
    <xdr:pic>
      <xdr:nvPicPr>
        <xdr:cNvPr id="42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9676"/>
    <xdr:pic>
      <xdr:nvPicPr>
        <xdr:cNvPr id="425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9676"/>
    <xdr:pic>
      <xdr:nvPicPr>
        <xdr:cNvPr id="425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28559"/>
    <xdr:pic>
      <xdr:nvPicPr>
        <xdr:cNvPr id="42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28559"/>
    <xdr:pic>
      <xdr:nvPicPr>
        <xdr:cNvPr id="42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515859"/>
    <xdr:pic>
      <xdr:nvPicPr>
        <xdr:cNvPr id="429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515859"/>
    <xdr:pic>
      <xdr:nvPicPr>
        <xdr:cNvPr id="429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9525" cy="498079"/>
    <xdr:pic>
      <xdr:nvPicPr>
        <xdr:cNvPr id="43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989" cy="498079"/>
    <xdr:pic>
      <xdr:nvPicPr>
        <xdr:cNvPr id="43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2</xdr:row>
      <xdr:rowOff>0</xdr:rowOff>
    </xdr:from>
    <xdr:ext cx="38227" cy="498079"/>
    <xdr:pic>
      <xdr:nvPicPr>
        <xdr:cNvPr id="432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5778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33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3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33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33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3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3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37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37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39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39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4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4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4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42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42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4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4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45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45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4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4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48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50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5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50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50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5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5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53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5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5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5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5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58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5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58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58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60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60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61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6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64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64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6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295"/>
    <xdr:pic>
      <xdr:nvPicPr>
        <xdr:cNvPr id="466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295"/>
    <xdr:pic>
      <xdr:nvPicPr>
        <xdr:cNvPr id="46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9676"/>
    <xdr:pic>
      <xdr:nvPicPr>
        <xdr:cNvPr id="466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9676"/>
    <xdr:pic>
      <xdr:nvPicPr>
        <xdr:cNvPr id="466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28559"/>
    <xdr:pic>
      <xdr:nvPicPr>
        <xdr:cNvPr id="468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28559"/>
    <xdr:pic>
      <xdr:nvPicPr>
        <xdr:cNvPr id="468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515859"/>
    <xdr:pic>
      <xdr:nvPicPr>
        <xdr:cNvPr id="470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515859"/>
    <xdr:pic>
      <xdr:nvPicPr>
        <xdr:cNvPr id="47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9525" cy="498079"/>
    <xdr:pic>
      <xdr:nvPicPr>
        <xdr:cNvPr id="472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989" cy="498079"/>
    <xdr:pic>
      <xdr:nvPicPr>
        <xdr:cNvPr id="472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0</xdr:rowOff>
    </xdr:from>
    <xdr:ext cx="38227" cy="498079"/>
    <xdr:pic>
      <xdr:nvPicPr>
        <xdr:cNvPr id="47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7874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1204188"/>
    <xdr:pic>
      <xdr:nvPicPr>
        <xdr:cNvPr id="474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1203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1569"/>
    <xdr:pic>
      <xdr:nvPicPr>
        <xdr:cNvPr id="4747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1569"/>
    <xdr:pic>
      <xdr:nvPicPr>
        <xdr:cNvPr id="474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0452"/>
    <xdr:pic>
      <xdr:nvPicPr>
        <xdr:cNvPr id="476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0452"/>
    <xdr:pic>
      <xdr:nvPicPr>
        <xdr:cNvPr id="477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7432"/>
    <xdr:pic>
      <xdr:nvPicPr>
        <xdr:cNvPr id="480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7432"/>
    <xdr:pic>
      <xdr:nvPicPr>
        <xdr:cNvPr id="480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5212"/>
    <xdr:pic>
      <xdr:nvPicPr>
        <xdr:cNvPr id="480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5212"/>
    <xdr:pic>
      <xdr:nvPicPr>
        <xdr:cNvPr id="481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7432"/>
    <xdr:pic>
      <xdr:nvPicPr>
        <xdr:cNvPr id="483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485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9969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485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4858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9295"/>
    <xdr:pic>
      <xdr:nvPicPr>
        <xdr:cNvPr id="486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9295"/>
    <xdr:pic>
      <xdr:nvPicPr>
        <xdr:cNvPr id="486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89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9676"/>
    <xdr:pic>
      <xdr:nvPicPr>
        <xdr:cNvPr id="4865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9676"/>
    <xdr:pic>
      <xdr:nvPicPr>
        <xdr:cNvPr id="486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959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28559"/>
    <xdr:pic>
      <xdr:nvPicPr>
        <xdr:cNvPr id="488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28559"/>
    <xdr:pic>
      <xdr:nvPicPr>
        <xdr:cNvPr id="488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283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93235"/>
    <xdr:pic>
      <xdr:nvPicPr>
        <xdr:cNvPr id="4899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93235"/>
    <xdr:pic>
      <xdr:nvPicPr>
        <xdr:cNvPr id="490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9273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62755"/>
    <xdr:pic>
      <xdr:nvPicPr>
        <xdr:cNvPr id="492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62755"/>
    <xdr:pic>
      <xdr:nvPicPr>
        <xdr:cNvPr id="492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6225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515859"/>
    <xdr:pic>
      <xdr:nvPicPr>
        <xdr:cNvPr id="492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515859"/>
    <xdr:pic>
      <xdr:nvPicPr>
        <xdr:cNvPr id="492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515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98079"/>
    <xdr:pic>
      <xdr:nvPicPr>
        <xdr:cNvPr id="495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98079"/>
    <xdr:pic>
      <xdr:nvPicPr>
        <xdr:cNvPr id="495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498079"/>
    <xdr:pic>
      <xdr:nvPicPr>
        <xdr:cNvPr id="4960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49784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0"/>
    <xdr:pic>
      <xdr:nvPicPr>
        <xdr:cNvPr id="4973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85800" y="996950"/>
          <a:ext cx="952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635" cy="0"/>
    <xdr:pic>
      <xdr:nvPicPr>
        <xdr:cNvPr id="4974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635" cy="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19050</xdr:colOff>
      <xdr:row>4</xdr:row>
      <xdr:rowOff>0</xdr:rowOff>
    </xdr:from>
    <xdr:ext cx="127" cy="0"/>
    <xdr:pic>
      <xdr:nvPicPr>
        <xdr:cNvPr id="4976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704850" y="996950"/>
          <a:ext cx="0" cy="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295"/>
    <xdr:pic>
      <xdr:nvPicPr>
        <xdr:cNvPr id="508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295"/>
    <xdr:pic>
      <xdr:nvPicPr>
        <xdr:cNvPr id="508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676"/>
    <xdr:pic>
      <xdr:nvPicPr>
        <xdr:cNvPr id="5089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676"/>
    <xdr:pic>
      <xdr:nvPicPr>
        <xdr:cNvPr id="5090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8559"/>
    <xdr:pic>
      <xdr:nvPicPr>
        <xdr:cNvPr id="511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8559"/>
    <xdr:pic>
      <xdr:nvPicPr>
        <xdr:cNvPr id="511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293235"/>
    <xdr:pic>
      <xdr:nvPicPr>
        <xdr:cNvPr id="5123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293235"/>
    <xdr:pic>
      <xdr:nvPicPr>
        <xdr:cNvPr id="512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29273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262755"/>
    <xdr:pic>
      <xdr:nvPicPr>
        <xdr:cNvPr id="514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262755"/>
    <xdr:pic>
      <xdr:nvPicPr>
        <xdr:cNvPr id="5148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2622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15859"/>
    <xdr:pic>
      <xdr:nvPicPr>
        <xdr:cNvPr id="5151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15859"/>
    <xdr:pic>
      <xdr:nvPicPr>
        <xdr:cNvPr id="5152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498079"/>
    <xdr:pic>
      <xdr:nvPicPr>
        <xdr:cNvPr id="5175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498079"/>
    <xdr:pic>
      <xdr:nvPicPr>
        <xdr:cNvPr id="5176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498079"/>
    <xdr:pic>
      <xdr:nvPicPr>
        <xdr:cNvPr id="5184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3</xdr:col>
      <xdr:colOff>14605</xdr:colOff>
      <xdr:row>5</xdr:row>
      <xdr:rowOff>0</xdr:rowOff>
    </xdr:from>
    <xdr:ext cx="9525" cy="2017623"/>
    <xdr:pic>
      <xdr:nvPicPr>
        <xdr:cNvPr id="5197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61055" y="1206500"/>
          <a:ext cx="9525" cy="201739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1569"/>
    <xdr:pic>
      <xdr:nvPicPr>
        <xdr:cNvPr id="519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1569"/>
    <xdr:pic>
      <xdr:nvPicPr>
        <xdr:cNvPr id="519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96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60452"/>
    <xdr:pic>
      <xdr:nvPicPr>
        <xdr:cNvPr id="522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60452"/>
    <xdr:pic>
      <xdr:nvPicPr>
        <xdr:cNvPr id="522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603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27432"/>
    <xdr:pic>
      <xdr:nvPicPr>
        <xdr:cNvPr id="52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0" cy="27432"/>
    <xdr:pic>
      <xdr:nvPicPr>
        <xdr:cNvPr id="52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0" cy="2730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45212"/>
    <xdr:pic>
      <xdr:nvPicPr>
        <xdr:cNvPr id="526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952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45212"/>
    <xdr:pic>
      <xdr:nvPicPr>
        <xdr:cNvPr id="526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45085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729869" cy="27432"/>
    <xdr:pic>
      <xdr:nvPicPr>
        <xdr:cNvPr id="528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46450" y="996950"/>
          <a:ext cx="729615" cy="2730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295"/>
    <xdr:pic>
      <xdr:nvPicPr>
        <xdr:cNvPr id="57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295"/>
    <xdr:pic>
      <xdr:nvPicPr>
        <xdr:cNvPr id="57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9676"/>
    <xdr:pic>
      <xdr:nvPicPr>
        <xdr:cNvPr id="577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9676"/>
    <xdr:pic>
      <xdr:nvPicPr>
        <xdr:cNvPr id="577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28559"/>
    <xdr:pic>
      <xdr:nvPicPr>
        <xdr:cNvPr id="579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28559"/>
    <xdr:pic>
      <xdr:nvPicPr>
        <xdr:cNvPr id="579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515859"/>
    <xdr:pic>
      <xdr:nvPicPr>
        <xdr:cNvPr id="580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515859"/>
    <xdr:pic>
      <xdr:nvPicPr>
        <xdr:cNvPr id="580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498079"/>
    <xdr:pic>
      <xdr:nvPicPr>
        <xdr:cNvPr id="582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989" cy="498079"/>
    <xdr:pic>
      <xdr:nvPicPr>
        <xdr:cNvPr id="582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38227" cy="498079"/>
    <xdr:pic>
      <xdr:nvPicPr>
        <xdr:cNvPr id="583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99695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585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58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5852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5853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587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587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588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588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591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591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591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593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59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5934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5935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59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59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596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596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599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599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00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0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0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016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017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0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0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05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05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07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07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08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09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09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098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099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120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121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13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13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156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15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16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295"/>
    <xdr:pic>
      <xdr:nvPicPr>
        <xdr:cNvPr id="617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295"/>
    <xdr:pic>
      <xdr:nvPicPr>
        <xdr:cNvPr id="617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955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9676"/>
    <xdr:pic>
      <xdr:nvPicPr>
        <xdr:cNvPr id="6180" name="Picture 138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9676"/>
    <xdr:pic>
      <xdr:nvPicPr>
        <xdr:cNvPr id="6181" name="Picture 139" descr="rId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959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28559"/>
    <xdr:pic>
      <xdr:nvPicPr>
        <xdr:cNvPr id="6202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28559"/>
    <xdr:pic>
      <xdr:nvPicPr>
        <xdr:cNvPr id="6203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283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515859"/>
    <xdr:pic>
      <xdr:nvPicPr>
        <xdr:cNvPr id="6214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515859"/>
    <xdr:pic>
      <xdr:nvPicPr>
        <xdr:cNvPr id="6215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5156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498079"/>
    <xdr:pic>
      <xdr:nvPicPr>
        <xdr:cNvPr id="6238" name="Picture 138" descr="C:\Users\ADMINI~1\AppData\Local\Temp\ksohtml\clip_image1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952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989" cy="498079"/>
    <xdr:pic>
      <xdr:nvPicPr>
        <xdr:cNvPr id="6239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735" cy="49784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5</xdr:row>
      <xdr:rowOff>0</xdr:rowOff>
    </xdr:from>
    <xdr:ext cx="38227" cy="498079"/>
    <xdr:pic>
      <xdr:nvPicPr>
        <xdr:cNvPr id="6247" name="Picture 139" descr="C:\Users\ADMINI~1\AppData\Local\Temp\ksohtml\clip_image3.png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927600" y="1206500"/>
          <a:ext cx="38100" cy="49784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\collaboration.merck.com\BBDLFS01\GROUPS\Market%20Research\Key%20Factors\Graph%205-13-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FGPARD031DTA\Brouan\0b3c\Prospects\Newtech\OBC-CTA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903129\Desktop\ChartPRO\ChartPRO%20Master%20v3m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\cnpwc-my.sharepoint.cn\Users\Judy%20HA%20Zhu\Documents\3.Summer%20phase%202\IRL\Project%20Summertime%201&amp;2%20Open%20IRL_Q&amp;A_PwC_FIN_Tax@0523_nik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mwide.corp.gs.com\ibdroot\Books\Quality%20Systems\2010-08\68\68\Documents%20and%20Settings\U828492\Local%20Settings\Temp\c.data.U828492.notes_cdi\WINNT\Profiles\dcollin\Desktop\Papyrus\Sales%20Build%20Sponsor4_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ttps:\\cnpwc-my.sharepoint.cn\DOCUME~1\DEMECL~1.GWI\LOCALS~1\Temp\notesBB1A64\DCF%20071206%20hig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 1"/>
      <sheetName val="Graph 2"/>
      <sheetName val="Formula"/>
      <sheetName val="Macro"/>
      <sheetName val="List"/>
      <sheetName val="Master List"/>
      <sheetName val="Data Sheet"/>
      <sheetName val="DropZone"/>
      <sheetName val="LTM"/>
      <sheetName val="Store Inputs"/>
      <sheetName val="Store Outputs"/>
      <sheetName val="Store Inputs Calc"/>
      <sheetName val="Trading"/>
      <sheetName val="A"/>
      <sheetName val="Cover"/>
      <sheetName val="model"/>
      <sheetName val="Control"/>
      <sheetName val="Transaction comps"/>
      <sheetName val="pe ratio"/>
      <sheetName val="synthgraph"/>
      <sheetName val="Contribution Debate"/>
      <sheetName val="AcqIS"/>
      <sheetName val="AcqBSCF"/>
      <sheetName val="Graph 5-13-97"/>
      <sheetName val="DATA"/>
      <sheetName val="DCF"/>
      <sheetName val="DMC-DCF"/>
      <sheetName val="Menu"/>
      <sheetName val="Credit"/>
      <sheetName val="2000 EXTERNAL"/>
      <sheetName val="Lists"/>
      <sheetName val="P"/>
      <sheetName val="Choices"/>
      <sheetName val="CSCCincSKR"/>
      <sheetName val="Moody's Lease Assumptions"/>
      <sheetName val="Ctrl"/>
      <sheetName val="CREDIT STATS"/>
      <sheetName val="Finland"/>
      <sheetName val="Israel"/>
      <sheetName val="Thailand"/>
      <sheetName val="France"/>
      <sheetName val="Taiwan"/>
      <sheetName val="Chile"/>
      <sheetName val="Egypt"/>
      <sheetName val="El Salvador"/>
      <sheetName val="Morocco"/>
      <sheetName val="Nigeria"/>
      <sheetName val="TIP 1A FX Information"/>
      <sheetName val="RECAP RETURNS"/>
      <sheetName val="Data Arrangement"/>
      <sheetName val="Lists and Policies"/>
      <sheetName val="SUMMARY"/>
      <sheetName val="Ownership"/>
      <sheetName val="Options"/>
      <sheetName val="GT_Ref_Libr"/>
      <sheetName val="95TAXPROV-HEC"/>
      <sheetName val="B"/>
      <sheetName val="Print"/>
      <sheetName val="Acq | Feeder"/>
      <sheetName val="LT-Plan-Upside (2)"/>
      <sheetName val="FX-Table"/>
      <sheetName val="graph"/>
      <sheetName val="Wacc1"/>
      <sheetName val="Assumptions"/>
      <sheetName val="Go Private Assum"/>
      <sheetName val="MS model"/>
      <sheetName val="Ass"/>
      <sheetName val="Setting"/>
      <sheetName val="Reference"/>
      <sheetName val="Labour Summary"/>
      <sheetName val="Seasonality"/>
      <sheetName val="Codes"/>
      <sheetName val="Graph_1"/>
      <sheetName val="Graph_2"/>
      <sheetName val="Master_List"/>
      <sheetName val="Data_Sheet"/>
      <sheetName val="Store_Inputs"/>
      <sheetName val="Store_Outputs"/>
      <sheetName val="Store_Inputs_Calc"/>
      <sheetName val="Transaction_comps"/>
      <sheetName val="pe_ratio"/>
      <sheetName val="Contribution_Debate"/>
      <sheetName val="Graph_5-13-97"/>
      <sheetName val="Graph_11"/>
      <sheetName val="Graph_21"/>
      <sheetName val="Master_List1"/>
      <sheetName val="Data_Sheet1"/>
      <sheetName val="Store_Inputs1"/>
      <sheetName val="Store_Outputs1"/>
      <sheetName val="Store_Inputs_Calc1"/>
      <sheetName val="Transaction_comps1"/>
      <sheetName val="pe_ratio1"/>
      <sheetName val="Contribution_Debate1"/>
      <sheetName val="Graph_5-13-971"/>
      <sheetName val="Graph_14"/>
      <sheetName val="Graph_24"/>
      <sheetName val="Master_List4"/>
      <sheetName val="Data_Sheet4"/>
      <sheetName val="Store_Inputs4"/>
      <sheetName val="Store_Outputs4"/>
      <sheetName val="Store_Inputs_Calc4"/>
      <sheetName val="Transaction_comps4"/>
      <sheetName val="pe_ratio4"/>
      <sheetName val="Contribution_Debate4"/>
      <sheetName val="Graph_5-13-974"/>
      <sheetName val="2000_EXTERNAL2"/>
      <sheetName val="RECAP_RETURNS2"/>
      <sheetName val="Data_Arrangement2"/>
      <sheetName val="CREDIT_STATS2"/>
      <sheetName val="El_Salvador2"/>
      <sheetName val="TIP_1A_FX_Information2"/>
      <sheetName val="Graph_12"/>
      <sheetName val="Graph_22"/>
      <sheetName val="Master_List2"/>
      <sheetName val="Data_Sheet2"/>
      <sheetName val="Store_Inputs2"/>
      <sheetName val="Store_Outputs2"/>
      <sheetName val="Store_Inputs_Calc2"/>
      <sheetName val="Transaction_comps2"/>
      <sheetName val="pe_ratio2"/>
      <sheetName val="Contribution_Debate2"/>
      <sheetName val="Graph_5-13-972"/>
      <sheetName val="2000_EXTERNAL"/>
      <sheetName val="RECAP_RETURNS"/>
      <sheetName val="Data_Arrangement"/>
      <sheetName val="CREDIT_STATS"/>
      <sheetName val="El_Salvador"/>
      <sheetName val="TIP_1A_FX_Information"/>
      <sheetName val="Graph_13"/>
      <sheetName val="Graph_23"/>
      <sheetName val="Master_List3"/>
      <sheetName val="Data_Sheet3"/>
      <sheetName val="Store_Inputs3"/>
      <sheetName val="Store_Outputs3"/>
      <sheetName val="Store_Inputs_Calc3"/>
      <sheetName val="Transaction_comps3"/>
      <sheetName val="pe_ratio3"/>
      <sheetName val="Contribution_Debate3"/>
      <sheetName val="Graph_5-13-973"/>
      <sheetName val="2000_EXTERNAL1"/>
      <sheetName val="RECAP_RETURNS1"/>
      <sheetName val="Data_Arrangement1"/>
      <sheetName val="CREDIT_STATS1"/>
      <sheetName val="El_Salvador1"/>
      <sheetName val="TIP_1A_FX_Information1"/>
      <sheetName val="Graph_15"/>
      <sheetName val="Graph_25"/>
      <sheetName val="Master_List5"/>
      <sheetName val="Data_Sheet5"/>
      <sheetName val="Store_Inputs5"/>
      <sheetName val="Store_Outputs5"/>
      <sheetName val="Store_Inputs_Calc5"/>
      <sheetName val="Transaction_comps5"/>
      <sheetName val="pe_ratio5"/>
      <sheetName val="Contribution_Debate5"/>
      <sheetName val="Graph_5-13-975"/>
      <sheetName val="2000_EXTERNAL3"/>
      <sheetName val="RECAP_RETURNS3"/>
      <sheetName val="Data_Arrangement3"/>
      <sheetName val="CREDIT_STATS3"/>
      <sheetName val="El_Salvador3"/>
      <sheetName val="TIP_1A_FX_Information3"/>
      <sheetName val="Moody's_Lease_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Standard page"/>
      <sheetName val="Dialog3"/>
      <sheetName val="Dialog5"/>
      <sheetName val="Multiples"/>
      <sheetName val="Dialog1"/>
      <sheetName val="Dialog2"/>
      <sheetName val="Module1"/>
      <sheetName val="OBC CTA"/>
      <sheetName val="Base Data"/>
      <sheetName val="Guidelines"/>
      <sheetName val="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COMBINED_BS"/>
      <sheetName val="COMBINED_IS"/>
      <sheetName val="HAS_GETS"/>
      <sheetName val="TRANS_SUM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Industry List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  <sheetName val="table"/>
      <sheetName val=""/>
      <sheetName val="lookup"/>
      <sheetName val="Data Warehouse"/>
      <sheetName val="SPI"/>
      <sheetName val="Adds Deletes Data Warehouse"/>
      <sheetName val="Adds Deletes Retiers Warehouse"/>
      <sheetName val="Impact Data Warehouse"/>
      <sheetName val="Inputs"/>
      <sheetName val="LOB Input "/>
      <sheetName val="Lookups"/>
      <sheetName val="Data Validation "/>
      <sheetName val="KLU"/>
      <sheetName val="Macro"/>
      <sheetName val="Traffic Buildup"/>
      <sheetName val="One-off costs"/>
      <sheetName val="Reference"/>
      <sheetName val="Definitions"/>
      <sheetName val="Lists"/>
      <sheetName val="Cover"/>
      <sheetName val="Sheet2"/>
      <sheetName val="Drop Down Mapping"/>
      <sheetName val="Appendix_Dropdown"/>
      <sheetName val="Dropdown"/>
      <sheetName val="Summary"/>
      <sheetName val="statoil"/>
      <sheetName val="SO2"/>
      <sheetName val="SO3"/>
      <sheetName val="SO4"/>
      <sheetName val="Rates"/>
      <sheetName val="Area_Standard1"/>
      <sheetName val="Area_Stack1"/>
      <sheetName val="Area_Stack_100%1"/>
      <sheetName val="Bar_stack1"/>
      <sheetName val="Bar_clustered_w_zero_axis1"/>
      <sheetName val="Bar_clustered_with_2_axes1"/>
      <sheetName val="Bar_clustered_and_stacked1"/>
      <sheetName val="Floating_bar1"/>
      <sheetName val="Stack_bar_100%1"/>
      <sheetName val="Bubble_11"/>
      <sheetName val="Bubble_2_(grid)1"/>
      <sheetName val="Column_stack1"/>
      <sheetName val="Column_clustered_w_zero_axis1"/>
      <sheetName val="Column_clustered_with_2_axes1"/>
      <sheetName val="Column_clustered_and_stacked1"/>
      <sheetName val="Data_Arrangement_(2)1"/>
      <sheetName val="Double_stacked_column1"/>
      <sheetName val="Floating_column1"/>
      <sheetName val="Stack_column_100%1"/>
      <sheetName val="Line_with_column1"/>
      <sheetName val="Line_with_column_stack1"/>
      <sheetName val="Line_with_zero_axis1"/>
      <sheetName val="2_clustered+stacked_col_w__lin1"/>
      <sheetName val="Pie_with_pie1"/>
      <sheetName val="Pie_with_column1"/>
      <sheetName val="Price_volume1"/>
      <sheetName val="Scatterline_(with_annotations)1"/>
      <sheetName val="Waterfall_11"/>
      <sheetName val="Waterfall_2_(negative)1"/>
      <sheetName val="Data_Arrangement1"/>
      <sheetName val="Color_Grid1"/>
      <sheetName val="Graph_1"/>
      <sheetName val="ChartPRO_Master_v3m3"/>
      <sheetName val="CCM_by_Initiative"/>
      <sheetName val="SFS_by_Initiative"/>
      <sheetName val="Front_Page"/>
      <sheetName val="Industry_List"/>
      <sheetName val="NEW MODEL SCRUM VALIDATION"/>
      <sheetName val="Project List2_CBBA"/>
      <sheetName val="Project List2_IPM"/>
      <sheetName val="Metadata"/>
      <sheetName val="List of brokers"/>
      <sheetName val="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ertime #2---&gt;"/>
      <sheetName val="Financial DD IRL- AGE(23.05.18)"/>
      <sheetName val="Q&amp;A - Financial DD (23.05.2018)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pplyLagasse"/>
      <sheetName val="COGS"/>
      <sheetName val="2001 CAPEX"/>
      <sheetName val="Det. OE"/>
      <sheetName val="IS Sum"/>
      <sheetName val="CF Sum"/>
      <sheetName val="Seg. EBITDA"/>
      <sheetName val="Seg Rev"/>
      <sheetName val="SPider"/>
      <sheetName val="without TOP"/>
      <sheetName val="wo TOP and Az"/>
      <sheetName val="Historic"/>
      <sheetName val="azerty marg"/>
      <sheetName val="core"/>
      <sheetName val="summ comp"/>
      <sheetName val="compare"/>
      <sheetName val="base vs up"/>
      <sheetName val="base div"/>
      <sheetName val="supp div"/>
      <sheetName val="Sheet4"/>
      <sheetName val="div base 1"/>
      <sheetName val="div base 1.5"/>
      <sheetName val="div base 2"/>
      <sheetName val="div base 3"/>
      <sheetName val="div base 4"/>
      <sheetName val="div base 5"/>
      <sheetName val="div base 6"/>
      <sheetName val="summary"/>
      <sheetName val="Supply"/>
      <sheetName val="Azerty"/>
      <sheetName val="Lagasse"/>
      <sheetName val="Other"/>
      <sheetName val="Total Sales"/>
      <sheetName val="Supply Margin"/>
      <sheetName val="Azerty Margin"/>
      <sheetName val="Lagasse Margin"/>
      <sheetName val="Other Margin"/>
      <sheetName val="Total Margin"/>
      <sheetName val="Financial Statements"/>
      <sheetName val="DCF"/>
      <sheetName val="calcs"/>
      <sheetName val="AVP"/>
      <sheetName val="Sheet3"/>
      <sheetName val="AAM"/>
      <sheetName val="Gemstar"/>
      <sheetName val="Storage"/>
      <sheetName val="Revenue"/>
      <sheetName val="H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ctionnariat"/>
      <sheetName val="Options"/>
      <sheetName val="Structure &gt;&gt;"/>
      <sheetName val="Apports"/>
      <sheetName val="Paramètres"/>
      <sheetName val="Prévisions &gt;&gt;"/>
      <sheetName val="BP Cible Saisie"/>
      <sheetName val="BP Cible Passage"/>
      <sheetName val="Conso"/>
      <sheetName val="Output &gt;&gt;"/>
      <sheetName val="EFN"/>
      <sheetName val="BP Cible Prés."/>
      <sheetName val="Multiples"/>
      <sheetName val="Multiples induits"/>
      <sheetName val="Transmission"/>
      <sheetName val="Bilan"/>
      <sheetName val="Dettes"/>
      <sheetName val="TRI"/>
      <sheetName val="TRI Prés."/>
      <sheetName val="LBO vs Vente"/>
      <sheetName val="Fourchettes valo"/>
      <sheetName val="Valo DCF &gt;&gt;"/>
      <sheetName val="CMPC"/>
      <sheetName val="DCF"/>
      <sheetName val="DCF Prés."/>
      <sheetName val="Sensibilité"/>
      <sheetName val="Valo Transac &gt;&gt;"/>
      <sheetName val="Transactions"/>
      <sheetName val="Source Transac"/>
      <sheetName val="Valo Comps &gt;&gt;"/>
      <sheetName val="Table Comps"/>
      <sheetName val="Comps"/>
      <sheetName val="Source Com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hu.com/a/471145371_121123912" TargetMode="External"/><Relationship Id="rId7" Type="http://schemas.openxmlformats.org/officeDocument/2006/relationships/hyperlink" Target="https://guangdong.chinatax.gov.cn/gdsw/fssw_gkwj/2021-06/30/content_cf0cad21a94e430f855e8fbdfa49d542.shtml?utm_source=chatgpt.com" TargetMode="External"/><Relationship Id="rId6" Type="http://schemas.openxmlformats.org/officeDocument/2006/relationships/hyperlink" Target="https://guangdong.chinatax.gov.cn/gdsw/fssw_tzgg/2019-09/27/content_4a120c41af1b4d959694da917fd25a6c.shtml?utm_source=chatgpt.com" TargetMode="External"/><Relationship Id="rId5" Type="http://schemas.openxmlformats.org/officeDocument/2006/relationships/hyperlink" Target="https://guangdong.chinatax.gov.cn/gdsw/fssw_gkwj/2021-01/04/content_0a76334fa06a4307b3d574a76f35655f.shtml?utm_source=chatgpt.com" TargetMode="External"/><Relationship Id="rId4" Type="http://schemas.openxmlformats.org/officeDocument/2006/relationships/hyperlink" Target="https://ddei3-0-ctp.asiainfo-sec.com/wis/clicktime/v1/query?url=https%3a%2f%2fm12333.cn%2fpolicy%2fmyzr.html%3futm%5fsource%3dchatgpt.com&amp;umid=15872A4B-3C4D-B206-9FFC-112CDBBABAF2&amp;auth=1b7026dd0d0ddf2d048eb69ec2055ced11f64474-cbf296ef94cf875f48b5b5eed7cbe6d7acde06de" TargetMode="External"/><Relationship Id="rId3" Type="http://schemas.openxmlformats.org/officeDocument/2006/relationships/hyperlink" Target="https://guangdong.chinatax.gov.cn/gdsw/stsw_sbzc/2023-04/27/content_ddec7fe19a6848babd4605744360027f.shtml?utm_source=chatgpt.com" TargetMode="External"/><Relationship Id="rId2" Type="http://schemas.openxmlformats.org/officeDocument/2006/relationships/hyperlink" Target="https://guangdong.chinatax.gov.cn/gdsw/fssw_tzgg/2021-11/30/content_67510a3b6a594abc9e13367aeca4e489.shtml?utm_source=chatgpt.com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guangdong.chinatax.gov.cn/gdsw/fssw_gkwj/2021-01/04/content_0a76334fa06a4307b3d574a76f35655f.shtml?utm_source=chatgpt.com" TargetMode="External"/><Relationship Id="rId3" Type="http://schemas.openxmlformats.org/officeDocument/2006/relationships/hyperlink" Target="https://guangdong.chinatax.gov.cn/gdsw/fssw_gkwj/2022-01/04/content_88612daa138a4c5b906846fc13107c98.shtml?utm_source=chatgpt.com" TargetMode="External"/><Relationship Id="rId2" Type="http://schemas.openxmlformats.org/officeDocument/2006/relationships/hyperlink" Target="http://shebao.southmoney.com/dongtai/sbzc/202207/312138.html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https://fs.bendibao.com/live/201774/90817.shtm" TargetMode="External"/><Relationship Id="rId5" Type="http://schemas.openxmlformats.org/officeDocument/2006/relationships/hyperlink" Target="https://guangdong.chinatax.gov.cn/gdsw/stsw_sbzc/2023-04/27/content_ddec7fe19a6848babd4605744360027f.shtml?utm_source=chatgpt.com" TargetMode="External"/><Relationship Id="rId4" Type="http://schemas.openxmlformats.org/officeDocument/2006/relationships/hyperlink" Target="https://m.fs.bendibao.com/live/123200.shtm" TargetMode="External"/><Relationship Id="rId3" Type="http://schemas.openxmlformats.org/officeDocument/2006/relationships/hyperlink" Target="https://m.fs.bendibao.com/live/126634.shtm" TargetMode="External"/><Relationship Id="rId2" Type="http://schemas.openxmlformats.org/officeDocument/2006/relationships/hyperlink" Target="https://ddei3-0-ctp.asiainfo-sec.com/wis/clicktime/v1/query?url=https%3a%2f%2fm12333.cn%2fpolicy%2fmpbfz.html%3futm%5fsource%3dchatgpt.com&amp;umid=F105A7B6-3C4C-DC06-AECC-8CE67D52FFF6&amp;auth=1b7026dd0d0ddf2d048eb69ec2055ced11f64474-87a199ca46f8377678c1276f154ea3499b0362fb" TargetMode="Externa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://www.hr668.com/ldbzzt/ldbzzt20240103b.html" TargetMode="External"/><Relationship Id="rId3" Type="http://schemas.openxmlformats.org/officeDocument/2006/relationships/hyperlink" Target="https://guangdong.chinatax.gov.cn/gdsw/fssw_tzgg/2023-12/21/content_c0d904b0cfb54683bf3c9cf0a14d3ba6.shtml" TargetMode="External"/><Relationship Id="rId2" Type="http://schemas.openxmlformats.org/officeDocument/2006/relationships/hyperlink" Target="https://fs.bendibao.com/live/202481/129224.shtm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I28"/>
  <sheetViews>
    <sheetView showGridLines="0" workbookViewId="0">
      <selection activeCell="H7" sqref="H7"/>
    </sheetView>
  </sheetViews>
  <sheetFormatPr defaultColWidth="8.66666666666667" defaultRowHeight="12.5"/>
  <cols>
    <col min="1" max="7" width="8.66666666666667" style="190"/>
    <col min="8" max="8" width="12.9166666666667" style="190" customWidth="1"/>
    <col min="9" max="9" width="35" style="190" customWidth="1"/>
    <col min="10" max="16384" width="8.66666666666667" style="190"/>
  </cols>
  <sheetData>
    <row r="2" ht="13" spans="2:2">
      <c r="B2" s="191" t="s">
        <v>0</v>
      </c>
    </row>
    <row r="4" ht="14.5" spans="2:9">
      <c r="B4" s="192" t="s">
        <v>1</v>
      </c>
      <c r="C4" s="192" t="s">
        <v>2</v>
      </c>
      <c r="D4" s="192" t="s">
        <v>3</v>
      </c>
      <c r="E4" s="192" t="s">
        <v>4</v>
      </c>
      <c r="F4" s="192" t="s">
        <v>5</v>
      </c>
      <c r="H4" s="193" t="s">
        <v>6</v>
      </c>
      <c r="I4" s="193" t="s">
        <v>7</v>
      </c>
    </row>
    <row r="5" ht="14.5" spans="2:9">
      <c r="B5" s="194" t="s">
        <v>8</v>
      </c>
      <c r="C5" s="194"/>
      <c r="D5" s="194"/>
      <c r="E5" s="194"/>
      <c r="F5" s="194"/>
      <c r="H5" s="195" t="s">
        <v>9</v>
      </c>
      <c r="I5" s="197" t="s">
        <v>10</v>
      </c>
    </row>
    <row r="6" ht="14.5" spans="2:9">
      <c r="B6" s="194" t="s">
        <v>11</v>
      </c>
      <c r="C6" s="194"/>
      <c r="D6" s="194"/>
      <c r="E6" s="194"/>
      <c r="F6" s="194"/>
      <c r="H6" s="195" t="s">
        <v>12</v>
      </c>
      <c r="I6" s="198" t="s">
        <v>13</v>
      </c>
    </row>
    <row r="7" ht="14.5" spans="2:9">
      <c r="B7" s="194" t="s">
        <v>14</v>
      </c>
      <c r="C7" s="194"/>
      <c r="D7" s="194"/>
      <c r="E7" s="194"/>
      <c r="F7" s="194"/>
      <c r="H7" s="195" t="s">
        <v>15</v>
      </c>
      <c r="I7" s="198" t="s">
        <v>13</v>
      </c>
    </row>
    <row r="8" ht="14.5" spans="2:9">
      <c r="B8" s="194" t="s">
        <v>16</v>
      </c>
      <c r="C8" s="194"/>
      <c r="D8" s="194"/>
      <c r="E8" s="194"/>
      <c r="F8" s="194"/>
      <c r="H8" s="195" t="s">
        <v>17</v>
      </c>
      <c r="I8" s="198" t="s">
        <v>18</v>
      </c>
    </row>
    <row r="9" ht="14.5" spans="2:9">
      <c r="B9" s="194" t="s">
        <v>19</v>
      </c>
      <c r="C9" s="194"/>
      <c r="D9" s="194"/>
      <c r="E9" s="194"/>
      <c r="F9" s="194"/>
      <c r="H9" s="195" t="s">
        <v>20</v>
      </c>
      <c r="I9" s="198" t="s">
        <v>18</v>
      </c>
    </row>
    <row r="10" ht="13" spans="2:6">
      <c r="B10" s="192" t="s">
        <v>21</v>
      </c>
      <c r="C10" s="192" t="s">
        <v>2</v>
      </c>
      <c r="D10" s="192" t="s">
        <v>3</v>
      </c>
      <c r="E10" s="192" t="s">
        <v>4</v>
      </c>
      <c r="F10" s="192" t="s">
        <v>5</v>
      </c>
    </row>
    <row r="11" spans="2:6">
      <c r="B11" s="194" t="s">
        <v>22</v>
      </c>
      <c r="C11" s="194"/>
      <c r="D11" s="194"/>
      <c r="E11" s="194"/>
      <c r="F11" s="194"/>
    </row>
    <row r="13" ht="13" spans="2:2">
      <c r="B13" s="189" t="s">
        <v>23</v>
      </c>
    </row>
    <row r="14" ht="13" spans="2:2">
      <c r="B14" s="189"/>
    </row>
    <row r="15" s="189" customFormat="1" ht="13" spans="2:2">
      <c r="B15" s="189" t="s">
        <v>24</v>
      </c>
    </row>
    <row r="16" ht="13" spans="2:2">
      <c r="B16" s="189"/>
    </row>
    <row r="17" ht="14.5" spans="2:9">
      <c r="B17" s="189" t="s">
        <v>25</v>
      </c>
      <c r="F17" s="196"/>
      <c r="G17" s="196"/>
      <c r="H17" s="196"/>
      <c r="I17" s="196"/>
    </row>
    <row r="18" ht="13" spans="2:2">
      <c r="B18" s="189"/>
    </row>
    <row r="19" ht="13" spans="2:2">
      <c r="B19" s="189" t="s">
        <v>26</v>
      </c>
    </row>
    <row r="22" ht="13" spans="2:2">
      <c r="B22" s="191" t="s">
        <v>27</v>
      </c>
    </row>
    <row r="24" ht="13" spans="2:2">
      <c r="B24" s="189" t="s">
        <v>28</v>
      </c>
    </row>
    <row r="25" ht="13" spans="2:2">
      <c r="B25" s="189"/>
    </row>
    <row r="26" ht="13" spans="2:2">
      <c r="B26" s="189" t="s">
        <v>29</v>
      </c>
    </row>
    <row r="27" ht="13" spans="2:2">
      <c r="B27" s="189"/>
    </row>
    <row r="28" ht="13" spans="2:2">
      <c r="B28" s="189" t="s">
        <v>30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"/>
  <sheetViews>
    <sheetView workbookViewId="0">
      <selection activeCell="H7" sqref="H7"/>
    </sheetView>
  </sheetViews>
  <sheetFormatPr defaultColWidth="9" defaultRowHeight="14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P13"/>
  <sheetViews>
    <sheetView tabSelected="1" zoomScale="60" zoomScaleNormal="60"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8.66666666666667" defaultRowHeight="14"/>
  <cols>
    <col min="1" max="1" width="16.6666666666667" style="24" customWidth="1"/>
    <col min="2" max="2" width="25.3333333333333" style="24" customWidth="1"/>
    <col min="3" max="3" width="12.0833333333333" style="25" customWidth="1"/>
    <col min="4" max="4" width="13" style="25" customWidth="1"/>
    <col min="5" max="5" width="10.0833333333333" style="25" customWidth="1"/>
    <col min="6" max="6" width="21" style="25" customWidth="1"/>
    <col min="7" max="7" width="14.3333333333333" style="26" customWidth="1"/>
    <col min="8" max="8" width="10.4166666666667" style="25" customWidth="1"/>
    <col min="9" max="10" width="14.25" style="25" customWidth="1"/>
    <col min="11" max="12" width="12.75" style="25" customWidth="1"/>
    <col min="13" max="14" width="8.75" style="25" customWidth="1"/>
    <col min="15" max="15" width="9" style="25" customWidth="1"/>
    <col min="16" max="16" width="8.75" style="25" customWidth="1"/>
    <col min="17" max="16384" width="8.66666666666667" style="25"/>
  </cols>
  <sheetData>
    <row r="1" spans="1:16">
      <c r="A1" s="27" t="s">
        <v>187</v>
      </c>
      <c r="B1" s="28" t="s">
        <v>188</v>
      </c>
      <c r="C1" s="27" t="s">
        <v>189</v>
      </c>
      <c r="D1" s="28" t="s">
        <v>190</v>
      </c>
      <c r="E1" s="28" t="s">
        <v>191</v>
      </c>
      <c r="F1" s="27" t="s">
        <v>192</v>
      </c>
      <c r="G1" s="29" t="s">
        <v>193</v>
      </c>
      <c r="H1" s="28" t="s">
        <v>194</v>
      </c>
      <c r="I1" s="28" t="s">
        <v>124</v>
      </c>
      <c r="J1" s="28" t="s">
        <v>195</v>
      </c>
      <c r="K1" s="36" t="s">
        <v>196</v>
      </c>
      <c r="L1" s="37" t="s">
        <v>8</v>
      </c>
      <c r="M1" s="37" t="s">
        <v>16</v>
      </c>
      <c r="N1" s="37" t="s">
        <v>11</v>
      </c>
      <c r="O1" s="36" t="s">
        <v>197</v>
      </c>
      <c r="P1" s="38" t="s">
        <v>14</v>
      </c>
    </row>
    <row r="2" spans="1:16">
      <c r="A2" s="30">
        <v>202201</v>
      </c>
      <c r="B2" s="31" t="s">
        <v>151</v>
      </c>
      <c r="C2" s="32" t="s">
        <v>198</v>
      </c>
      <c r="D2" s="32" t="s">
        <v>199</v>
      </c>
      <c r="E2" s="32" t="s">
        <v>200</v>
      </c>
      <c r="F2" s="32" t="s">
        <v>201</v>
      </c>
      <c r="G2" s="33" t="s">
        <v>202</v>
      </c>
      <c r="H2" s="32">
        <v>0</v>
      </c>
      <c r="I2" s="32">
        <v>0</v>
      </c>
      <c r="J2" s="39">
        <v>9208</v>
      </c>
      <c r="K2" s="39">
        <v>24402</v>
      </c>
      <c r="L2" s="39">
        <v>316.64</v>
      </c>
      <c r="M2" s="39">
        <v>84.39</v>
      </c>
      <c r="N2" s="39">
        <v>3.8</v>
      </c>
      <c r="O2" s="39">
        <v>0</v>
      </c>
      <c r="P2" s="40">
        <f t="shared" ref="P2" si="0">1900*0.1%</f>
        <v>1.9</v>
      </c>
    </row>
    <row r="3" spans="1:16">
      <c r="A3" s="30">
        <v>202202</v>
      </c>
      <c r="B3" s="31" t="s">
        <v>151</v>
      </c>
      <c r="C3" s="32" t="s">
        <v>198</v>
      </c>
      <c r="D3" s="32" t="s">
        <v>199</v>
      </c>
      <c r="E3" s="32" t="s">
        <v>200</v>
      </c>
      <c r="F3" s="32" t="s">
        <v>201</v>
      </c>
      <c r="G3" s="33" t="s">
        <v>202</v>
      </c>
      <c r="H3" s="32">
        <v>0</v>
      </c>
      <c r="I3" s="32">
        <v>0</v>
      </c>
      <c r="J3" s="39">
        <v>9208</v>
      </c>
      <c r="K3" s="39">
        <v>24402</v>
      </c>
      <c r="L3" s="39">
        <v>316.64</v>
      </c>
      <c r="M3" s="39">
        <v>84.39</v>
      </c>
      <c r="N3" s="39">
        <v>3.8</v>
      </c>
      <c r="O3" s="39">
        <v>0</v>
      </c>
      <c r="P3" s="40">
        <f t="shared" ref="P3" si="1">1900*0.1%</f>
        <v>1.9</v>
      </c>
    </row>
    <row r="4" spans="1:16">
      <c r="A4" s="30">
        <v>202203</v>
      </c>
      <c r="B4" s="31" t="s">
        <v>151</v>
      </c>
      <c r="C4" s="32" t="s">
        <v>198</v>
      </c>
      <c r="D4" s="32" t="s">
        <v>199</v>
      </c>
      <c r="E4" s="32" t="s">
        <v>200</v>
      </c>
      <c r="F4" s="32" t="s">
        <v>201</v>
      </c>
      <c r="G4" s="33" t="s">
        <v>202</v>
      </c>
      <c r="H4" s="32">
        <v>0</v>
      </c>
      <c r="I4" s="32" t="s">
        <v>203</v>
      </c>
      <c r="J4" s="39">
        <v>9208</v>
      </c>
      <c r="K4" s="39">
        <v>24402</v>
      </c>
      <c r="L4" s="39">
        <v>316.64</v>
      </c>
      <c r="M4" s="39">
        <v>84.39</v>
      </c>
      <c r="N4" s="39">
        <v>3.8</v>
      </c>
      <c r="O4" s="39">
        <v>0</v>
      </c>
      <c r="P4" s="40">
        <f t="shared" ref="P4" si="2">1900*0.1%</f>
        <v>1.9</v>
      </c>
    </row>
    <row r="5" spans="1:16">
      <c r="A5" s="30">
        <v>202204</v>
      </c>
      <c r="B5" s="31" t="s">
        <v>151</v>
      </c>
      <c r="C5" s="32" t="s">
        <v>198</v>
      </c>
      <c r="D5" s="32" t="s">
        <v>199</v>
      </c>
      <c r="E5" s="32" t="s">
        <v>200</v>
      </c>
      <c r="F5" s="32" t="s">
        <v>201</v>
      </c>
      <c r="G5" s="33" t="s">
        <v>202</v>
      </c>
      <c r="H5" s="32">
        <v>0</v>
      </c>
      <c r="I5" s="32" t="s">
        <v>203</v>
      </c>
      <c r="J5" s="39">
        <v>9208</v>
      </c>
      <c r="K5" s="39">
        <v>24402</v>
      </c>
      <c r="L5" s="39">
        <v>316.64</v>
      </c>
      <c r="M5" s="39">
        <v>84.39</v>
      </c>
      <c r="N5" s="39">
        <v>3.8</v>
      </c>
      <c r="O5" s="39">
        <v>0</v>
      </c>
      <c r="P5" s="40">
        <f t="shared" ref="P5" si="3">1900*0.1%</f>
        <v>1.9</v>
      </c>
    </row>
    <row r="6" spans="1:16">
      <c r="A6" s="30">
        <v>202205</v>
      </c>
      <c r="B6" s="31" t="s">
        <v>151</v>
      </c>
      <c r="C6" s="32" t="s">
        <v>198</v>
      </c>
      <c r="D6" s="32" t="s">
        <v>199</v>
      </c>
      <c r="E6" s="32" t="s">
        <v>200</v>
      </c>
      <c r="F6" s="32" t="s">
        <v>201</v>
      </c>
      <c r="G6" s="33" t="s">
        <v>202</v>
      </c>
      <c r="H6" s="32">
        <v>0</v>
      </c>
      <c r="I6" s="32" t="s">
        <v>203</v>
      </c>
      <c r="J6" s="39">
        <v>9208</v>
      </c>
      <c r="K6" s="39">
        <v>24402</v>
      </c>
      <c r="L6" s="39">
        <v>316.64</v>
      </c>
      <c r="M6" s="39">
        <v>84.39</v>
      </c>
      <c r="N6" s="39">
        <v>3.8</v>
      </c>
      <c r="O6" s="39">
        <v>0</v>
      </c>
      <c r="P6" s="40">
        <f t="shared" ref="P6" si="4">1900*0.1%</f>
        <v>1.9</v>
      </c>
    </row>
    <row r="7" spans="1:16">
      <c r="A7" s="30">
        <v>202206</v>
      </c>
      <c r="B7" s="34" t="s">
        <v>151</v>
      </c>
      <c r="C7" s="32" t="s">
        <v>198</v>
      </c>
      <c r="D7" s="32" t="s">
        <v>199</v>
      </c>
      <c r="E7" s="32" t="s">
        <v>200</v>
      </c>
      <c r="F7" s="32" t="s">
        <v>201</v>
      </c>
      <c r="G7" s="33" t="s">
        <v>202</v>
      </c>
      <c r="H7" s="32">
        <v>0</v>
      </c>
      <c r="I7" s="32" t="s">
        <v>203</v>
      </c>
      <c r="J7" s="39">
        <v>9208</v>
      </c>
      <c r="K7" s="39">
        <v>23471.91</v>
      </c>
      <c r="L7" s="39">
        <v>316.64</v>
      </c>
      <c r="M7" s="39">
        <v>84.39</v>
      </c>
      <c r="N7" s="39">
        <v>3.8</v>
      </c>
      <c r="O7" s="39">
        <v>0</v>
      </c>
      <c r="P7" s="40">
        <f t="shared" ref="P7" si="5">1900*0.1%</f>
        <v>1.9</v>
      </c>
    </row>
    <row r="8" spans="1:16">
      <c r="A8" s="30">
        <v>202207</v>
      </c>
      <c r="B8" s="34" t="s">
        <v>151</v>
      </c>
      <c r="C8" s="32" t="s">
        <v>198</v>
      </c>
      <c r="D8" s="32" t="s">
        <v>199</v>
      </c>
      <c r="E8" s="32" t="s">
        <v>200</v>
      </c>
      <c r="F8" s="32" t="s">
        <v>201</v>
      </c>
      <c r="G8" s="33" t="s">
        <v>202</v>
      </c>
      <c r="H8" s="32">
        <v>0</v>
      </c>
      <c r="I8" s="32">
        <v>0</v>
      </c>
      <c r="J8" s="39">
        <v>9208</v>
      </c>
      <c r="K8" s="39">
        <v>24402</v>
      </c>
      <c r="L8" s="39">
        <v>316.64</v>
      </c>
      <c r="M8" s="39">
        <v>84.39</v>
      </c>
      <c r="N8" s="39">
        <v>3.8</v>
      </c>
      <c r="O8" s="39">
        <v>0</v>
      </c>
      <c r="P8" s="40">
        <f t="shared" ref="P8" si="6">1900*0.1%</f>
        <v>1.9</v>
      </c>
    </row>
    <row r="9" spans="1:16">
      <c r="A9" s="30">
        <v>202208</v>
      </c>
      <c r="B9" s="34" t="s">
        <v>151</v>
      </c>
      <c r="C9" s="32" t="s">
        <v>198</v>
      </c>
      <c r="D9" s="32" t="s">
        <v>199</v>
      </c>
      <c r="E9" s="32" t="s">
        <v>200</v>
      </c>
      <c r="F9" s="32" t="s">
        <v>201</v>
      </c>
      <c r="G9" s="33" t="s">
        <v>202</v>
      </c>
      <c r="H9" s="32">
        <v>0</v>
      </c>
      <c r="I9" s="32" t="s">
        <v>203</v>
      </c>
      <c r="J9" s="39">
        <v>9208</v>
      </c>
      <c r="K9" s="39">
        <v>24402</v>
      </c>
      <c r="L9" s="39">
        <v>316.64</v>
      </c>
      <c r="M9" s="39">
        <v>84.39</v>
      </c>
      <c r="N9" s="39">
        <v>3.8</v>
      </c>
      <c r="O9" s="39">
        <v>0</v>
      </c>
      <c r="P9" s="40">
        <f t="shared" ref="P9" si="7">1900*0.1%</f>
        <v>1.9</v>
      </c>
    </row>
    <row r="10" ht="14.5" spans="1:16">
      <c r="A10" s="30">
        <v>202209</v>
      </c>
      <c r="B10" s="35" t="s">
        <v>151</v>
      </c>
      <c r="C10" s="32" t="s">
        <v>198</v>
      </c>
      <c r="D10" s="32" t="s">
        <v>199</v>
      </c>
      <c r="E10" s="32" t="s">
        <v>200</v>
      </c>
      <c r="F10" s="32" t="s">
        <v>201</v>
      </c>
      <c r="G10" s="33" t="s">
        <v>202</v>
      </c>
      <c r="H10" s="32">
        <v>0</v>
      </c>
      <c r="I10" s="32" t="s">
        <v>203</v>
      </c>
      <c r="J10" s="39">
        <v>9208</v>
      </c>
      <c r="K10" s="39">
        <v>24402</v>
      </c>
      <c r="L10" s="39">
        <v>316.64</v>
      </c>
      <c r="M10" s="39">
        <v>84.39</v>
      </c>
      <c r="N10" s="39">
        <v>3.8</v>
      </c>
      <c r="O10" s="39">
        <v>0</v>
      </c>
      <c r="P10" s="40">
        <f t="shared" ref="P10" si="8">1900*0.1%</f>
        <v>1.9</v>
      </c>
    </row>
    <row r="11" ht="14.5" spans="1:16">
      <c r="A11" s="30">
        <v>202210</v>
      </c>
      <c r="B11" s="35" t="s">
        <v>151</v>
      </c>
      <c r="C11" s="32" t="s">
        <v>198</v>
      </c>
      <c r="D11" s="32" t="s">
        <v>199</v>
      </c>
      <c r="E11" s="32" t="s">
        <v>200</v>
      </c>
      <c r="F11" s="32" t="s">
        <v>201</v>
      </c>
      <c r="G11" s="33" t="s">
        <v>202</v>
      </c>
      <c r="H11" s="32">
        <v>0</v>
      </c>
      <c r="I11" s="32" t="s">
        <v>203</v>
      </c>
      <c r="J11" s="39">
        <v>9208</v>
      </c>
      <c r="K11" s="39">
        <v>24402</v>
      </c>
      <c r="L11" s="39">
        <v>316.64</v>
      </c>
      <c r="M11" s="39">
        <v>84.39</v>
      </c>
      <c r="N11" s="39">
        <v>3.8</v>
      </c>
      <c r="O11" s="39">
        <v>0</v>
      </c>
      <c r="P11" s="40">
        <f t="shared" ref="P11" si="9">1900*0.1%</f>
        <v>1.9</v>
      </c>
    </row>
    <row r="12" ht="14.5" spans="1:16">
      <c r="A12" s="30">
        <v>202211</v>
      </c>
      <c r="B12" s="35" t="s">
        <v>151</v>
      </c>
      <c r="C12" s="32" t="s">
        <v>198</v>
      </c>
      <c r="D12" s="32" t="s">
        <v>199</v>
      </c>
      <c r="E12" s="32" t="s">
        <v>200</v>
      </c>
      <c r="F12" s="32" t="s">
        <v>201</v>
      </c>
      <c r="G12" s="33" t="s">
        <v>202</v>
      </c>
      <c r="H12" s="32">
        <v>0</v>
      </c>
      <c r="I12" s="32">
        <v>0</v>
      </c>
      <c r="J12" s="39">
        <v>9208</v>
      </c>
      <c r="K12" s="39">
        <v>24402</v>
      </c>
      <c r="L12" s="39">
        <v>316.64</v>
      </c>
      <c r="M12" s="39">
        <v>84.39</v>
      </c>
      <c r="N12" s="39">
        <v>3.8</v>
      </c>
      <c r="O12" s="39">
        <v>0</v>
      </c>
      <c r="P12" s="40">
        <f t="shared" ref="P12" si="10">1900*0.1%</f>
        <v>1.9</v>
      </c>
    </row>
    <row r="13" ht="14.5" spans="1:16">
      <c r="A13" s="30">
        <v>202212</v>
      </c>
      <c r="B13" s="35" t="s">
        <v>151</v>
      </c>
      <c r="C13" s="32" t="s">
        <v>198</v>
      </c>
      <c r="D13" s="32" t="s">
        <v>199</v>
      </c>
      <c r="E13" s="32" t="s">
        <v>200</v>
      </c>
      <c r="F13" s="32" t="s">
        <v>201</v>
      </c>
      <c r="G13" s="33" t="s">
        <v>202</v>
      </c>
      <c r="H13" s="32">
        <v>0</v>
      </c>
      <c r="I13" s="32">
        <v>0</v>
      </c>
      <c r="J13" s="39">
        <v>9208</v>
      </c>
      <c r="K13" s="39">
        <v>24402</v>
      </c>
      <c r="L13" s="39">
        <v>316.64</v>
      </c>
      <c r="M13" s="39">
        <v>84.39</v>
      </c>
      <c r="N13" s="39">
        <v>3.8</v>
      </c>
      <c r="O13" s="39">
        <v>0</v>
      </c>
      <c r="P13" s="40">
        <f t="shared" ref="P13" si="11">1900*0.1%</f>
        <v>1.9</v>
      </c>
    </row>
  </sheetData>
  <autoFilter xmlns:etc="http://www.wps.cn/officeDocument/2017/etCustomData" ref="A1:O13" etc:filterBottomFollowUsedRange="0">
    <extLst/>
  </autoFilter>
  <conditionalFormatting sqref="B1">
    <cfRule type="duplicateValues" dxfId="0" priority="1016"/>
  </conditionalFormatting>
  <conditionalFormatting sqref="B2">
    <cfRule type="duplicateValues" dxfId="0" priority="948"/>
    <cfRule type="duplicateValues" dxfId="0" priority="1357"/>
    <cfRule type="duplicateValues" dxfId="0" priority="947"/>
  </conditionalFormatting>
  <conditionalFormatting sqref="B3">
    <cfRule type="duplicateValues" dxfId="0" priority="880"/>
    <cfRule type="duplicateValues" dxfId="0" priority="1662"/>
  </conditionalFormatting>
  <conditionalFormatting sqref="B4">
    <cfRule type="duplicateValues" dxfId="0" priority="806"/>
    <cfRule type="duplicateValues" dxfId="0" priority="1933"/>
  </conditionalFormatting>
  <conditionalFormatting sqref="B5">
    <cfRule type="duplicateValues" dxfId="0" priority="726"/>
  </conditionalFormatting>
  <conditionalFormatting sqref="B6">
    <cfRule type="duplicateValues" dxfId="0" priority="632"/>
  </conditionalFormatting>
  <conditionalFormatting sqref="B7">
    <cfRule type="duplicateValues" dxfId="0" priority="535"/>
  </conditionalFormatting>
  <conditionalFormatting sqref="B8">
    <cfRule type="duplicateValues" dxfId="0" priority="434"/>
  </conditionalFormatting>
  <conditionalFormatting sqref="B9">
    <cfRule type="duplicateValues" dxfId="0" priority="340"/>
  </conditionalFormatting>
  <conditionalFormatting sqref="B10">
    <cfRule type="duplicateValues" dxfId="0" priority="203"/>
  </conditionalFormatting>
  <conditionalFormatting sqref="B11">
    <cfRule type="duplicateValues" dxfId="0" priority="110"/>
  </conditionalFormatting>
  <conditionalFormatting sqref="B12">
    <cfRule type="duplicateValues" dxfId="0" priority="12"/>
  </conditionalFormatting>
  <conditionalFormatting sqref="B13">
    <cfRule type="duplicateValues" dxfId="1" priority="1935"/>
  </conditionalFormatting>
  <pageMargins left="0.7" right="0.7" top="0.75" bottom="0.75" header="0.3" footer="0.3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P5"/>
  <sheetViews>
    <sheetView workbookViewId="0">
      <selection activeCell="H7" sqref="H7"/>
    </sheetView>
  </sheetViews>
  <sheetFormatPr defaultColWidth="8.75" defaultRowHeight="16.5" outlineLevelRow="4"/>
  <cols>
    <col min="1" max="1" width="9" style="2" customWidth="1"/>
    <col min="2" max="2" width="22.25" style="2" customWidth="1"/>
    <col min="3" max="3" width="12.6666666666667" style="2" customWidth="1"/>
    <col min="4" max="4" width="11.75" style="2" customWidth="1"/>
    <col min="5" max="5" width="9" style="2" customWidth="1"/>
    <col min="6" max="6" width="26.6666666666667" style="2" customWidth="1"/>
    <col min="7" max="8" width="12.6666666666667" style="2" customWidth="1"/>
    <col min="9" max="9" width="31.0833333333333" style="2" customWidth="1"/>
    <col min="10" max="15" width="12.6666666666667" style="2" customWidth="1"/>
    <col min="16" max="16384" width="8.75" style="2"/>
  </cols>
  <sheetData>
    <row r="1" s="1" customFormat="1" ht="29" spans="1:16">
      <c r="A1" s="3" t="s">
        <v>187</v>
      </c>
      <c r="B1" s="4" t="s">
        <v>188</v>
      </c>
      <c r="C1" s="5" t="s">
        <v>189</v>
      </c>
      <c r="D1" s="4" t="s">
        <v>190</v>
      </c>
      <c r="E1" s="4" t="s">
        <v>191</v>
      </c>
      <c r="F1" s="5" t="s">
        <v>192</v>
      </c>
      <c r="G1" s="6" t="s">
        <v>193</v>
      </c>
      <c r="H1" s="4" t="s">
        <v>194</v>
      </c>
      <c r="I1" s="4" t="s">
        <v>124</v>
      </c>
      <c r="J1" s="15" t="s">
        <v>195</v>
      </c>
      <c r="K1" s="16" t="s">
        <v>196</v>
      </c>
      <c r="L1" s="17" t="s">
        <v>8</v>
      </c>
      <c r="M1" s="17" t="s">
        <v>16</v>
      </c>
      <c r="N1" s="17" t="s">
        <v>11</v>
      </c>
      <c r="O1" s="16" t="s">
        <v>197</v>
      </c>
      <c r="P1" s="18" t="s">
        <v>14</v>
      </c>
    </row>
    <row r="2" spans="1:16">
      <c r="A2" s="7">
        <v>202307</v>
      </c>
      <c r="B2" s="8" t="s">
        <v>151</v>
      </c>
      <c r="C2" s="8" t="s">
        <v>198</v>
      </c>
      <c r="D2" s="9" t="s">
        <v>199</v>
      </c>
      <c r="E2" s="8" t="s">
        <v>200</v>
      </c>
      <c r="F2" s="10" t="s">
        <v>201</v>
      </c>
      <c r="G2" s="11" t="s">
        <v>202</v>
      </c>
      <c r="H2" s="12"/>
      <c r="I2" s="19"/>
      <c r="J2" s="20">
        <v>9208</v>
      </c>
      <c r="K2" s="21">
        <v>24502</v>
      </c>
      <c r="L2" s="21">
        <v>0</v>
      </c>
      <c r="M2" s="21">
        <v>0</v>
      </c>
      <c r="N2" s="21">
        <v>0</v>
      </c>
      <c r="O2" s="20">
        <v>0</v>
      </c>
      <c r="P2" s="22">
        <v>0</v>
      </c>
    </row>
    <row r="3" spans="1:16">
      <c r="A3" s="7">
        <v>202308</v>
      </c>
      <c r="B3" s="8" t="s">
        <v>151</v>
      </c>
      <c r="C3" s="8" t="s">
        <v>198</v>
      </c>
      <c r="D3" s="9" t="s">
        <v>199</v>
      </c>
      <c r="E3" s="8" t="s">
        <v>200</v>
      </c>
      <c r="F3" s="10" t="s">
        <v>201</v>
      </c>
      <c r="G3" s="11" t="s">
        <v>202</v>
      </c>
      <c r="H3" s="12"/>
      <c r="I3" s="19"/>
      <c r="J3" s="20">
        <v>9208</v>
      </c>
      <c r="K3" s="21">
        <v>24502</v>
      </c>
      <c r="L3" s="21">
        <v>0</v>
      </c>
      <c r="M3" s="21">
        <v>0</v>
      </c>
      <c r="N3" s="21">
        <v>0</v>
      </c>
      <c r="O3" s="20">
        <v>0</v>
      </c>
      <c r="P3" s="22">
        <v>0</v>
      </c>
    </row>
    <row r="4" spans="1:16">
      <c r="A4" s="7">
        <v>202309</v>
      </c>
      <c r="B4" s="7" t="s">
        <v>151</v>
      </c>
      <c r="C4" s="7" t="s">
        <v>198</v>
      </c>
      <c r="D4" s="7" t="s">
        <v>199</v>
      </c>
      <c r="E4" s="7" t="s">
        <v>200</v>
      </c>
      <c r="F4" s="7" t="s">
        <v>201</v>
      </c>
      <c r="G4" s="7" t="s">
        <v>202</v>
      </c>
      <c r="H4" s="7"/>
      <c r="I4" s="7"/>
      <c r="J4" s="23">
        <v>9208</v>
      </c>
      <c r="K4" s="23">
        <v>24502</v>
      </c>
      <c r="L4" s="23">
        <v>0</v>
      </c>
      <c r="M4" s="23">
        <v>0</v>
      </c>
      <c r="N4" s="23">
        <v>0</v>
      </c>
      <c r="O4" s="23">
        <v>0</v>
      </c>
      <c r="P4" s="22">
        <v>0</v>
      </c>
    </row>
    <row r="5" spans="1:16">
      <c r="A5" s="7">
        <v>202310</v>
      </c>
      <c r="B5" s="8" t="s">
        <v>151</v>
      </c>
      <c r="C5" s="8" t="s">
        <v>198</v>
      </c>
      <c r="D5" s="9" t="s">
        <v>199</v>
      </c>
      <c r="E5" s="8" t="s">
        <v>200</v>
      </c>
      <c r="F5" s="13" t="s">
        <v>201</v>
      </c>
      <c r="G5" s="11" t="s">
        <v>202</v>
      </c>
      <c r="H5" s="14"/>
      <c r="I5" s="14"/>
      <c r="J5" s="20">
        <v>9208</v>
      </c>
      <c r="K5" s="21">
        <v>24502</v>
      </c>
      <c r="L5" s="21">
        <v>0</v>
      </c>
      <c r="M5" s="21">
        <v>0</v>
      </c>
      <c r="N5" s="21">
        <v>0</v>
      </c>
      <c r="O5" s="20">
        <v>0</v>
      </c>
      <c r="P5" s="22">
        <v>0</v>
      </c>
    </row>
  </sheetData>
  <autoFilter xmlns:etc="http://www.wps.cn/officeDocument/2017/etCustomData" ref="A1:O5" etc:filterBottomFollowUsedRange="0">
    <extLst/>
  </autoFilter>
  <conditionalFormatting sqref="B1">
    <cfRule type="duplicateValues" dxfId="1" priority="21"/>
  </conditionalFormatting>
  <conditionalFormatting sqref="B2">
    <cfRule type="duplicateValues" dxfId="1" priority="1941"/>
  </conditionalFormatting>
  <conditionalFormatting sqref="B3">
    <cfRule type="duplicateValues" dxfId="1" priority="1969"/>
    <cfRule type="duplicateValues" dxfId="0" priority="1970"/>
  </conditionalFormatting>
  <conditionalFormatting sqref="B4">
    <cfRule type="duplicateValues" dxfId="0" priority="1986"/>
  </conditionalFormatting>
  <conditionalFormatting sqref="B5">
    <cfRule type="duplicateValues" dxfId="1" priority="2019"/>
    <cfRule type="duplicateValues" dxfId="0" priority="2020"/>
  </conditionalFormatting>
  <conditionalFormatting sqref="B6:B1048576 B1:B2">
    <cfRule type="duplicateValues" dxfId="0" priority="2042"/>
  </conditionalFormatting>
  <conditionalFormatting sqref="B1:I1 K1:O1">
    <cfRule type="duplicateValues" dxfId="0" priority="22"/>
  </conditionalFormatting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2:AB23"/>
  <sheetViews>
    <sheetView zoomScale="70" zoomScaleNormal="70" workbookViewId="0">
      <selection activeCell="B2" sqref="B2:N8"/>
    </sheetView>
  </sheetViews>
  <sheetFormatPr defaultColWidth="8.66666666666667" defaultRowHeight="14"/>
  <cols>
    <col min="1" max="1" width="5" style="139" customWidth="1"/>
    <col min="2" max="2" width="18.3333333333333" style="139" customWidth="1"/>
    <col min="3" max="3" width="28.3333333333333" style="139" customWidth="1"/>
    <col min="4" max="4" width="13" style="139" hidden="1" customWidth="1"/>
    <col min="5" max="5" width="13" style="139" customWidth="1"/>
    <col min="6" max="6" width="13" style="139" hidden="1" customWidth="1"/>
    <col min="7" max="7" width="13" style="139" customWidth="1"/>
    <col min="8" max="8" width="13" style="139" hidden="1" customWidth="1"/>
    <col min="9" max="9" width="15.3333333333333" style="139" customWidth="1"/>
    <col min="10" max="10" width="15.9166666666667" style="139" hidden="1" customWidth="1"/>
    <col min="11" max="11" width="13.7666666666667" style="139" customWidth="1"/>
    <col min="12" max="12" width="13" style="139" hidden="1" customWidth="1"/>
    <col min="13" max="13" width="15.5833333333333" style="139" customWidth="1"/>
    <col min="14" max="14" width="13" style="139" hidden="1" customWidth="1"/>
    <col min="15" max="15" width="13" style="139" customWidth="1"/>
    <col min="16" max="16" width="14.05" style="139" customWidth="1"/>
    <col min="17" max="17" width="11.95" style="139" customWidth="1"/>
    <col min="18" max="19" width="11.9166666666667" style="139" customWidth="1"/>
    <col min="20" max="20" width="11.0083333333333" style="139" customWidth="1"/>
    <col min="21" max="21" width="11.45" style="139" customWidth="1"/>
    <col min="22" max="22" width="12.5333333333333" style="139" customWidth="1"/>
    <col min="23" max="23" width="10.4333333333333" style="139" customWidth="1"/>
    <col min="24" max="25" width="13" style="139" customWidth="1"/>
    <col min="26" max="27" width="15" style="139" customWidth="1"/>
    <col min="28" max="28" width="55.75" style="139" customWidth="1"/>
    <col min="29" max="16384" width="8.66666666666667" style="139"/>
  </cols>
  <sheetData>
    <row r="2" spans="2:14">
      <c r="B2" s="140" t="s">
        <v>31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2:14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</row>
    <row r="4" spans="2:14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2:14"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2:14"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</row>
    <row r="7" spans="2:14"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</row>
    <row r="8" spans="2:14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</row>
    <row r="12" spans="2:28">
      <c r="B12" s="142" t="s">
        <v>32</v>
      </c>
      <c r="C12" s="142" t="s">
        <v>33</v>
      </c>
      <c r="D12" s="143" t="s">
        <v>34</v>
      </c>
      <c r="E12" s="144"/>
      <c r="F12" s="145" t="s">
        <v>35</v>
      </c>
      <c r="G12" s="146"/>
      <c r="H12" s="145" t="s">
        <v>36</v>
      </c>
      <c r="I12" s="146"/>
      <c r="J12" s="145" t="s">
        <v>37</v>
      </c>
      <c r="K12" s="146"/>
      <c r="L12" s="145" t="s">
        <v>38</v>
      </c>
      <c r="M12" s="146"/>
      <c r="N12" s="145" t="s">
        <v>39</v>
      </c>
      <c r="O12" s="146"/>
      <c r="P12" s="143" t="s">
        <v>40</v>
      </c>
      <c r="Q12" s="175"/>
      <c r="R12" s="175"/>
      <c r="S12" s="175"/>
      <c r="T12" s="175"/>
      <c r="U12" s="175"/>
      <c r="V12" s="175"/>
      <c r="W12" s="144"/>
      <c r="X12" s="176" t="s">
        <v>41</v>
      </c>
      <c r="Y12" s="181"/>
      <c r="Z12" s="142" t="s">
        <v>42</v>
      </c>
      <c r="AA12" s="182" t="s">
        <v>43</v>
      </c>
      <c r="AB12" s="182" t="s">
        <v>44</v>
      </c>
    </row>
    <row r="13" ht="25.75" customHeight="1" spans="2:28">
      <c r="B13" s="147"/>
      <c r="C13" s="148"/>
      <c r="D13" s="142" t="s">
        <v>45</v>
      </c>
      <c r="E13" s="149" t="s">
        <v>46</v>
      </c>
      <c r="F13" s="142" t="s">
        <v>45</v>
      </c>
      <c r="G13" s="149" t="s">
        <v>46</v>
      </c>
      <c r="H13" s="142" t="s">
        <v>45</v>
      </c>
      <c r="I13" s="149" t="s">
        <v>46</v>
      </c>
      <c r="J13" s="142" t="s">
        <v>45</v>
      </c>
      <c r="K13" s="149" t="s">
        <v>46</v>
      </c>
      <c r="L13" s="142" t="s">
        <v>45</v>
      </c>
      <c r="M13" s="149" t="s">
        <v>46</v>
      </c>
      <c r="N13" s="142" t="s">
        <v>45</v>
      </c>
      <c r="O13" s="149" t="s">
        <v>46</v>
      </c>
      <c r="P13" s="161" t="s">
        <v>47</v>
      </c>
      <c r="Q13" s="161" t="s">
        <v>48</v>
      </c>
      <c r="R13" s="161" t="s">
        <v>49</v>
      </c>
      <c r="S13" s="161" t="s">
        <v>50</v>
      </c>
      <c r="T13" s="161" t="s">
        <v>51</v>
      </c>
      <c r="U13" s="161" t="s">
        <v>52</v>
      </c>
      <c r="V13" s="161" t="s">
        <v>53</v>
      </c>
      <c r="W13" s="161" t="s">
        <v>54</v>
      </c>
      <c r="X13" s="161" t="s">
        <v>55</v>
      </c>
      <c r="Y13" s="161" t="s">
        <v>56</v>
      </c>
      <c r="Z13" s="148"/>
      <c r="AA13" s="148"/>
      <c r="AB13" s="148"/>
    </row>
    <row r="14" ht="45" hidden="1" spans="2:28">
      <c r="B14" s="142" t="s">
        <v>57</v>
      </c>
      <c r="C14" s="149" t="s">
        <v>58</v>
      </c>
      <c r="D14" s="150">
        <v>0.08</v>
      </c>
      <c r="E14" s="151">
        <v>0.14</v>
      </c>
      <c r="F14" s="152">
        <v>0</v>
      </c>
      <c r="G14" s="153" t="s">
        <v>59</v>
      </c>
      <c r="H14" s="151">
        <v>0.002</v>
      </c>
      <c r="I14" s="162" t="s">
        <v>60</v>
      </c>
      <c r="J14" s="163" t="s">
        <v>61</v>
      </c>
      <c r="K14" s="164">
        <v>0.03</v>
      </c>
      <c r="L14" s="151">
        <v>0</v>
      </c>
      <c r="M14" s="151" t="s">
        <v>62</v>
      </c>
      <c r="N14" s="165" t="s">
        <v>63</v>
      </c>
      <c r="O14" s="165" t="s">
        <v>63</v>
      </c>
      <c r="P14" s="166">
        <v>3958</v>
      </c>
      <c r="Q14" s="166">
        <v>22941</v>
      </c>
      <c r="R14" s="166"/>
      <c r="S14" s="166"/>
      <c r="T14" s="166">
        <v>1720</v>
      </c>
      <c r="U14" s="166">
        <v>23634</v>
      </c>
      <c r="V14" s="177">
        <v>5626</v>
      </c>
      <c r="W14" s="177">
        <v>5626</v>
      </c>
      <c r="X14" s="178">
        <v>1900</v>
      </c>
      <c r="Y14" s="166">
        <v>23634</v>
      </c>
      <c r="Z14" s="183"/>
      <c r="AA14" s="151"/>
      <c r="AB14" s="184" t="s">
        <v>64</v>
      </c>
    </row>
    <row r="15" ht="61.25" hidden="1" customHeight="1" spans="2:28">
      <c r="B15" s="154"/>
      <c r="C15" s="149" t="s">
        <v>65</v>
      </c>
      <c r="D15" s="150">
        <v>0.08</v>
      </c>
      <c r="E15" s="151">
        <v>0.14</v>
      </c>
      <c r="F15" s="152">
        <v>0</v>
      </c>
      <c r="G15" s="155" t="s">
        <v>59</v>
      </c>
      <c r="H15" s="151">
        <v>0.002</v>
      </c>
      <c r="I15" s="162" t="s">
        <v>60</v>
      </c>
      <c r="J15" s="163" t="s">
        <v>61</v>
      </c>
      <c r="K15" s="164">
        <v>0.035</v>
      </c>
      <c r="L15" s="151">
        <v>0</v>
      </c>
      <c r="M15" s="151" t="s">
        <v>62</v>
      </c>
      <c r="N15" s="165" t="s">
        <v>63</v>
      </c>
      <c r="O15" s="165" t="s">
        <v>63</v>
      </c>
      <c r="P15" s="166">
        <v>3958</v>
      </c>
      <c r="Q15" s="166">
        <v>22941</v>
      </c>
      <c r="R15" s="166"/>
      <c r="S15" s="166"/>
      <c r="T15" s="166">
        <v>1720</v>
      </c>
      <c r="U15" s="166">
        <v>23634</v>
      </c>
      <c r="V15" s="177">
        <v>5626</v>
      </c>
      <c r="W15" s="177">
        <v>5626</v>
      </c>
      <c r="X15" s="178">
        <v>1900</v>
      </c>
      <c r="Y15" s="166">
        <v>26070</v>
      </c>
      <c r="Z15" s="183"/>
      <c r="AA15" s="151"/>
      <c r="AB15" s="184" t="s">
        <v>64</v>
      </c>
    </row>
    <row r="16" ht="24" customHeight="1" spans="2:28">
      <c r="B16" s="154"/>
      <c r="C16" s="156" t="s">
        <v>66</v>
      </c>
      <c r="D16" s="157">
        <f>D15</f>
        <v>0.08</v>
      </c>
      <c r="E16" s="158">
        <f>E15</f>
        <v>0.14</v>
      </c>
      <c r="F16" s="159">
        <f>F15</f>
        <v>0</v>
      </c>
      <c r="G16" s="158">
        <v>0.001</v>
      </c>
      <c r="H16" s="158">
        <f>H15</f>
        <v>0.002</v>
      </c>
      <c r="I16" s="167">
        <v>0.0032</v>
      </c>
      <c r="J16" s="168">
        <v>0.02</v>
      </c>
      <c r="K16" s="158">
        <v>0.045</v>
      </c>
      <c r="L16" s="158">
        <f>L15</f>
        <v>0</v>
      </c>
      <c r="M16" s="158">
        <v>0.01</v>
      </c>
      <c r="N16" s="169">
        <v>0.05</v>
      </c>
      <c r="O16" s="169">
        <v>0.05</v>
      </c>
      <c r="P16" s="170">
        <f>P15</f>
        <v>3958</v>
      </c>
      <c r="Q16" s="170">
        <f>Q15</f>
        <v>22941</v>
      </c>
      <c r="R16" s="179" t="s">
        <v>67</v>
      </c>
      <c r="S16" s="179" t="s">
        <v>67</v>
      </c>
      <c r="T16" s="170">
        <f t="shared" ref="T16:Y16" si="0">T15</f>
        <v>1720</v>
      </c>
      <c r="U16" s="170">
        <f t="shared" si="0"/>
        <v>23634</v>
      </c>
      <c r="V16" s="177">
        <f t="shared" si="0"/>
        <v>5626</v>
      </c>
      <c r="W16" s="177">
        <f t="shared" si="0"/>
        <v>5626</v>
      </c>
      <c r="X16" s="170">
        <f t="shared" si="0"/>
        <v>1900</v>
      </c>
      <c r="Y16" s="170">
        <f t="shared" si="0"/>
        <v>26070</v>
      </c>
      <c r="Z16" s="185"/>
      <c r="AA16" s="158"/>
      <c r="AB16" s="186"/>
    </row>
    <row r="17" ht="63.65" hidden="1" customHeight="1" spans="2:28">
      <c r="B17" s="154"/>
      <c r="C17" s="149" t="s">
        <v>68</v>
      </c>
      <c r="D17" s="150">
        <v>0.08</v>
      </c>
      <c r="E17" s="151">
        <v>0.14</v>
      </c>
      <c r="F17" s="152">
        <v>0</v>
      </c>
      <c r="G17" s="155" t="s">
        <v>69</v>
      </c>
      <c r="H17" s="155">
        <v>0.002</v>
      </c>
      <c r="I17" s="155">
        <v>0.008</v>
      </c>
      <c r="J17" s="151" t="s">
        <v>70</v>
      </c>
      <c r="K17" s="171" t="s">
        <v>71</v>
      </c>
      <c r="L17" s="151">
        <v>0</v>
      </c>
      <c r="M17" s="151" t="s">
        <v>62</v>
      </c>
      <c r="N17" s="165" t="s">
        <v>63</v>
      </c>
      <c r="O17" s="165" t="s">
        <v>63</v>
      </c>
      <c r="P17" s="166">
        <v>4546</v>
      </c>
      <c r="Q17" s="166">
        <v>26421</v>
      </c>
      <c r="R17" s="166"/>
      <c r="S17" s="166"/>
      <c r="T17" s="166">
        <v>1900</v>
      </c>
      <c r="U17" s="166">
        <v>27234</v>
      </c>
      <c r="V17" s="166">
        <v>4340</v>
      </c>
      <c r="W17" s="166">
        <v>21699</v>
      </c>
      <c r="X17" s="180">
        <v>1900</v>
      </c>
      <c r="Y17" s="166">
        <v>27234</v>
      </c>
      <c r="Z17" s="183"/>
      <c r="AA17" s="151"/>
      <c r="AB17" s="187"/>
    </row>
    <row r="18" ht="15" spans="2:28">
      <c r="B18" s="154"/>
      <c r="C18" s="156" t="s">
        <v>72</v>
      </c>
      <c r="D18" s="157">
        <f>D17</f>
        <v>0.08</v>
      </c>
      <c r="E18" s="157">
        <f>E17</f>
        <v>0.14</v>
      </c>
      <c r="F18" s="157">
        <f>F17</f>
        <v>0</v>
      </c>
      <c r="G18" s="158">
        <v>0.0016</v>
      </c>
      <c r="H18" s="158">
        <f>H17</f>
        <v>0.002</v>
      </c>
      <c r="I18" s="158">
        <f>I17</f>
        <v>0.008</v>
      </c>
      <c r="J18" s="158">
        <v>0.02</v>
      </c>
      <c r="K18" s="158">
        <v>0.045</v>
      </c>
      <c r="L18" s="158">
        <f>L17</f>
        <v>0</v>
      </c>
      <c r="M18" s="158">
        <v>0.01</v>
      </c>
      <c r="N18" s="169">
        <v>0.05</v>
      </c>
      <c r="O18" s="169">
        <v>0.05</v>
      </c>
      <c r="P18" s="172">
        <f>P17</f>
        <v>4546</v>
      </c>
      <c r="Q18" s="172">
        <f>Q17</f>
        <v>26421</v>
      </c>
      <c r="R18" s="179" t="s">
        <v>67</v>
      </c>
      <c r="S18" s="179" t="s">
        <v>67</v>
      </c>
      <c r="T18" s="172">
        <f t="shared" ref="T18:Y18" si="1">T17</f>
        <v>1900</v>
      </c>
      <c r="U18" s="172">
        <f t="shared" si="1"/>
        <v>27234</v>
      </c>
      <c r="V18" s="172">
        <f t="shared" si="1"/>
        <v>4340</v>
      </c>
      <c r="W18" s="172">
        <f t="shared" si="1"/>
        <v>21699</v>
      </c>
      <c r="X18" s="172">
        <f t="shared" si="1"/>
        <v>1900</v>
      </c>
      <c r="Y18" s="172">
        <f t="shared" si="1"/>
        <v>27234</v>
      </c>
      <c r="Z18" s="185"/>
      <c r="AA18" s="158"/>
      <c r="AB18" s="188"/>
    </row>
    <row r="19" ht="66" hidden="1" customHeight="1" spans="2:28">
      <c r="B19" s="154"/>
      <c r="C19" s="149" t="s">
        <v>73</v>
      </c>
      <c r="D19" s="150">
        <v>0.08</v>
      </c>
      <c r="E19" s="160">
        <v>0.15</v>
      </c>
      <c r="F19" s="152">
        <v>0</v>
      </c>
      <c r="G19" s="155" t="s">
        <v>74</v>
      </c>
      <c r="H19" s="151">
        <v>0.002</v>
      </c>
      <c r="I19" s="151">
        <v>0.008</v>
      </c>
      <c r="J19" s="151" t="s">
        <v>70</v>
      </c>
      <c r="K19" s="173" t="s">
        <v>75</v>
      </c>
      <c r="L19" s="151">
        <v>0</v>
      </c>
      <c r="M19" s="151" t="s">
        <v>62</v>
      </c>
      <c r="N19" s="165" t="s">
        <v>63</v>
      </c>
      <c r="O19" s="165" t="s">
        <v>63</v>
      </c>
      <c r="P19" s="166">
        <v>4546</v>
      </c>
      <c r="Q19" s="166">
        <v>26421</v>
      </c>
      <c r="R19" s="166"/>
      <c r="S19" s="166"/>
      <c r="T19" s="166">
        <v>1900</v>
      </c>
      <c r="U19" s="166">
        <v>27234</v>
      </c>
      <c r="V19" s="166">
        <v>4340</v>
      </c>
      <c r="W19" s="166">
        <v>5626</v>
      </c>
      <c r="X19" s="166">
        <v>1900</v>
      </c>
      <c r="Y19" s="166">
        <v>28770</v>
      </c>
      <c r="Z19" s="183"/>
      <c r="AA19" s="151"/>
      <c r="AB19" s="187"/>
    </row>
    <row r="20" ht="15" spans="2:28">
      <c r="B20" s="147"/>
      <c r="C20" s="156" t="s">
        <v>76</v>
      </c>
      <c r="D20" s="157">
        <f>D19</f>
        <v>0.08</v>
      </c>
      <c r="E20" s="157">
        <f>E19</f>
        <v>0.15</v>
      </c>
      <c r="F20" s="157">
        <f>F19</f>
        <v>0</v>
      </c>
      <c r="G20" s="158">
        <v>0.002</v>
      </c>
      <c r="H20" s="158">
        <f>H19</f>
        <v>0.002</v>
      </c>
      <c r="I20" s="158">
        <f>I19</f>
        <v>0.008</v>
      </c>
      <c r="J20" s="174">
        <v>0.02</v>
      </c>
      <c r="K20" s="174">
        <v>0.04</v>
      </c>
      <c r="L20" s="158">
        <f>L19</f>
        <v>0</v>
      </c>
      <c r="M20" s="158">
        <v>0.01</v>
      </c>
      <c r="N20" s="169">
        <v>0.05</v>
      </c>
      <c r="O20" s="169">
        <v>0.05</v>
      </c>
      <c r="P20" s="170">
        <f>P19</f>
        <v>4546</v>
      </c>
      <c r="Q20" s="170">
        <f>Q19</f>
        <v>26421</v>
      </c>
      <c r="R20" s="179" t="s">
        <v>67</v>
      </c>
      <c r="S20" s="179" t="s">
        <v>67</v>
      </c>
      <c r="T20" s="170">
        <f t="shared" ref="T20:Y20" si="2">T19</f>
        <v>1900</v>
      </c>
      <c r="U20" s="170">
        <f t="shared" si="2"/>
        <v>27234</v>
      </c>
      <c r="V20" s="170">
        <f t="shared" si="2"/>
        <v>4340</v>
      </c>
      <c r="W20" s="170">
        <f t="shared" si="2"/>
        <v>5626</v>
      </c>
      <c r="X20" s="170">
        <f t="shared" si="2"/>
        <v>1900</v>
      </c>
      <c r="Y20" s="170">
        <f t="shared" si="2"/>
        <v>28770</v>
      </c>
      <c r="Z20" s="185"/>
      <c r="AA20" s="158"/>
      <c r="AB20" s="188"/>
    </row>
    <row r="21" ht="20.4" customHeight="1"/>
    <row r="22" ht="20.4" customHeight="1"/>
    <row r="23" ht="20.4" customHeight="1"/>
  </sheetData>
  <mergeCells count="15">
    <mergeCell ref="D12:E12"/>
    <mergeCell ref="F12:G12"/>
    <mergeCell ref="H12:I12"/>
    <mergeCell ref="J12:K12"/>
    <mergeCell ref="L12:M12"/>
    <mergeCell ref="N12:O12"/>
    <mergeCell ref="P12:W12"/>
    <mergeCell ref="X12:Y12"/>
    <mergeCell ref="B12:B13"/>
    <mergeCell ref="B14:B20"/>
    <mergeCell ref="C12:C13"/>
    <mergeCell ref="Z12:Z13"/>
    <mergeCell ref="AA12:AA13"/>
    <mergeCell ref="AB12:AB13"/>
    <mergeCell ref="B2:N8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99"/>
  <sheetViews>
    <sheetView showGridLines="0" zoomScale="85" zoomScaleNormal="85" workbookViewId="0">
      <selection activeCell="H7" sqref="H7"/>
    </sheetView>
  </sheetViews>
  <sheetFormatPr defaultColWidth="8.91666666666667" defaultRowHeight="14"/>
  <cols>
    <col min="1" max="1" width="8.91666666666667" style="128"/>
    <col min="2" max="2" width="11.25" style="128" customWidth="1"/>
    <col min="3" max="11" width="8.91666666666667" style="128"/>
    <col min="12" max="12" width="12.4166666666667" style="128" customWidth="1"/>
    <col min="13" max="16384" width="8.91666666666667" style="128"/>
  </cols>
  <sheetData>
    <row r="1" spans="2:12">
      <c r="B1" s="135">
        <v>44378</v>
      </c>
      <c r="L1" s="135">
        <v>44531</v>
      </c>
    </row>
    <row r="2" spans="2:12">
      <c r="B2" s="128" t="s">
        <v>77</v>
      </c>
      <c r="L2" s="131" t="s">
        <v>78</v>
      </c>
    </row>
    <row r="75" spans="2:3">
      <c r="B75" s="128">
        <v>1</v>
      </c>
      <c r="C75" s="130" t="s">
        <v>79</v>
      </c>
    </row>
    <row r="76" spans="3:3">
      <c r="C76" s="131" t="s">
        <v>80</v>
      </c>
    </row>
    <row r="78" spans="2:3">
      <c r="B78" s="128">
        <v>2</v>
      </c>
      <c r="C78" s="128" t="s">
        <v>81</v>
      </c>
    </row>
    <row r="80" spans="3:3">
      <c r="C80" s="130" t="s">
        <v>82</v>
      </c>
    </row>
    <row r="81" spans="3:3">
      <c r="C81" s="130" t="s">
        <v>83</v>
      </c>
    </row>
    <row r="83" spans="3:3">
      <c r="C83" s="131" t="s">
        <v>84</v>
      </c>
    </row>
    <row r="84" spans="3:3">
      <c r="C84" s="131" t="s">
        <v>85</v>
      </c>
    </row>
    <row r="87" spans="3:3">
      <c r="C87" s="131" t="s">
        <v>86</v>
      </c>
    </row>
    <row r="88" spans="2:3">
      <c r="B88" s="128">
        <v>3</v>
      </c>
      <c r="C88" s="128" t="s">
        <v>87</v>
      </c>
    </row>
    <row r="90" spans="2:3">
      <c r="B90" s="136" t="s">
        <v>88</v>
      </c>
      <c r="C90" s="128" t="s">
        <v>89</v>
      </c>
    </row>
    <row r="91" spans="2:3">
      <c r="B91" s="136"/>
      <c r="C91" s="127" t="s">
        <v>90</v>
      </c>
    </row>
    <row r="92" spans="2:3">
      <c r="B92" s="136" t="s">
        <v>91</v>
      </c>
      <c r="C92" s="128" t="s">
        <v>92</v>
      </c>
    </row>
    <row r="93" spans="2:3">
      <c r="B93" s="136"/>
      <c r="C93" s="131" t="s">
        <v>78</v>
      </c>
    </row>
    <row r="96" spans="2:3">
      <c r="B96" s="128">
        <v>4</v>
      </c>
      <c r="C96" s="137" t="s">
        <v>93</v>
      </c>
    </row>
    <row r="97" spans="3:3">
      <c r="C97" s="128" t="s">
        <v>94</v>
      </c>
    </row>
    <row r="99" spans="3:3">
      <c r="C99" s="138" t="s">
        <v>95</v>
      </c>
    </row>
  </sheetData>
  <hyperlinks>
    <hyperlink ref="L2" r:id="rId2" display="https://guangdong.chinatax.gov.cn/gdsw/fssw_tzgg/2021-11/30/content_67510a3b6a594abc9e13367aeca4e489.shtml?utm_source=chatgpt.com"/>
    <hyperlink ref="C76" r:id="rId3" display="https://guangdong.chinatax.gov.cn/gdsw/stsw_sbzc/2023-04/27/content_ddec7fe19a6848babd4605744360027f.shtml?utm_source=chatgpt.com"/>
    <hyperlink ref="C83" r:id="rId4" display="https://ddei3-0-ctp.asiainfo-sec.com:443/wis/clicktime/v1/query?url=https%3a%2f%2fm12333.cn%2fpolicy%2fmyzr.html%3futm%5fsource%3dchatgpt.com&amp;umid=15872A4B-3C4D-B206-9FFC-112CDBBABAF2&amp;auth=1b7026dd0d0ddf2d048eb69ec2055ced11f64474-cbf296ef94cf875f48b5b5eed7cbe6d7acde06de"/>
    <hyperlink ref="C84" r:id="rId5" display="https://guangdong.chinatax.gov.cn/gdsw/fssw_gkwj/2021-01/04/content_0a76334fa06a4307b3d574a76f35655f.shtml?utm_source=chatgpt.com"/>
    <hyperlink ref="C87" r:id="rId6" display="https://guangdong.chinatax.gov.cn/gdsw/fssw_tzgg/2019-09/27/content_4a120c41af1b4d959694da917fd25a6c.shtml?utm_source=chatgpt.com"/>
    <hyperlink ref="C93" r:id="rId2" display="https://guangdong.chinatax.gov.cn/gdsw/fssw_tzgg/2021-11/30/content_67510a3b6a594abc9e13367aeca4e489.shtml?utm_source=chatgpt.com"/>
    <hyperlink ref="C91" r:id="rId7" display="https://guangdong.chinatax.gov.cn/gdsw/fssw_gkwj/2021-06/30/content_cf0cad21a94e430f855e8fbdfa49d542.shtml?utm_source=chatgpt.com"/>
    <hyperlink ref="C99" r:id="rId8" display="https://www.sohu.com/a/471145371_121123912"/>
  </hyperlink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5"/>
  <sheetViews>
    <sheetView showGridLines="0" zoomScale="85" zoomScaleNormal="85" topLeftCell="A34" workbookViewId="0">
      <selection activeCell="H7" sqref="H7"/>
    </sheetView>
  </sheetViews>
  <sheetFormatPr defaultColWidth="8.91666666666667" defaultRowHeight="14"/>
  <cols>
    <col min="1" max="16384" width="8.91666666666667" style="126"/>
  </cols>
  <sheetData>
    <row r="2" spans="2:2">
      <c r="B2" s="127" t="s">
        <v>96</v>
      </c>
    </row>
    <row r="4" spans="11:12">
      <c r="K4" s="126">
        <v>1</v>
      </c>
      <c r="L4" s="132" t="s">
        <v>97</v>
      </c>
    </row>
    <row r="5" spans="12:12">
      <c r="L5" s="133"/>
    </row>
    <row r="6" spans="12:12">
      <c r="L6" s="132" t="s">
        <v>98</v>
      </c>
    </row>
    <row r="7" spans="12:12">
      <c r="L7" s="133"/>
    </row>
    <row r="8" spans="12:12">
      <c r="L8" s="134" t="s">
        <v>99</v>
      </c>
    </row>
    <row r="9" spans="12:12">
      <c r="L9" s="133"/>
    </row>
    <row r="10" spans="12:12">
      <c r="L10" s="134" t="s">
        <v>85</v>
      </c>
    </row>
    <row r="14" spans="11:12">
      <c r="K14" s="126">
        <v>2</v>
      </c>
      <c r="L14" s="126" t="s">
        <v>100</v>
      </c>
    </row>
    <row r="15" spans="12:12">
      <c r="L15" s="126" t="s">
        <v>101</v>
      </c>
    </row>
  </sheetData>
  <hyperlinks>
    <hyperlink ref="B2" r:id="rId2" display="http://shebao.southmoney.com/dongtai/sbzc/202207/312138.html"/>
    <hyperlink ref="L8" r:id="rId3" display="https://guangdong.chinatax.gov.cn/gdsw/fssw_gkwj/2022-01/04/content_88612daa138a4c5b906846fc13107c98.shtml?utm_source=chatgpt.com"/>
    <hyperlink ref="L10" r:id="rId4" display="https://guangdong.chinatax.gov.cn/gdsw/fssw_gkwj/2021-01/04/content_0a76334fa06a4307b3d574a76f35655f.shtml?utm_source=chatgpt.com"/>
  </hyperlink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4"/>
  <sheetViews>
    <sheetView showGridLines="0" topLeftCell="A40" workbookViewId="0">
      <selection activeCell="H7" sqref="H7"/>
    </sheetView>
  </sheetViews>
  <sheetFormatPr defaultColWidth="8.91666666666667" defaultRowHeight="14" outlineLevelCol="2"/>
  <cols>
    <col min="1" max="1" width="2.58333333333333" style="128" customWidth="1"/>
    <col min="2" max="2" width="6.58333333333333" style="129" customWidth="1"/>
    <col min="3" max="3" width="146.25" style="128" customWidth="1"/>
    <col min="4" max="16384" width="8.91666666666667" style="128"/>
  </cols>
  <sheetData>
    <row r="2" spans="2:3">
      <c r="B2" s="129">
        <v>1</v>
      </c>
      <c r="C2" s="130" t="s">
        <v>102</v>
      </c>
    </row>
    <row r="4" spans="3:3">
      <c r="C4" s="131" t="s">
        <v>103</v>
      </c>
    </row>
    <row r="6" spans="3:3">
      <c r="C6" s="131" t="s">
        <v>104</v>
      </c>
    </row>
    <row r="7" ht="286.75" customHeight="1"/>
    <row r="9" ht="16.5" spans="2:3">
      <c r="B9" s="129">
        <v>2</v>
      </c>
      <c r="C9" s="130" t="s">
        <v>105</v>
      </c>
    </row>
    <row r="11" spans="3:3">
      <c r="C11" s="131" t="s">
        <v>106</v>
      </c>
    </row>
    <row r="13" spans="2:3">
      <c r="B13" s="129">
        <v>3</v>
      </c>
      <c r="C13" s="128" t="s">
        <v>107</v>
      </c>
    </row>
    <row r="15" spans="3:3">
      <c r="C15" s="128" t="s">
        <v>108</v>
      </c>
    </row>
    <row r="17" spans="3:3">
      <c r="C17" s="131" t="s">
        <v>80</v>
      </c>
    </row>
    <row r="19" ht="16.5" spans="2:3">
      <c r="B19" s="129">
        <v>4</v>
      </c>
      <c r="C19" s="128" t="s">
        <v>109</v>
      </c>
    </row>
    <row r="20" spans="3:3">
      <c r="C20" s="128" t="s">
        <v>110</v>
      </c>
    </row>
    <row r="24" spans="3:3">
      <c r="C24" s="127" t="s">
        <v>111</v>
      </c>
    </row>
  </sheetData>
  <hyperlinks>
    <hyperlink ref="C4" r:id="rId2" display="https://ddei3-0-ctp.asiainfo-sec.com:443/wis/clicktime/v1/query?url=https%3a%2f%2fm12333.cn%2fpolicy%2fmpbfz.html%3futm%5fsource%3dchatgpt.com&amp;umid=F105A7B6-3C4C-DC06-AECC-8CE67D52FFF6&amp;auth=1b7026dd0d0ddf2d048eb69ec2055ced11f64474-87a199ca46f8377678c1276f154ea3499b0362fb"/>
    <hyperlink ref="C6" r:id="rId3" display="https://m.fs.bendibao.com/live/126634.shtm"/>
    <hyperlink ref="C11" r:id="rId4" display="https://m.fs.bendibao.com/live/123200.shtm"/>
    <hyperlink ref="C17" r:id="rId5" display="https://guangdong.chinatax.gov.cn/gdsw/stsw_sbzc/2023-04/27/content_ddec7fe19a6848babd4605744360027f.shtml?utm_source=chatgpt.com"/>
    <hyperlink ref="C24" r:id="rId6" display="https://fs.bendibao.com/live/201774/90817.shtm"/>
  </hyperlink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0"/>
  <sheetViews>
    <sheetView showGridLines="0" workbookViewId="0">
      <selection activeCell="H7" sqref="H7"/>
    </sheetView>
  </sheetViews>
  <sheetFormatPr defaultColWidth="8.91666666666667" defaultRowHeight="14"/>
  <cols>
    <col min="1" max="16384" width="8.91666666666667" style="126"/>
  </cols>
  <sheetData>
    <row r="2" spans="2:12">
      <c r="B2" s="127" t="s">
        <v>112</v>
      </c>
      <c r="K2" s="126">
        <v>1</v>
      </c>
      <c r="L2" s="126" t="s">
        <v>113</v>
      </c>
    </row>
    <row r="25" spans="12:12">
      <c r="L25" s="127" t="s">
        <v>114</v>
      </c>
    </row>
    <row r="42" spans="12:12">
      <c r="L42" s="127" t="s">
        <v>115</v>
      </c>
    </row>
    <row r="59" spans="11:12">
      <c r="K59" s="126">
        <v>2</v>
      </c>
      <c r="L59" s="126" t="s">
        <v>116</v>
      </c>
    </row>
    <row r="60" spans="12:12">
      <c r="L60" s="126" t="s">
        <v>117</v>
      </c>
    </row>
  </sheetData>
  <hyperlinks>
    <hyperlink ref="B2" r:id="rId2" display="https://fs.bendibao.com/live/202481/129224.shtm"/>
    <hyperlink ref="L25" r:id="rId3" display="https://guangdong.chinatax.gov.cn/gdsw/fssw_tzgg/2023-12/21/content_c0d904b0cfb54683bf3c9cf0a14d3ba6.shtml"/>
    <hyperlink ref="L42" r:id="rId4" display="http://www.hr668.com/ldbzzt/ldbzzt20240103b.html"/>
  </hyperlink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AM6"/>
  <sheetViews>
    <sheetView zoomScale="85" zoomScaleNormal="85" workbookViewId="0">
      <selection activeCell="H7" sqref="H7"/>
    </sheetView>
  </sheetViews>
  <sheetFormatPr defaultColWidth="9" defaultRowHeight="14" outlineLevelRow="5"/>
  <cols>
    <col min="2" max="2" width="28.5833333333333" style="82" customWidth="1"/>
    <col min="3" max="3" width="14" customWidth="1"/>
    <col min="4" max="4" width="13.5833333333333" customWidth="1"/>
    <col min="5" max="5" width="12.25" customWidth="1"/>
    <col min="6" max="8" width="21.8333333333333" customWidth="1"/>
    <col min="9" max="9" width="14.5" customWidth="1"/>
    <col min="10" max="10" width="12.75" customWidth="1"/>
    <col min="11" max="11" width="13" customWidth="1"/>
    <col min="13" max="13" width="10.1666666666667" customWidth="1"/>
    <col min="15" max="15" width="11" customWidth="1"/>
    <col min="17" max="17" width="12.6666666666667" customWidth="1"/>
    <col min="18" max="18" width="9.75" customWidth="1"/>
    <col min="20" max="20" width="9.58333333333333" customWidth="1"/>
    <col min="21" max="21" width="12.9166666666667" customWidth="1"/>
    <col min="22" max="22" width="11.4166666666667" customWidth="1"/>
    <col min="23" max="23" width="22.1666666666667" customWidth="1"/>
    <col min="24" max="24" width="10.0833333333333" customWidth="1"/>
    <col min="25" max="25" width="11.1666666666667" customWidth="1"/>
    <col min="26" max="26" width="9.58333333333333" customWidth="1"/>
    <col min="27" max="27" width="20.6666666666667" customWidth="1"/>
    <col min="28" max="28" width="19.5833333333333" customWidth="1"/>
    <col min="29" max="29" width="9.83333333333333" customWidth="1"/>
    <col min="30" max="30" width="9" customWidth="1"/>
    <col min="31" max="31" width="9.83333333333333" customWidth="1"/>
    <col min="32" max="32" width="10.3333333333333" customWidth="1"/>
    <col min="33" max="33" width="10.9166666666667" customWidth="1"/>
    <col min="34" max="34" width="10.5" customWidth="1"/>
    <col min="35" max="35" width="11.5" customWidth="1"/>
    <col min="36" max="36" width="10.3333333333333" customWidth="1"/>
    <col min="37" max="37" width="9.83333333333333" customWidth="1"/>
    <col min="38" max="38" width="10.9166666666667" customWidth="1"/>
    <col min="39" max="39" width="10.5833333333333" customWidth="1"/>
  </cols>
  <sheetData>
    <row r="1" spans="2:39">
      <c r="B1" s="83" t="s">
        <v>118</v>
      </c>
      <c r="C1" s="84"/>
      <c r="D1" s="85"/>
      <c r="E1" s="84"/>
      <c r="F1" s="84"/>
      <c r="G1" s="84"/>
      <c r="H1" s="84"/>
      <c r="P1" s="99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</row>
    <row r="2" spans="2:39">
      <c r="B2" s="86"/>
      <c r="C2" s="86"/>
      <c r="D2" s="87"/>
      <c r="E2" s="86"/>
      <c r="F2" s="86"/>
      <c r="G2" s="86"/>
      <c r="H2" s="86"/>
      <c r="I2" s="100"/>
      <c r="J2" s="100"/>
      <c r="K2" s="100"/>
      <c r="L2" s="101" t="s">
        <v>119</v>
      </c>
      <c r="M2" s="102"/>
      <c r="N2" s="102"/>
      <c r="O2" s="102"/>
      <c r="P2" s="102"/>
      <c r="Q2" s="102"/>
      <c r="R2" s="102"/>
      <c r="S2" s="102"/>
      <c r="T2" s="115"/>
      <c r="U2" s="116" t="s">
        <v>120</v>
      </c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24" t="s">
        <v>121</v>
      </c>
      <c r="AJ2" s="124"/>
      <c r="AK2" s="124"/>
      <c r="AL2" s="124"/>
      <c r="AM2" s="124"/>
    </row>
    <row r="3" ht="42" spans="2:39">
      <c r="B3" s="88" t="s">
        <v>122</v>
      </c>
      <c r="C3" s="88" t="s">
        <v>123</v>
      </c>
      <c r="D3" s="89" t="s">
        <v>124</v>
      </c>
      <c r="E3" s="88" t="s">
        <v>125</v>
      </c>
      <c r="F3" s="88" t="s">
        <v>126</v>
      </c>
      <c r="G3" s="90" t="s">
        <v>127</v>
      </c>
      <c r="H3" s="90" t="s">
        <v>128</v>
      </c>
      <c r="I3" s="103" t="s">
        <v>129</v>
      </c>
      <c r="J3" s="104" t="s">
        <v>130</v>
      </c>
      <c r="K3" s="104" t="s">
        <v>131</v>
      </c>
      <c r="L3" s="105" t="s">
        <v>132</v>
      </c>
      <c r="M3" s="106" t="s">
        <v>8</v>
      </c>
      <c r="N3" s="105" t="s">
        <v>133</v>
      </c>
      <c r="O3" s="107" t="s">
        <v>11</v>
      </c>
      <c r="P3" s="107" t="s">
        <v>14</v>
      </c>
      <c r="Q3" s="105" t="s">
        <v>134</v>
      </c>
      <c r="R3" s="106" t="s">
        <v>16</v>
      </c>
      <c r="S3" s="117" t="s">
        <v>41</v>
      </c>
      <c r="T3" s="106" t="s">
        <v>22</v>
      </c>
      <c r="U3" s="118" t="s">
        <v>135</v>
      </c>
      <c r="V3" s="118" t="s">
        <v>136</v>
      </c>
      <c r="W3" s="116" t="s">
        <v>137</v>
      </c>
      <c r="X3" s="118" t="s">
        <v>138</v>
      </c>
      <c r="Y3" s="118" t="s">
        <v>139</v>
      </c>
      <c r="Z3" s="116" t="s">
        <v>140</v>
      </c>
      <c r="AA3" s="118" t="s">
        <v>141</v>
      </c>
      <c r="AB3" s="116" t="s">
        <v>142</v>
      </c>
      <c r="AC3" s="118" t="s">
        <v>143</v>
      </c>
      <c r="AD3" s="118" t="s">
        <v>144</v>
      </c>
      <c r="AE3" s="116" t="s">
        <v>145</v>
      </c>
      <c r="AF3" s="122" t="s">
        <v>146</v>
      </c>
      <c r="AG3" s="122" t="s">
        <v>147</v>
      </c>
      <c r="AH3" s="116" t="s">
        <v>148</v>
      </c>
      <c r="AI3" s="124" t="s">
        <v>137</v>
      </c>
      <c r="AJ3" s="124" t="s">
        <v>140</v>
      </c>
      <c r="AK3" s="124" t="s">
        <v>142</v>
      </c>
      <c r="AL3" s="124" t="s">
        <v>145</v>
      </c>
      <c r="AM3" s="124" t="s">
        <v>148</v>
      </c>
    </row>
    <row r="4" spans="2:39">
      <c r="B4" s="91"/>
      <c r="C4" s="91"/>
      <c r="D4" s="92"/>
      <c r="E4" s="91"/>
      <c r="F4" s="91"/>
      <c r="G4" s="91"/>
      <c r="H4" s="91"/>
      <c r="I4" s="108" t="s">
        <v>149</v>
      </c>
      <c r="J4" s="100"/>
      <c r="K4" s="109"/>
      <c r="L4" s="110"/>
      <c r="M4" s="111"/>
      <c r="N4" s="110"/>
      <c r="O4" s="111"/>
      <c r="P4" s="111"/>
      <c r="Q4" s="111"/>
      <c r="R4" s="111"/>
      <c r="S4" s="111"/>
      <c r="T4" s="119"/>
      <c r="U4" s="120">
        <f>五险一金比例基数示意!P18</f>
        <v>4546</v>
      </c>
      <c r="V4" s="120">
        <f>五险一金比例基数示意!Q18</f>
        <v>26421</v>
      </c>
      <c r="W4" s="121">
        <f>五险一金比例基数示意!E18</f>
        <v>0.14</v>
      </c>
      <c r="X4" s="120">
        <f>五险一金比例基数示意!T18</f>
        <v>1900</v>
      </c>
      <c r="Y4" s="120">
        <f>五险一金比例基数示意!U18</f>
        <v>27234</v>
      </c>
      <c r="Z4" s="121">
        <f>五险一金比例基数示意!I18</f>
        <v>0.008</v>
      </c>
      <c r="AA4" s="121"/>
      <c r="AB4" s="121">
        <f>五险一金比例基数示意!G18</f>
        <v>0.0016</v>
      </c>
      <c r="AC4" s="120">
        <f>五险一金比例基数示意!V18</f>
        <v>4340</v>
      </c>
      <c r="AD4" s="120">
        <f>五险一金比例基数示意!W18</f>
        <v>21699</v>
      </c>
      <c r="AE4" s="121">
        <f>五险一金比例基数示意!K18</f>
        <v>0.045</v>
      </c>
      <c r="AF4" s="123">
        <f>五险一金比例基数示意!X18</f>
        <v>1900</v>
      </c>
      <c r="AG4" s="123">
        <f>五险一金比例基数示意!Y18</f>
        <v>27234</v>
      </c>
      <c r="AH4" s="121">
        <f>五险一金比例基数示意!O18</f>
        <v>0.05</v>
      </c>
      <c r="AI4" s="125"/>
      <c r="AJ4" s="125"/>
      <c r="AK4" s="125"/>
      <c r="AL4" s="125"/>
      <c r="AM4" s="125"/>
    </row>
    <row r="5" s="81" customFormat="1" spans="1:39">
      <c r="A5" s="81" t="s">
        <v>150</v>
      </c>
      <c r="B5" s="93" t="s">
        <v>151</v>
      </c>
      <c r="C5" s="94" t="str">
        <f>_xlfn.XLOOKUP(B:B,'2023.7-2023.12'!B:B,'2023.7-2023.12'!G:G,0)</f>
        <v>2020/08/15</v>
      </c>
      <c r="D5" s="95" t="s">
        <v>152</v>
      </c>
      <c r="E5" s="81" t="str">
        <f>_xlfn.XLOOKUP(B:B,'2023.7-2023.12'!B:B,'2023.7-2023.12'!C:C,0)</f>
        <v>研发部</v>
      </c>
      <c r="F5" s="81" t="str">
        <f>_xlfn.XLOOKUP(B:B,'2023.7-2023.12'!B:B,'2023.7-2023.12'!F:F,0)</f>
        <v>机械工程师</v>
      </c>
      <c r="G5" s="81" t="s">
        <v>57</v>
      </c>
      <c r="H5" s="81" t="s">
        <v>57</v>
      </c>
      <c r="I5" s="81">
        <f>COUNTIF('2023.7-2023.12'!B:B,B5)</f>
        <v>4</v>
      </c>
      <c r="J5" s="112">
        <f>IFERROR(_xlfn.XLOOKUP(B5,'2023.7-2023.12'!B:B,'2023.7-2023.12'!K:K),0)</f>
        <v>24502</v>
      </c>
      <c r="K5" s="112">
        <f>IFERROR(AVERAGEIF('2023.7-2023.12'!B:B,B5,'2023.7-2023.12'!K:K),0)</f>
        <v>24502</v>
      </c>
      <c r="M5" s="81">
        <f>SUMIFS('2023.7-2023.12'!L:L,'2023.7-2023.12'!B:B,B5)</f>
        <v>0</v>
      </c>
      <c r="O5" s="112">
        <f>SUMIFS('2023.7-2023.12'!N:N,'2023.7-2023.12'!B:B,B5)</f>
        <v>0</v>
      </c>
      <c r="P5" s="81">
        <f>SUMIFS('2023.7-2023.12'!P:P,'2023.7-2023.12'!B:B,B5)</f>
        <v>0</v>
      </c>
      <c r="R5" s="112">
        <f>SUMIFS('2023.7-2023.12'!M:M,'2023.7-2023.12'!B:B,B5)</f>
        <v>0</v>
      </c>
      <c r="T5" s="112">
        <f>SUMIFS('2023.7-2023.12'!O:O,'2023.7-2023.12'!B:B,B5)</f>
        <v>0</v>
      </c>
      <c r="U5" s="112">
        <f>IF(K5&gt;0,MAX(K5,$U$4),MAX(J5,$U$4))</f>
        <v>24502</v>
      </c>
      <c r="V5" s="112">
        <f>MIN(U5,$V$4)</f>
        <v>24502</v>
      </c>
      <c r="W5" s="81">
        <f>V5*$W$4*I5</f>
        <v>13721.12</v>
      </c>
      <c r="X5" s="112">
        <f>IF(K5&gt;0,MAX(K5,$X$4),MAX(J5,$X$4))</f>
        <v>24502</v>
      </c>
      <c r="Y5" s="112">
        <f>MIN(X5,$Y$4)</f>
        <v>24502</v>
      </c>
      <c r="Z5" s="112">
        <f>Y5*$Z$4*I5</f>
        <v>784.064</v>
      </c>
      <c r="AA5" s="112">
        <f>IF(K5&gt;0,K5,J5)</f>
        <v>24502</v>
      </c>
      <c r="AB5" s="112">
        <f>AA5*$AB$4*I5</f>
        <v>156.8128</v>
      </c>
      <c r="AC5" s="112">
        <f>IF(K5&gt;0,MAX(K5,$AC$4),MAX(J5,$AC$4))</f>
        <v>24502</v>
      </c>
      <c r="AD5" s="112">
        <f>MIN(AC5,$AD$4)</f>
        <v>21699</v>
      </c>
      <c r="AE5" s="112">
        <f>AD5*$AE$4*I5</f>
        <v>3905.82</v>
      </c>
      <c r="AF5" s="112">
        <f>IF(K5&gt;0,MAX(K5,$AF$4),MAX(J5,$AF$4))</f>
        <v>24502</v>
      </c>
      <c r="AG5" s="112">
        <f>MIN(AF5,$AG$4)</f>
        <v>24502</v>
      </c>
      <c r="AH5" s="112">
        <f>AG5*$AH$4*I5</f>
        <v>4900.4</v>
      </c>
      <c r="AI5" s="81">
        <f>MIN(M5-W5,0)</f>
        <v>-13721.12</v>
      </c>
      <c r="AJ5" s="112">
        <f>MIN(O5-Z5,0)</f>
        <v>-784.064</v>
      </c>
      <c r="AK5" s="112">
        <f>MIN(P5-AB5,0)</f>
        <v>-156.8128</v>
      </c>
      <c r="AL5" s="112">
        <f>MIN(R5-AE5,0)</f>
        <v>-3905.82</v>
      </c>
      <c r="AM5" s="112">
        <f>MIN(T5-AH5,0)</f>
        <v>-4900.4</v>
      </c>
    </row>
    <row r="6" ht="244" customHeight="1" spans="2:39">
      <c r="B6" s="96" t="s">
        <v>153</v>
      </c>
      <c r="C6" s="97" t="s">
        <v>154</v>
      </c>
      <c r="D6" s="98" t="s">
        <v>155</v>
      </c>
      <c r="E6" s="98" t="s">
        <v>156</v>
      </c>
      <c r="F6" s="98" t="s">
        <v>156</v>
      </c>
      <c r="G6" s="98" t="s">
        <v>157</v>
      </c>
      <c r="H6" s="98" t="s">
        <v>158</v>
      </c>
      <c r="I6" s="98" t="s">
        <v>159</v>
      </c>
      <c r="J6" s="113" t="s">
        <v>160</v>
      </c>
      <c r="K6" s="113" t="s">
        <v>161</v>
      </c>
      <c r="L6" s="98" t="s">
        <v>162</v>
      </c>
      <c r="M6" s="98" t="s">
        <v>163</v>
      </c>
      <c r="N6" s="98" t="s">
        <v>162</v>
      </c>
      <c r="O6" s="98" t="s">
        <v>163</v>
      </c>
      <c r="P6" s="98" t="s">
        <v>163</v>
      </c>
      <c r="Q6" s="98" t="s">
        <v>162</v>
      </c>
      <c r="R6" s="98" t="s">
        <v>163</v>
      </c>
      <c r="S6" s="98" t="s">
        <v>164</v>
      </c>
      <c r="T6" s="98" t="s">
        <v>163</v>
      </c>
      <c r="U6" s="98" t="s">
        <v>165</v>
      </c>
      <c r="V6" s="98" t="s">
        <v>166</v>
      </c>
      <c r="W6" s="98" t="s">
        <v>167</v>
      </c>
      <c r="X6" s="98" t="s">
        <v>165</v>
      </c>
      <c r="Y6" s="98" t="s">
        <v>166</v>
      </c>
      <c r="Z6" s="98" t="s">
        <v>167</v>
      </c>
      <c r="AA6" s="98" t="s">
        <v>165</v>
      </c>
      <c r="AB6" s="98" t="s">
        <v>168</v>
      </c>
      <c r="AC6" s="98" t="s">
        <v>165</v>
      </c>
      <c r="AD6" s="98" t="s">
        <v>166</v>
      </c>
      <c r="AE6" s="98" t="s">
        <v>167</v>
      </c>
      <c r="AF6" s="98" t="s">
        <v>165</v>
      </c>
      <c r="AG6" s="98" t="s">
        <v>166</v>
      </c>
      <c r="AH6" s="98" t="s">
        <v>167</v>
      </c>
      <c r="AI6" s="98" t="s">
        <v>169</v>
      </c>
      <c r="AJ6" s="98" t="s">
        <v>169</v>
      </c>
      <c r="AK6" s="98" t="s">
        <v>169</v>
      </c>
      <c r="AL6" s="98" t="s">
        <v>169</v>
      </c>
      <c r="AM6" s="98" t="s">
        <v>169</v>
      </c>
    </row>
  </sheetData>
  <autoFilter xmlns:etc="http://www.wps.cn/officeDocument/2017/etCustomData" ref="B3:AM6" etc:filterBottomFollowUsedRange="0">
    <extLst/>
  </autoFilter>
  <mergeCells count="4">
    <mergeCell ref="U1:AM1"/>
    <mergeCell ref="L2:T2"/>
    <mergeCell ref="U2:AH2"/>
    <mergeCell ref="AI2:AM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I46"/>
  <sheetViews>
    <sheetView workbookViewId="0">
      <selection activeCell="H7" sqref="H7"/>
    </sheetView>
  </sheetViews>
  <sheetFormatPr defaultColWidth="9.83333333333333" defaultRowHeight="14"/>
  <cols>
    <col min="1" max="1" width="36" style="41" customWidth="1"/>
    <col min="2" max="2" width="14.3333333333333" style="42" customWidth="1"/>
    <col min="3" max="3" width="37" style="42" customWidth="1"/>
    <col min="4" max="4" width="2.25" style="43" customWidth="1"/>
    <col min="5" max="5" width="1.83333333333333" style="44" customWidth="1"/>
    <col min="6" max="6" width="33.4166666666667" style="43" customWidth="1"/>
    <col min="7" max="7" width="17.0833333333333" style="43" customWidth="1"/>
    <col min="8" max="8" width="17" style="43" customWidth="1"/>
    <col min="9" max="9" width="24.3333333333333" style="41" customWidth="1"/>
    <col min="10" max="16384" width="9.83333333333333" style="41"/>
  </cols>
  <sheetData>
    <row r="1" spans="1:1">
      <c r="A1" s="45"/>
    </row>
    <row r="2" ht="20.15" customHeight="1" spans="1:9">
      <c r="A2" s="46" t="s">
        <v>170</v>
      </c>
      <c r="B2" s="47"/>
      <c r="C2" s="48"/>
      <c r="F2" s="49" t="s">
        <v>171</v>
      </c>
      <c r="G2" s="49" t="s">
        <v>172</v>
      </c>
      <c r="H2" s="49" t="s">
        <v>173</v>
      </c>
      <c r="I2" s="79" t="s">
        <v>174</v>
      </c>
    </row>
    <row r="3" spans="1:9">
      <c r="A3" s="50" t="s">
        <v>175</v>
      </c>
      <c r="B3" s="51"/>
      <c r="C3" s="52" t="s">
        <v>176</v>
      </c>
      <c r="F3" s="53">
        <v>44927</v>
      </c>
      <c r="G3" s="54">
        <v>45838</v>
      </c>
      <c r="H3" s="54">
        <v>44986</v>
      </c>
      <c r="I3" s="74">
        <f>G3-H3+1</f>
        <v>853</v>
      </c>
    </row>
    <row r="4" spans="1:9">
      <c r="A4" s="55" t="s">
        <v>177</v>
      </c>
      <c r="B4" s="56" t="s">
        <v>178</v>
      </c>
      <c r="C4" s="57"/>
      <c r="F4" s="53">
        <v>44958</v>
      </c>
      <c r="G4" s="54">
        <v>45838</v>
      </c>
      <c r="H4" s="54">
        <v>45017</v>
      </c>
      <c r="I4" s="74">
        <f t="shared" ref="I4:I31" si="0">G4-H4+1</f>
        <v>822</v>
      </c>
    </row>
    <row r="5" spans="1:9">
      <c r="A5" s="55" t="s">
        <v>179</v>
      </c>
      <c r="B5" s="58"/>
      <c r="C5" s="52" t="s">
        <v>180</v>
      </c>
      <c r="F5" s="53">
        <v>44986</v>
      </c>
      <c r="G5" s="54">
        <v>45838</v>
      </c>
      <c r="H5" s="54">
        <v>45047</v>
      </c>
      <c r="I5" s="74">
        <f t="shared" si="0"/>
        <v>792</v>
      </c>
    </row>
    <row r="6" spans="1:9">
      <c r="A6" s="50"/>
      <c r="B6" s="59"/>
      <c r="C6" s="60"/>
      <c r="F6" s="53">
        <v>45017</v>
      </c>
      <c r="G6" s="54">
        <v>45838</v>
      </c>
      <c r="H6" s="54">
        <v>45078</v>
      </c>
      <c r="I6" s="74">
        <f t="shared" si="0"/>
        <v>761</v>
      </c>
    </row>
    <row r="7" ht="14.5" customHeight="1" spans="1:9">
      <c r="A7" s="61" t="s">
        <v>181</v>
      </c>
      <c r="B7" s="59"/>
      <c r="C7" s="60"/>
      <c r="F7" s="53">
        <v>45047</v>
      </c>
      <c r="G7" s="54">
        <v>45838</v>
      </c>
      <c r="H7" s="54">
        <v>45108</v>
      </c>
      <c r="I7" s="74">
        <f t="shared" si="0"/>
        <v>731</v>
      </c>
    </row>
    <row r="8" spans="1:9">
      <c r="A8" s="62" t="s">
        <v>182</v>
      </c>
      <c r="B8" s="63"/>
      <c r="C8" s="64"/>
      <c r="F8" s="53">
        <v>45078</v>
      </c>
      <c r="G8" s="54">
        <v>45838</v>
      </c>
      <c r="H8" s="54">
        <v>45139</v>
      </c>
      <c r="I8" s="74">
        <f t="shared" si="0"/>
        <v>700</v>
      </c>
    </row>
    <row r="9" spans="1:9">
      <c r="A9" s="62"/>
      <c r="B9" s="63"/>
      <c r="C9" s="64"/>
      <c r="D9" s="41"/>
      <c r="E9" s="65"/>
      <c r="F9" s="53">
        <v>45108</v>
      </c>
      <c r="G9" s="54">
        <v>45838</v>
      </c>
      <c r="H9" s="54">
        <v>45170</v>
      </c>
      <c r="I9" s="74">
        <f t="shared" si="0"/>
        <v>669</v>
      </c>
    </row>
    <row r="10" spans="1:9">
      <c r="A10" s="62"/>
      <c r="B10" s="63"/>
      <c r="C10" s="64"/>
      <c r="D10" s="41"/>
      <c r="E10" s="65"/>
      <c r="F10" s="53">
        <v>45139</v>
      </c>
      <c r="G10" s="54">
        <v>45838</v>
      </c>
      <c r="H10" s="54">
        <v>45200</v>
      </c>
      <c r="I10" s="74">
        <f t="shared" si="0"/>
        <v>639</v>
      </c>
    </row>
    <row r="11" spans="1:9">
      <c r="A11" s="62"/>
      <c r="B11" s="63"/>
      <c r="C11" s="64"/>
      <c r="D11" s="41"/>
      <c r="E11" s="65"/>
      <c r="F11" s="53">
        <v>45170</v>
      </c>
      <c r="G11" s="54">
        <v>45838</v>
      </c>
      <c r="H11" s="54">
        <v>45231</v>
      </c>
      <c r="I11" s="74">
        <f t="shared" si="0"/>
        <v>608</v>
      </c>
    </row>
    <row r="12" spans="1:9">
      <c r="A12" s="62"/>
      <c r="B12" s="63"/>
      <c r="C12" s="64"/>
      <c r="D12" s="41"/>
      <c r="E12" s="65"/>
      <c r="F12" s="53">
        <v>45200</v>
      </c>
      <c r="G12" s="54">
        <v>45838</v>
      </c>
      <c r="H12" s="54">
        <v>45261</v>
      </c>
      <c r="I12" s="74">
        <f t="shared" si="0"/>
        <v>578</v>
      </c>
    </row>
    <row r="13" spans="1:9">
      <c r="A13" s="66"/>
      <c r="B13" s="59"/>
      <c r="C13" s="60"/>
      <c r="D13" s="41"/>
      <c r="E13" s="65"/>
      <c r="F13" s="53">
        <v>45231</v>
      </c>
      <c r="G13" s="54">
        <v>45838</v>
      </c>
      <c r="H13" s="54">
        <v>45292</v>
      </c>
      <c r="I13" s="74">
        <f t="shared" si="0"/>
        <v>547</v>
      </c>
    </row>
    <row r="14" spans="1:9">
      <c r="A14" s="67" t="s">
        <v>183</v>
      </c>
      <c r="B14" s="59"/>
      <c r="C14" s="60"/>
      <c r="D14" s="41"/>
      <c r="E14" s="65"/>
      <c r="F14" s="53">
        <v>45261</v>
      </c>
      <c r="G14" s="54">
        <v>45838</v>
      </c>
      <c r="H14" s="54">
        <v>45323</v>
      </c>
      <c r="I14" s="74">
        <f t="shared" si="0"/>
        <v>516</v>
      </c>
    </row>
    <row r="15" spans="1:9">
      <c r="A15" s="68" t="s">
        <v>184</v>
      </c>
      <c r="B15" s="69">
        <f>B3*I39*0.05%</f>
        <v>0</v>
      </c>
      <c r="C15" s="60"/>
      <c r="D15" s="41"/>
      <c r="E15" s="65"/>
      <c r="F15" s="53">
        <v>45292</v>
      </c>
      <c r="G15" s="54">
        <v>45838</v>
      </c>
      <c r="H15" s="54">
        <v>45352</v>
      </c>
      <c r="I15" s="74">
        <f t="shared" si="0"/>
        <v>487</v>
      </c>
    </row>
    <row r="16" spans="1:9">
      <c r="A16" s="70"/>
      <c r="B16" s="71"/>
      <c r="C16" s="72"/>
      <c r="D16" s="41"/>
      <c r="E16" s="65"/>
      <c r="F16" s="53">
        <v>45323</v>
      </c>
      <c r="G16" s="54">
        <v>45838</v>
      </c>
      <c r="H16" s="54">
        <v>45383</v>
      </c>
      <c r="I16" s="74">
        <f t="shared" si="0"/>
        <v>456</v>
      </c>
    </row>
    <row r="17" spans="2:9">
      <c r="B17" s="41"/>
      <c r="C17" s="41"/>
      <c r="D17" s="41"/>
      <c r="E17" s="65"/>
      <c r="F17" s="53">
        <v>45352</v>
      </c>
      <c r="G17" s="54">
        <v>45838</v>
      </c>
      <c r="H17" s="54">
        <v>45413</v>
      </c>
      <c r="I17" s="74">
        <f t="shared" si="0"/>
        <v>426</v>
      </c>
    </row>
    <row r="18" spans="1:9">
      <c r="A18" s="73" t="s">
        <v>185</v>
      </c>
      <c r="B18" s="73"/>
      <c r="C18" s="73"/>
      <c r="D18" s="41"/>
      <c r="E18" s="65"/>
      <c r="F18" s="53">
        <v>45383</v>
      </c>
      <c r="G18" s="54">
        <v>45838</v>
      </c>
      <c r="H18" s="54">
        <v>45444</v>
      </c>
      <c r="I18" s="74">
        <f t="shared" si="0"/>
        <v>395</v>
      </c>
    </row>
    <row r="19" spans="1:9">
      <c r="A19" s="73"/>
      <c r="B19" s="73"/>
      <c r="C19" s="73"/>
      <c r="D19" s="41"/>
      <c r="E19" s="65"/>
      <c r="F19" s="53">
        <v>45413</v>
      </c>
      <c r="G19" s="54">
        <v>45838</v>
      </c>
      <c r="H19" s="54">
        <v>45474</v>
      </c>
      <c r="I19" s="74">
        <f t="shared" si="0"/>
        <v>365</v>
      </c>
    </row>
    <row r="20" spans="1:9">
      <c r="A20" s="73"/>
      <c r="B20" s="73"/>
      <c r="C20" s="73"/>
      <c r="D20" s="41"/>
      <c r="E20" s="65"/>
      <c r="F20" s="53">
        <v>45444</v>
      </c>
      <c r="G20" s="54">
        <v>45838</v>
      </c>
      <c r="H20" s="54">
        <v>45505</v>
      </c>
      <c r="I20" s="74">
        <f t="shared" si="0"/>
        <v>334</v>
      </c>
    </row>
    <row r="21" spans="1:9">
      <c r="A21" s="73"/>
      <c r="B21" s="73"/>
      <c r="C21" s="73"/>
      <c r="D21" s="41"/>
      <c r="E21" s="65"/>
      <c r="F21" s="53">
        <v>45474</v>
      </c>
      <c r="G21" s="54">
        <v>45838</v>
      </c>
      <c r="H21" s="54">
        <v>45536</v>
      </c>
      <c r="I21" s="74">
        <f t="shared" si="0"/>
        <v>303</v>
      </c>
    </row>
    <row r="22" spans="1:9">
      <c r="A22" s="73"/>
      <c r="B22" s="73"/>
      <c r="C22" s="73"/>
      <c r="D22" s="41"/>
      <c r="E22" s="65"/>
      <c r="F22" s="53">
        <v>45505</v>
      </c>
      <c r="G22" s="54">
        <v>45838</v>
      </c>
      <c r="H22" s="54">
        <v>45566</v>
      </c>
      <c r="I22" s="74">
        <f t="shared" si="0"/>
        <v>273</v>
      </c>
    </row>
    <row r="23" spans="1:9">
      <c r="A23" s="73"/>
      <c r="B23" s="73"/>
      <c r="C23" s="73"/>
      <c r="D23" s="41"/>
      <c r="E23" s="65"/>
      <c r="F23" s="53">
        <v>45536</v>
      </c>
      <c r="G23" s="54">
        <v>45838</v>
      </c>
      <c r="H23" s="54">
        <v>45597</v>
      </c>
      <c r="I23" s="74">
        <f t="shared" si="0"/>
        <v>242</v>
      </c>
    </row>
    <row r="24" spans="1:9">
      <c r="A24" s="73"/>
      <c r="B24" s="73"/>
      <c r="C24" s="73"/>
      <c r="D24" s="41"/>
      <c r="E24" s="65"/>
      <c r="F24" s="53">
        <v>45566</v>
      </c>
      <c r="G24" s="54">
        <v>45838</v>
      </c>
      <c r="H24" s="54">
        <v>45627</v>
      </c>
      <c r="I24" s="74">
        <f t="shared" si="0"/>
        <v>212</v>
      </c>
    </row>
    <row r="25" spans="1:9">
      <c r="A25" s="73"/>
      <c r="B25" s="73"/>
      <c r="C25" s="73"/>
      <c r="D25" s="41"/>
      <c r="E25" s="65"/>
      <c r="F25" s="53">
        <v>45597</v>
      </c>
      <c r="G25" s="54">
        <v>45838</v>
      </c>
      <c r="H25" s="54">
        <v>45658</v>
      </c>
      <c r="I25" s="74">
        <f t="shared" si="0"/>
        <v>181</v>
      </c>
    </row>
    <row r="26" spans="1:9">
      <c r="A26" s="73"/>
      <c r="B26" s="73"/>
      <c r="C26" s="73"/>
      <c r="D26" s="41"/>
      <c r="E26" s="65"/>
      <c r="F26" s="53">
        <v>45627</v>
      </c>
      <c r="G26" s="54">
        <v>45838</v>
      </c>
      <c r="H26" s="54">
        <v>45689</v>
      </c>
      <c r="I26" s="74">
        <f t="shared" si="0"/>
        <v>150</v>
      </c>
    </row>
    <row r="27" spans="1:9">
      <c r="A27" s="73"/>
      <c r="B27" s="73"/>
      <c r="C27" s="73"/>
      <c r="D27" s="41"/>
      <c r="E27" s="65"/>
      <c r="F27" s="53">
        <v>45658</v>
      </c>
      <c r="G27" s="54">
        <v>45838</v>
      </c>
      <c r="H27" s="54">
        <v>45717</v>
      </c>
      <c r="I27" s="74">
        <f t="shared" si="0"/>
        <v>122</v>
      </c>
    </row>
    <row r="28" spans="2:9">
      <c r="B28" s="41"/>
      <c r="C28" s="41"/>
      <c r="D28" s="41"/>
      <c r="E28" s="65"/>
      <c r="F28" s="53">
        <v>45689</v>
      </c>
      <c r="G28" s="54">
        <v>45838</v>
      </c>
      <c r="H28" s="54">
        <v>45748</v>
      </c>
      <c r="I28" s="74">
        <f t="shared" si="0"/>
        <v>91</v>
      </c>
    </row>
    <row r="29" spans="2:9">
      <c r="B29" s="41"/>
      <c r="C29" s="41"/>
      <c r="D29" s="41"/>
      <c r="E29" s="65"/>
      <c r="F29" s="53">
        <v>45717</v>
      </c>
      <c r="G29" s="54">
        <v>45838</v>
      </c>
      <c r="H29" s="54">
        <v>45778</v>
      </c>
      <c r="I29" s="74">
        <f t="shared" si="0"/>
        <v>61</v>
      </c>
    </row>
    <row r="30" spans="2:9">
      <c r="B30" s="41"/>
      <c r="C30" s="41"/>
      <c r="D30" s="41"/>
      <c r="E30" s="65"/>
      <c r="F30" s="53">
        <v>45748</v>
      </c>
      <c r="G30" s="54">
        <v>45838</v>
      </c>
      <c r="H30" s="54">
        <v>45809</v>
      </c>
      <c r="I30" s="74">
        <f t="shared" si="0"/>
        <v>30</v>
      </c>
    </row>
    <row r="31" spans="2:9">
      <c r="B31" s="41"/>
      <c r="C31" s="41"/>
      <c r="D31" s="41"/>
      <c r="E31" s="65"/>
      <c r="F31" s="53">
        <v>45778</v>
      </c>
      <c r="G31" s="54">
        <v>45838</v>
      </c>
      <c r="H31" s="54">
        <v>45839</v>
      </c>
      <c r="I31" s="74">
        <f t="shared" si="0"/>
        <v>0</v>
      </c>
    </row>
    <row r="32" spans="2:9">
      <c r="B32" s="41"/>
      <c r="C32" s="41"/>
      <c r="D32" s="41"/>
      <c r="E32" s="65"/>
      <c r="F32" s="53">
        <v>45809</v>
      </c>
      <c r="G32" s="54">
        <v>45838</v>
      </c>
      <c r="H32" s="54">
        <v>45870</v>
      </c>
      <c r="I32" s="74">
        <v>0</v>
      </c>
    </row>
    <row r="33" spans="2:9">
      <c r="B33" s="41"/>
      <c r="C33" s="41"/>
      <c r="D33" s="41"/>
      <c r="E33" s="65"/>
      <c r="F33" s="74"/>
      <c r="G33" s="54"/>
      <c r="H33" s="54"/>
      <c r="I33" s="74"/>
    </row>
    <row r="34" spans="2:9">
      <c r="B34" s="41"/>
      <c r="C34" s="41"/>
      <c r="D34" s="41"/>
      <c r="E34" s="65"/>
      <c r="F34" s="74"/>
      <c r="G34" s="54"/>
      <c r="H34" s="54"/>
      <c r="I34" s="74"/>
    </row>
    <row r="35" spans="2:9">
      <c r="B35" s="41"/>
      <c r="C35" s="41"/>
      <c r="D35" s="41"/>
      <c r="E35" s="65"/>
      <c r="F35" s="74"/>
      <c r="G35" s="54"/>
      <c r="H35" s="54"/>
      <c r="I35" s="74"/>
    </row>
    <row r="36" spans="2:9">
      <c r="B36" s="41"/>
      <c r="C36" s="41"/>
      <c r="D36" s="41"/>
      <c r="E36" s="65"/>
      <c r="F36" s="74"/>
      <c r="G36" s="54"/>
      <c r="H36" s="54"/>
      <c r="I36" s="74"/>
    </row>
    <row r="37" spans="2:9">
      <c r="B37" s="41"/>
      <c r="C37" s="41"/>
      <c r="D37" s="41"/>
      <c r="E37" s="65"/>
      <c r="F37" s="74"/>
      <c r="G37" s="54"/>
      <c r="H37" s="54"/>
      <c r="I37" s="74"/>
    </row>
    <row r="38" spans="2:9">
      <c r="B38" s="41"/>
      <c r="C38" s="41"/>
      <c r="D38" s="41"/>
      <c r="E38" s="65"/>
      <c r="F38" s="75"/>
      <c r="G38" s="54"/>
      <c r="H38" s="76"/>
      <c r="I38" s="75"/>
    </row>
    <row r="39" spans="2:9">
      <c r="B39" s="41"/>
      <c r="C39" s="41"/>
      <c r="D39" s="41"/>
      <c r="E39" s="65"/>
      <c r="F39" s="77" t="s">
        <v>186</v>
      </c>
      <c r="G39" s="78"/>
      <c r="H39" s="78"/>
      <c r="I39" s="80">
        <f>SUM(I3:I38)</f>
        <v>12344</v>
      </c>
    </row>
    <row r="40" spans="2:5">
      <c r="B40" s="41"/>
      <c r="C40" s="41"/>
      <c r="D40" s="41"/>
      <c r="E40" s="65"/>
    </row>
    <row r="41" spans="2:5">
      <c r="B41" s="41"/>
      <c r="C41" s="41"/>
      <c r="D41" s="41"/>
      <c r="E41" s="65"/>
    </row>
    <row r="42" spans="2:5">
      <c r="B42" s="41"/>
      <c r="C42" s="41"/>
      <c r="D42" s="41"/>
      <c r="E42" s="65"/>
    </row>
    <row r="43" spans="2:5">
      <c r="B43" s="41"/>
      <c r="C43" s="41"/>
      <c r="D43" s="41"/>
      <c r="E43" s="65"/>
    </row>
    <row r="44" spans="2:5">
      <c r="B44" s="41"/>
      <c r="C44" s="41"/>
      <c r="D44" s="41"/>
      <c r="E44" s="65"/>
    </row>
    <row r="45" spans="2:5">
      <c r="B45" s="41"/>
      <c r="C45" s="41"/>
      <c r="D45" s="41"/>
      <c r="E45" s="65"/>
    </row>
    <row r="46" spans="2:5">
      <c r="B46" s="41"/>
      <c r="C46" s="41"/>
      <c r="D46" s="41"/>
      <c r="E46" s="65"/>
    </row>
  </sheetData>
  <mergeCells count="3">
    <mergeCell ref="B4:C4"/>
    <mergeCell ref="A8:C12"/>
    <mergeCell ref="A18:C27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"/>
  <sheetViews>
    <sheetView workbookViewId="0">
      <selection activeCell="H7" sqref="H7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解读</vt:lpstr>
      <vt:lpstr>五险一金比例基数示意</vt:lpstr>
      <vt:lpstr>佛山2021</vt:lpstr>
      <vt:lpstr>佛山2022</vt:lpstr>
      <vt:lpstr>佛山2023</vt:lpstr>
      <vt:lpstr>佛山2024</vt:lpstr>
      <vt:lpstr>欠缴测算示例及逻辑</vt:lpstr>
      <vt:lpstr>滞纳金测算逻辑</vt:lpstr>
      <vt:lpstr>测算示例数据</vt:lpstr>
      <vt:lpstr>&gt;&gt;</vt:lpstr>
      <vt:lpstr>2022.1-2022.12 </vt:lpstr>
      <vt:lpstr>2023.7-2023.12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Queena Y Ma</dc:creator>
  <cp:lastModifiedBy>赵朋</cp:lastModifiedBy>
  <dcterms:created xsi:type="dcterms:W3CDTF">2015-06-05T18:17:00Z</dcterms:created>
  <dcterms:modified xsi:type="dcterms:W3CDTF">2025-08-30T14:19:44Z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1ED490273DA64C1DB8192062FA683BC7_12</vt:lpwstr>
  </property>
  <property fmtid="{D5CDD505-2E9C-101B-9397-08002B2CF9AE}" pid="3" name="KSOProductBuildVer">
    <vt:lpwstr>2052-12.1.0.22529</vt:lpwstr>
  </property>
</Properties>
</file>