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âcs\Documents\LaSalle\LaSalle\1\computer tools\final\"/>
    </mc:Choice>
  </mc:AlternateContent>
  <xr:revisionPtr revIDLastSave="0" documentId="8_{A6FFC460-6C02-4841-8CC2-F6321A434855}" xr6:coauthVersionLast="47" xr6:coauthVersionMax="47" xr10:uidLastSave="{00000000-0000-0000-0000-000000000000}"/>
  <bookViews>
    <workbookView xWindow="-108" yWindow="-108" windowWidth="23256" windowHeight="14616" xr2:uid="{EB9C3832-7188-4D73-B1A9-E6C02D43DEE3}"/>
  </bookViews>
  <sheets>
    <sheet name="Sheet1" sheetId="1" r:id="rId1"/>
  </sheets>
  <definedNames>
    <definedName name="_xlnm._FilterDatabase" localSheetId="0" hidden="1">Sheet1!$B$3:$J$17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Q7" i="1"/>
  <c r="P8" i="1"/>
  <c r="P7" i="1"/>
  <c r="C69" i="1" a="1"/>
  <c r="C69" i="1" s="1"/>
  <c r="C72" i="1" a="1"/>
  <c r="C72" i="1" s="1"/>
  <c r="O8" i="1"/>
  <c r="O7" i="1"/>
  <c r="Q43" i="1"/>
  <c r="Q42" i="1"/>
  <c r="P43" i="1"/>
  <c r="P42" i="1"/>
  <c r="O43" i="1"/>
  <c r="O42" i="1"/>
  <c r="N43" i="1"/>
  <c r="N42" i="1"/>
  <c r="N8" i="1"/>
  <c r="N7" i="1"/>
  <c r="D64" i="1"/>
  <c r="D63" i="1"/>
  <c r="C58" i="1"/>
  <c r="E53" i="1"/>
  <c r="E50" i="1"/>
  <c r="D53" i="1"/>
  <c r="C53" i="1"/>
  <c r="D50" i="1"/>
  <c r="C50" i="1"/>
  <c r="D45" i="1"/>
  <c r="C45" i="1"/>
  <c r="C40" i="1"/>
  <c r="C35" i="1"/>
  <c r="C30" i="1"/>
  <c r="C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<sst xmlns="http://schemas.openxmlformats.org/spreadsheetml/2006/main" count="156" uniqueCount="93">
  <si>
    <t>EEID</t>
  </si>
  <si>
    <t>Department</t>
  </si>
  <si>
    <t>Gender</t>
  </si>
  <si>
    <t>Age</t>
  </si>
  <si>
    <t>Salary</t>
  </si>
  <si>
    <t>Country</t>
  </si>
  <si>
    <t>City</t>
  </si>
  <si>
    <t>E02387</t>
  </si>
  <si>
    <t>IT</t>
  </si>
  <si>
    <t>Female</t>
  </si>
  <si>
    <t>Seattle</t>
  </si>
  <si>
    <t>E04105</t>
  </si>
  <si>
    <t>Male</t>
  </si>
  <si>
    <t>China</t>
  </si>
  <si>
    <t>Chongqing</t>
  </si>
  <si>
    <t>E02572</t>
  </si>
  <si>
    <t>Director</t>
  </si>
  <si>
    <t>Finance</t>
  </si>
  <si>
    <t>Chicago</t>
  </si>
  <si>
    <t>E02832</t>
  </si>
  <si>
    <t>Manager</t>
  </si>
  <si>
    <t>E01639</t>
  </si>
  <si>
    <t>Austin</t>
  </si>
  <si>
    <t>Analyst</t>
  </si>
  <si>
    <t>Phoenix</t>
  </si>
  <si>
    <t>E00644</t>
  </si>
  <si>
    <t>Sales</t>
  </si>
  <si>
    <t>E01550</t>
  </si>
  <si>
    <t>E04332</t>
  </si>
  <si>
    <t>Miami</t>
  </si>
  <si>
    <t>E04533</t>
  </si>
  <si>
    <t>Accounting</t>
  </si>
  <si>
    <t>E03838</t>
  </si>
  <si>
    <t>E00591</t>
  </si>
  <si>
    <t>E03344</t>
  </si>
  <si>
    <t>Engineering</t>
  </si>
  <si>
    <t>E00530</t>
  </si>
  <si>
    <t>E04239</t>
  </si>
  <si>
    <t>Shanghai</t>
  </si>
  <si>
    <t>Full Name</t>
  </si>
  <si>
    <t>Job Title</t>
  </si>
  <si>
    <t>Annual Salary</t>
  </si>
  <si>
    <t>Emily Davis</t>
  </si>
  <si>
    <t>United States</t>
  </si>
  <si>
    <t>Theodore Dinh</t>
  </si>
  <si>
    <t>Technical Architect</t>
  </si>
  <si>
    <t>Luna Sanders</t>
  </si>
  <si>
    <t>Penelope Jordan</t>
  </si>
  <si>
    <t>Computer Systems Manager</t>
  </si>
  <si>
    <t>Austin Vo</t>
  </si>
  <si>
    <t>Sr. Analyst</t>
  </si>
  <si>
    <t>Joshua Gupta</t>
  </si>
  <si>
    <t>Account Representative</t>
  </si>
  <si>
    <t>Ruby Barnes</t>
  </si>
  <si>
    <t>Luke Martin</t>
  </si>
  <si>
    <t>Easton Bailey</t>
  </si>
  <si>
    <t>Madeline Walker</t>
  </si>
  <si>
    <t>Savannah Ali</t>
  </si>
  <si>
    <t>Human Resources</t>
  </si>
  <si>
    <t>Camila Rogers</t>
  </si>
  <si>
    <t>Controls Engineer</t>
  </si>
  <si>
    <t>Eli Jones</t>
  </si>
  <si>
    <t>Everleigh Ng</t>
  </si>
  <si>
    <t>QUESTION #1</t>
  </si>
  <si>
    <t>1. Add filter for columns.</t>
  </si>
  <si>
    <t>2. Create (formula) the Average for salary</t>
  </si>
  <si>
    <t>Average</t>
  </si>
  <si>
    <t>3. Create (formula) to get the Count of employees if the employee is older than 50.</t>
  </si>
  <si>
    <t>Age &gt; 50</t>
  </si>
  <si>
    <t>4. Create(formula) statement to Get the information about the IT department Annual salary on total.</t>
  </si>
  <si>
    <t>IT department  salary</t>
  </si>
  <si>
    <t>5. Create (formula) to find how many females employees work in IT department.</t>
  </si>
  <si>
    <t>Females in IT department.</t>
  </si>
  <si>
    <t>6. Create (Formula) to find top earner based on annual salary.</t>
  </si>
  <si>
    <t>Top earner based on salary</t>
  </si>
  <si>
    <t>7. Create(formula) to get the Full name and EEID for youngest and oldest Employee</t>
  </si>
  <si>
    <t>Name for youngest Employee</t>
  </si>
  <si>
    <t>EEID for youngest Employee</t>
  </si>
  <si>
    <t>Name for oldest Employee</t>
  </si>
  <si>
    <t>EEID for oldest Employee</t>
  </si>
  <si>
    <t>age</t>
  </si>
  <si>
    <t>8. Create(formula) to get the Count for all employees from United States.</t>
  </si>
  <si>
    <t>Employees from United States</t>
  </si>
  <si>
    <t>9. Create(formula) to get the Average salary based on the gender.</t>
  </si>
  <si>
    <t>Average salary by gender.</t>
  </si>
  <si>
    <t>10. Create(formula) to get the name of all managers for each department.</t>
  </si>
  <si>
    <t>QUESTION #3 (20 points)</t>
  </si>
  <si>
    <t>1. Create Graph to show the Employees for different Gender.</t>
  </si>
  <si>
    <t>Count</t>
  </si>
  <si>
    <t>2. Create Graph for each Country results.</t>
  </si>
  <si>
    <t>Sr. Manager</t>
  </si>
  <si>
    <t>Avg Salary</t>
  </si>
  <si>
    <t>Avg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</si>
</sst>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6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6" fontId="2" fillId="0" borderId="4" xfId="0" applyNumberFormat="1" applyFont="1" applyBorder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6" fontId="0" fillId="4" borderId="5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Sheet1!$M$7:$M$8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Sheet1!$N$7:$N$8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3-4122-9007-08EBEC0BE3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51675967"/>
        <c:axId val="1059446095"/>
      </c:barChart>
      <c:catAx>
        <c:axId val="85167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446095"/>
        <c:crosses val="autoZero"/>
        <c:auto val="1"/>
        <c:lblAlgn val="ctr"/>
        <c:lblOffset val="100"/>
        <c:noMultiLvlLbl val="0"/>
      </c:catAx>
      <c:valAx>
        <c:axId val="10594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7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Count of employees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Sheet1!$N$41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Sheet1!$M$42:$M$43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Sheet1!$N$42:$N$43</c:f>
              <c:numCache>
                <c:formatCode>General</c:formatCode>
                <c:ptCount val="2"/>
                <c:pt idx="0">
                  <c:v>11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8-41C4-BFDA-1A800F8553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Salary for employees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Sheet1!$O$41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Sheet1!$M$42:$M$43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Sheet1!$O$42:$O$43</c:f>
              <c:numCache>
                <c:formatCode>"$"#,##0_);[Red]\("$"#,##0\)</c:formatCode>
                <c:ptCount val="2"/>
                <c:pt idx="0">
                  <c:v>1209107</c:v>
                </c:pt>
                <c:pt idx="1">
                  <c:v>297711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6-4E0A-830F-F948BCC0CB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Avg Salary for employees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Sheet1!$P$41</c:f>
              <c:strCache>
                <c:ptCount val="1"/>
                <c:pt idx="0">
                  <c:v>Avg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Sheet1!$M$42:$M$43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Sheet1!$P$42:$P$43</c:f>
              <c:numCache>
                <c:formatCode>"$"#,##0_);[Red]\("$"#,##0\)</c:formatCode>
                <c:ptCount val="2"/>
                <c:pt idx="0">
                  <c:v>109918.81818181818</c:v>
                </c:pt>
                <c:pt idx="1">
                  <c:v>99237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4-4628-AA78-E0FAE9E108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Avg age for employees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Sheet1!$Q$41</c:f>
              <c:strCache>
                <c:ptCount val="1"/>
                <c:pt idx="0">
                  <c:v>Avg 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Sheet1!$M$42:$M$43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Sheet1!$Q$42:$Q$43</c:f>
              <c:numCache>
                <c:formatCode>General</c:formatCode>
                <c:ptCount val="2"/>
                <c:pt idx="0">
                  <c:v>38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6-4D90-AD0D-C560978B5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Salary for employees by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Gender</a:t>
            </a:r>
            <a:endParaRPr lang="en-US"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Sheet1!$O$6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Sheet1!$M$7:$M$8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Sheet1!$O$7:$O$8</c:f>
              <c:numCache>
                <c:formatCode>"$"#,##0_);[Red]\("$"#,##0\)</c:formatCode>
                <c:ptCount val="2"/>
                <c:pt idx="0">
                  <c:v>1000491</c:v>
                </c:pt>
                <c:pt idx="1">
                  <c:v>506327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5-4E4E-B5FC-56A2F9C9A2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Avg Salary for employees by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Gender</a:t>
            </a:r>
            <a:endParaRPr lang="en-US"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Avg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Sheet1!$M$7:$M$8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Sheet1!$P$7:$P$8</c:f>
              <c:numCache>
                <c:formatCode>"$"#,##0_);[Red]\("$"#,##0\)</c:formatCode>
                <c:ptCount val="2"/>
                <c:pt idx="0">
                  <c:v>125061.375</c:v>
                </c:pt>
                <c:pt idx="1">
                  <c:v>84387.833333333328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7-4D81-B804-578E630FEB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Avg age for employees by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Gender</a:t>
            </a:r>
            <a:endParaRPr lang="en-US"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Sheet1!$Q$6</c:f>
              <c:strCache>
                <c:ptCount val="1"/>
                <c:pt idx="0">
                  <c:v>Avg 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Sheet1!$M$7:$M$8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Sheet1!$Q$7:$Q$8</c:f>
              <c:numCache>
                <c:formatCode>General</c:formatCode>
                <c:ptCount val="2"/>
                <c:pt idx="0">
                  <c:v>38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5-47FB-B0A2-BF38A2C1C9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3721135"/>
        <c:axId val="1063272671"/>
      </c:barChart>
      <c:catAx>
        <c:axId val="108372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72671"/>
        <c:crosses val="autoZero"/>
        <c:auto val="1"/>
        <c:lblAlgn val="ctr"/>
        <c:lblOffset val="100"/>
        <c:noMultiLvlLbl val="0"/>
      </c:catAx>
      <c:valAx>
        <c:axId val="10632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8</xdr:row>
      <xdr:rowOff>175260</xdr:rowOff>
    </xdr:from>
    <xdr:to>
      <xdr:col>15</xdr:col>
      <xdr:colOff>91440</xdr:colOff>
      <xdr:row>20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9795AD-7150-D7FB-256C-20EE0B269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</xdr:colOff>
      <xdr:row>44</xdr:row>
      <xdr:rowOff>53340</xdr:rowOff>
    </xdr:from>
    <xdr:to>
      <xdr:col>15</xdr:col>
      <xdr:colOff>121920</xdr:colOff>
      <xdr:row>57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230922-B4BB-A84A-779D-936B01182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44</xdr:row>
      <xdr:rowOff>53340</xdr:rowOff>
    </xdr:from>
    <xdr:to>
      <xdr:col>20</xdr:col>
      <xdr:colOff>259080</xdr:colOff>
      <xdr:row>57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A450D5-677A-40A5-A474-A44EA1329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22860</xdr:colOff>
      <xdr:row>57</xdr:row>
      <xdr:rowOff>121920</xdr:rowOff>
    </xdr:from>
    <xdr:to>
      <xdr:col>16</xdr:col>
      <xdr:colOff>297180</xdr:colOff>
      <xdr:row>70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49C66A-8134-4292-9346-D83F644BE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365760</xdr:colOff>
      <xdr:row>57</xdr:row>
      <xdr:rowOff>121920</xdr:rowOff>
    </xdr:from>
    <xdr:to>
      <xdr:col>21</xdr:col>
      <xdr:colOff>502920</xdr:colOff>
      <xdr:row>70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119001-1FC3-4CE0-95BF-096B4EFBC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220980</xdr:colOff>
      <xdr:row>8</xdr:row>
      <xdr:rowOff>160020</xdr:rowOff>
    </xdr:from>
    <xdr:to>
      <xdr:col>20</xdr:col>
      <xdr:colOff>251460</xdr:colOff>
      <xdr:row>20</xdr:row>
      <xdr:rowOff>106680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081F29-5957-424B-BE61-C02AC7902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22</xdr:row>
      <xdr:rowOff>0</xdr:rowOff>
    </xdr:from>
    <xdr:to>
      <xdr:col>16</xdr:col>
      <xdr:colOff>274320</xdr:colOff>
      <xdr:row>34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7E5008E-A70F-4D68-87C1-FB83B3AF7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342900</xdr:colOff>
      <xdr:row>22</xdr:row>
      <xdr:rowOff>0</xdr:rowOff>
    </xdr:from>
    <xdr:to>
      <xdr:col>21</xdr:col>
      <xdr:colOff>480060</xdr:colOff>
      <xdr:row>34</xdr:row>
      <xdr:rowOff>144780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3DED3CB-B574-4586-89C2-4C347136D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128C-3BE5-4D27-BC68-4682143F8D0B}">
  <dimension ref="B2:Q74"/>
  <sheetViews>
    <sheetView tabSelected="1" topLeftCell="D1" workbookViewId="0">
      <selection activeCell="V19" sqref="V19"/>
    </sheetView>
  </sheetViews>
  <sheetFormatPr defaultRowHeight="14.4" x14ac:dyDescent="0.3"/>
  <cols>
    <col min="2" max="2" width="12.21875" bestFit="1" customWidth="1"/>
    <col min="3" max="3" width="27.88671875" customWidth="1"/>
    <col min="4" max="4" width="30.5546875" customWidth="1"/>
    <col min="5" max="5" width="14.5546875" bestFit="1" customWidth="1"/>
    <col min="6" max="6" width="17.77734375" customWidth="1"/>
    <col min="7" max="7" width="6" bestFit="1" customWidth="1"/>
    <col min="8" max="8" width="13.5546875" bestFit="1" customWidth="1"/>
    <col min="9" max="9" width="10.44140625" bestFit="1" customWidth="1"/>
    <col min="10" max="10" width="8.5546875" bestFit="1" customWidth="1"/>
    <col min="13" max="13" width="13.77734375" customWidth="1"/>
    <col min="15" max="16" width="9.88671875" bestFit="1" customWidth="1"/>
  </cols>
  <sheetData>
    <row r="2" spans="2:17" ht="15" thickBot="1" x14ac:dyDescent="0.35">
      <c r="B2" t="s">
        <v>63</v>
      </c>
      <c r="M2" t="s">
        <v>86</v>
      </c>
    </row>
    <row r="3" spans="2:17" ht="15" thickBot="1" x14ac:dyDescent="0.35">
      <c r="B3" s="2" t="s">
        <v>0</v>
      </c>
      <c r="C3" s="3" t="s">
        <v>39</v>
      </c>
      <c r="D3" s="3" t="s">
        <v>40</v>
      </c>
      <c r="E3" s="3" t="s">
        <v>1</v>
      </c>
      <c r="F3" s="3" t="s">
        <v>2</v>
      </c>
      <c r="G3" s="3" t="s">
        <v>3</v>
      </c>
      <c r="H3" s="3" t="s">
        <v>41</v>
      </c>
      <c r="I3" s="3" t="s">
        <v>5</v>
      </c>
      <c r="J3" s="3" t="s">
        <v>6</v>
      </c>
    </row>
    <row r="4" spans="2:17" ht="15" thickBot="1" x14ac:dyDescent="0.35">
      <c r="B4" s="4" t="s">
        <v>7</v>
      </c>
      <c r="C4" s="5" t="s">
        <v>42</v>
      </c>
      <c r="D4" s="5" t="s">
        <v>90</v>
      </c>
      <c r="E4" s="5" t="s">
        <v>8</v>
      </c>
      <c r="F4" s="5" t="s">
        <v>9</v>
      </c>
      <c r="G4" s="6">
        <v>55</v>
      </c>
      <c r="H4" s="7">
        <v>141604</v>
      </c>
      <c r="I4" s="5" t="s">
        <v>43</v>
      </c>
      <c r="J4" s="5" t="s">
        <v>10</v>
      </c>
      <c r="M4" t="s">
        <v>87</v>
      </c>
    </row>
    <row r="5" spans="2:17" ht="15" thickBot="1" x14ac:dyDescent="0.35">
      <c r="B5" s="4" t="s">
        <v>11</v>
      </c>
      <c r="C5" s="5" t="s">
        <v>44</v>
      </c>
      <c r="D5" s="5" t="s">
        <v>45</v>
      </c>
      <c r="E5" s="5" t="s">
        <v>8</v>
      </c>
      <c r="F5" s="5" t="s">
        <v>12</v>
      </c>
      <c r="G5" s="6">
        <v>59</v>
      </c>
      <c r="H5" s="7">
        <v>99975</v>
      </c>
      <c r="I5" s="5" t="s">
        <v>13</v>
      </c>
      <c r="J5" s="5" t="s">
        <v>14</v>
      </c>
    </row>
    <row r="6" spans="2:17" ht="15" thickBot="1" x14ac:dyDescent="0.35">
      <c r="B6" s="4" t="s">
        <v>15</v>
      </c>
      <c r="C6" s="5" t="s">
        <v>46</v>
      </c>
      <c r="D6" s="5" t="s">
        <v>16</v>
      </c>
      <c r="E6" s="5" t="s">
        <v>17</v>
      </c>
      <c r="F6" s="5" t="s">
        <v>9</v>
      </c>
      <c r="G6" s="6">
        <v>50</v>
      </c>
      <c r="H6" s="7">
        <v>163099</v>
      </c>
      <c r="I6" s="5" t="s">
        <v>43</v>
      </c>
      <c r="J6" s="5" t="s">
        <v>18</v>
      </c>
      <c r="M6" s="9" t="s">
        <v>2</v>
      </c>
      <c r="N6" s="9" t="s">
        <v>88</v>
      </c>
      <c r="O6" s="9" t="s">
        <v>4</v>
      </c>
      <c r="P6" s="9" t="s">
        <v>91</v>
      </c>
      <c r="Q6" s="9" t="s">
        <v>92</v>
      </c>
    </row>
    <row r="7" spans="2:17" ht="15" thickBot="1" x14ac:dyDescent="0.35">
      <c r="B7" s="4" t="s">
        <v>19</v>
      </c>
      <c r="C7" s="5" t="s">
        <v>47</v>
      </c>
      <c r="D7" s="5" t="s">
        <v>48</v>
      </c>
      <c r="E7" s="5" t="s">
        <v>8</v>
      </c>
      <c r="F7" s="5" t="s">
        <v>9</v>
      </c>
      <c r="G7" s="6">
        <v>26</v>
      </c>
      <c r="H7" s="7">
        <v>84913</v>
      </c>
      <c r="I7" s="5" t="s">
        <v>43</v>
      </c>
      <c r="J7" s="5" t="s">
        <v>18</v>
      </c>
      <c r="M7" s="10" t="s">
        <v>9</v>
      </c>
      <c r="N7" s="11">
        <f>COUNTIF(F4:F17,M7)</f>
        <v>8</v>
      </c>
      <c r="O7" s="10">
        <f>+SUMIF(F4:F17,M7,H4:H17)</f>
        <v>1000491</v>
      </c>
      <c r="P7" s="10">
        <f>AVERAGEIF(F4:F17,M7,H4:H17)</f>
        <v>125061.375</v>
      </c>
      <c r="Q7" s="11">
        <f>ROUNDDOWN(AVERAGEIF(F4:F17,M7,G4:G17),0)</f>
        <v>38</v>
      </c>
    </row>
    <row r="8" spans="2:17" ht="15" thickBot="1" x14ac:dyDescent="0.35">
      <c r="B8" s="4" t="s">
        <v>21</v>
      </c>
      <c r="C8" s="5" t="s">
        <v>49</v>
      </c>
      <c r="D8" s="5" t="s">
        <v>50</v>
      </c>
      <c r="E8" s="5" t="s">
        <v>17</v>
      </c>
      <c r="F8" s="5" t="s">
        <v>12</v>
      </c>
      <c r="G8" s="6">
        <v>55</v>
      </c>
      <c r="H8" s="7">
        <v>95409</v>
      </c>
      <c r="I8" s="5" t="s">
        <v>43</v>
      </c>
      <c r="J8" s="5" t="s">
        <v>24</v>
      </c>
      <c r="M8" s="10" t="s">
        <v>12</v>
      </c>
      <c r="N8" s="11">
        <f>COUNTIF(F4:F17,M8)</f>
        <v>6</v>
      </c>
      <c r="O8" s="10">
        <f>+SUMIF(F4:F17,M8,H4:H17)</f>
        <v>506327</v>
      </c>
      <c r="P8" s="10">
        <f>AVERAGEIF(F4:F17,M8,H4:H17)</f>
        <v>84387.833333333328</v>
      </c>
      <c r="Q8" s="11">
        <f>ROUNDDOWN(AVERAGEIF(F4:F17,M8,G4:G17),0)</f>
        <v>47</v>
      </c>
    </row>
    <row r="9" spans="2:17" ht="15" thickBot="1" x14ac:dyDescent="0.35">
      <c r="B9" s="4" t="s">
        <v>25</v>
      </c>
      <c r="C9" s="5" t="s">
        <v>51</v>
      </c>
      <c r="D9" s="5" t="s">
        <v>52</v>
      </c>
      <c r="E9" s="5" t="s">
        <v>26</v>
      </c>
      <c r="F9" s="5" t="s">
        <v>12</v>
      </c>
      <c r="G9" s="6">
        <v>57</v>
      </c>
      <c r="H9" s="7">
        <v>50994</v>
      </c>
      <c r="I9" s="5" t="s">
        <v>13</v>
      </c>
      <c r="J9" s="5" t="s">
        <v>14</v>
      </c>
    </row>
    <row r="10" spans="2:17" ht="15" thickBot="1" x14ac:dyDescent="0.35">
      <c r="B10" s="4" t="s">
        <v>27</v>
      </c>
      <c r="C10" s="5" t="s">
        <v>53</v>
      </c>
      <c r="D10" s="5" t="s">
        <v>20</v>
      </c>
      <c r="E10" s="5" t="s">
        <v>8</v>
      </c>
      <c r="F10" s="5" t="s">
        <v>9</v>
      </c>
      <c r="G10" s="6">
        <v>27</v>
      </c>
      <c r="H10" s="7">
        <v>119746</v>
      </c>
      <c r="I10" s="5" t="s">
        <v>43</v>
      </c>
      <c r="J10" s="5" t="s">
        <v>24</v>
      </c>
    </row>
    <row r="11" spans="2:17" ht="15" thickBot="1" x14ac:dyDescent="0.35">
      <c r="B11" s="4" t="s">
        <v>28</v>
      </c>
      <c r="C11" s="5" t="s">
        <v>54</v>
      </c>
      <c r="D11" s="5" t="s">
        <v>23</v>
      </c>
      <c r="E11" s="5" t="s">
        <v>17</v>
      </c>
      <c r="F11" s="5" t="s">
        <v>12</v>
      </c>
      <c r="G11" s="6">
        <v>25</v>
      </c>
      <c r="H11" s="7">
        <v>41336</v>
      </c>
      <c r="I11" s="5" t="s">
        <v>43</v>
      </c>
      <c r="J11" s="5" t="s">
        <v>29</v>
      </c>
    </row>
    <row r="12" spans="2:17" ht="15" thickBot="1" x14ac:dyDescent="0.35">
      <c r="B12" s="4" t="s">
        <v>30</v>
      </c>
      <c r="C12" s="5" t="s">
        <v>55</v>
      </c>
      <c r="D12" s="5" t="s">
        <v>20</v>
      </c>
      <c r="E12" s="5" t="s">
        <v>31</v>
      </c>
      <c r="F12" s="5" t="s">
        <v>12</v>
      </c>
      <c r="G12" s="6">
        <v>29</v>
      </c>
      <c r="H12" s="7">
        <v>113527</v>
      </c>
      <c r="I12" s="5" t="s">
        <v>43</v>
      </c>
      <c r="J12" s="5" t="s">
        <v>22</v>
      </c>
    </row>
    <row r="13" spans="2:17" ht="15" thickBot="1" x14ac:dyDescent="0.35">
      <c r="B13" s="4" t="s">
        <v>32</v>
      </c>
      <c r="C13" s="5" t="s">
        <v>56</v>
      </c>
      <c r="D13" s="5" t="s">
        <v>50</v>
      </c>
      <c r="E13" s="5" t="s">
        <v>17</v>
      </c>
      <c r="F13" s="5" t="s">
        <v>9</v>
      </c>
      <c r="G13" s="6">
        <v>34</v>
      </c>
      <c r="H13" s="7">
        <v>77203</v>
      </c>
      <c r="I13" s="5" t="s">
        <v>43</v>
      </c>
      <c r="J13" s="5" t="s">
        <v>18</v>
      </c>
    </row>
    <row r="14" spans="2:17" ht="15" thickBot="1" x14ac:dyDescent="0.35">
      <c r="B14" s="4" t="s">
        <v>33</v>
      </c>
      <c r="C14" s="5" t="s">
        <v>57</v>
      </c>
      <c r="D14" s="5" t="s">
        <v>90</v>
      </c>
      <c r="E14" s="5" t="s">
        <v>58</v>
      </c>
      <c r="F14" s="5" t="s">
        <v>9</v>
      </c>
      <c r="G14" s="6">
        <v>36</v>
      </c>
      <c r="H14" s="7">
        <v>157333</v>
      </c>
      <c r="I14" s="5" t="s">
        <v>43</v>
      </c>
      <c r="J14" s="5" t="s">
        <v>29</v>
      </c>
    </row>
    <row r="15" spans="2:17" ht="15" thickBot="1" x14ac:dyDescent="0.35">
      <c r="B15" s="4" t="s">
        <v>34</v>
      </c>
      <c r="C15" s="5" t="s">
        <v>59</v>
      </c>
      <c r="D15" s="5" t="s">
        <v>60</v>
      </c>
      <c r="E15" s="5" t="s">
        <v>35</v>
      </c>
      <c r="F15" s="5" t="s">
        <v>9</v>
      </c>
      <c r="G15" s="6">
        <v>27</v>
      </c>
      <c r="H15" s="7">
        <v>109851</v>
      </c>
      <c r="I15" s="5" t="s">
        <v>43</v>
      </c>
      <c r="J15" s="5" t="s">
        <v>10</v>
      </c>
    </row>
    <row r="16" spans="2:17" ht="15" thickBot="1" x14ac:dyDescent="0.35">
      <c r="B16" s="4" t="s">
        <v>36</v>
      </c>
      <c r="C16" s="5" t="s">
        <v>61</v>
      </c>
      <c r="D16" s="5" t="s">
        <v>20</v>
      </c>
      <c r="E16" s="5" t="s">
        <v>58</v>
      </c>
      <c r="F16" s="5" t="s">
        <v>12</v>
      </c>
      <c r="G16" s="6">
        <v>59</v>
      </c>
      <c r="H16" s="7">
        <v>105086</v>
      </c>
      <c r="I16" s="5" t="s">
        <v>43</v>
      </c>
      <c r="J16" s="5" t="s">
        <v>22</v>
      </c>
    </row>
    <row r="17" spans="2:10" ht="15" thickBot="1" x14ac:dyDescent="0.35">
      <c r="B17" s="4" t="s">
        <v>37</v>
      </c>
      <c r="C17" s="5" t="s">
        <v>62</v>
      </c>
      <c r="D17" s="5" t="s">
        <v>90</v>
      </c>
      <c r="E17" s="5" t="s">
        <v>17</v>
      </c>
      <c r="F17" s="5" t="s">
        <v>9</v>
      </c>
      <c r="G17" s="6">
        <v>51</v>
      </c>
      <c r="H17" s="7">
        <v>146742</v>
      </c>
      <c r="I17" s="5" t="s">
        <v>13</v>
      </c>
      <c r="J17" s="5" t="s">
        <v>38</v>
      </c>
    </row>
    <row r="18" spans="2:10" x14ac:dyDescent="0.3">
      <c r="I18" s="1"/>
    </row>
    <row r="19" spans="2:10" x14ac:dyDescent="0.3">
      <c r="I19" s="1"/>
    </row>
    <row r="20" spans="2:10" x14ac:dyDescent="0.3">
      <c r="C20" t="s">
        <v>64</v>
      </c>
      <c r="D20" s="8"/>
      <c r="I20" s="1"/>
    </row>
    <row r="21" spans="2:10" x14ac:dyDescent="0.3">
      <c r="J21" s="1"/>
    </row>
    <row r="22" spans="2:10" x14ac:dyDescent="0.3">
      <c r="C22" t="s">
        <v>65</v>
      </c>
    </row>
    <row r="24" spans="2:10" x14ac:dyDescent="0.3">
      <c r="C24" s="9" t="s">
        <v>66</v>
      </c>
      <c r="E24" s="1"/>
    </row>
    <row r="25" spans="2:10" x14ac:dyDescent="0.3">
      <c r="C25" s="10">
        <f>AVERAGE(H4:H17)</f>
        <v>107629.85714285714</v>
      </c>
      <c r="J25" s="1"/>
    </row>
    <row r="27" spans="2:10" x14ac:dyDescent="0.3">
      <c r="C27" t="s">
        <v>67</v>
      </c>
    </row>
    <row r="28" spans="2:10" x14ac:dyDescent="0.3">
      <c r="E28" s="1"/>
    </row>
    <row r="29" spans="2:10" x14ac:dyDescent="0.3">
      <c r="C29" s="9" t="s">
        <v>68</v>
      </c>
      <c r="J29" s="1"/>
    </row>
    <row r="30" spans="2:10" x14ac:dyDescent="0.3">
      <c r="C30" s="11">
        <f>COUNTIF(G4:G17,"&gt;50")</f>
        <v>6</v>
      </c>
    </row>
    <row r="32" spans="2:10" x14ac:dyDescent="0.3">
      <c r="C32" t="s">
        <v>69</v>
      </c>
    </row>
    <row r="34" spans="3:17" x14ac:dyDescent="0.3">
      <c r="C34" s="9" t="s">
        <v>70</v>
      </c>
    </row>
    <row r="35" spans="3:17" x14ac:dyDescent="0.3">
      <c r="C35" s="10">
        <f>SUMIF(E4:E17,$E$4,H4:H17)</f>
        <v>446238</v>
      </c>
    </row>
    <row r="37" spans="3:17" x14ac:dyDescent="0.3">
      <c r="C37" t="s">
        <v>71</v>
      </c>
    </row>
    <row r="39" spans="3:17" x14ac:dyDescent="0.3">
      <c r="C39" s="9" t="s">
        <v>72</v>
      </c>
      <c r="M39" t="s">
        <v>89</v>
      </c>
    </row>
    <row r="40" spans="3:17" x14ac:dyDescent="0.3">
      <c r="C40" s="11">
        <f>COUNTIFS(E4:E17,$E$4,F4:F17,$F$4)</f>
        <v>3</v>
      </c>
    </row>
    <row r="41" spans="3:17" x14ac:dyDescent="0.3">
      <c r="M41" s="9" t="s">
        <v>5</v>
      </c>
      <c r="N41" s="9" t="s">
        <v>88</v>
      </c>
      <c r="O41" s="9" t="s">
        <v>4</v>
      </c>
      <c r="P41" s="9" t="s">
        <v>91</v>
      </c>
      <c r="Q41" s="9" t="s">
        <v>92</v>
      </c>
    </row>
    <row r="42" spans="3:17" x14ac:dyDescent="0.3">
      <c r="C42" t="s">
        <v>73</v>
      </c>
      <c r="M42" s="10" t="s">
        <v>43</v>
      </c>
      <c r="N42" s="11">
        <f>COUNTIF(I4:I17,M42)</f>
        <v>11</v>
      </c>
      <c r="O42" s="10">
        <f>+SUMIF(I4:I17,M42,H4:H17)</f>
        <v>1209107</v>
      </c>
      <c r="P42" s="10">
        <f>AVERAGEIF(I4:I17,M42,H4:H17)</f>
        <v>109918.81818181818</v>
      </c>
      <c r="Q42" s="11">
        <f>ROUNDDOWN(AVERAGEIF(I4:I17,M42,G4:G17),0)</f>
        <v>38</v>
      </c>
    </row>
    <row r="43" spans="3:17" x14ac:dyDescent="0.3">
      <c r="M43" s="10" t="s">
        <v>13</v>
      </c>
      <c r="N43" s="11">
        <f>COUNTIF(I4:I17,M43)</f>
        <v>3</v>
      </c>
      <c r="O43" s="10">
        <f>+SUMIF(I4:I17,M43,H4:H17)</f>
        <v>297711</v>
      </c>
      <c r="P43" s="10">
        <f>AVERAGEIF(I4:I17,M43,H4:H17)</f>
        <v>99237</v>
      </c>
      <c r="Q43" s="11">
        <f>ROUNDDOWN(AVERAGEIF(I5:I18,M43,G5:G18),0)</f>
        <v>55</v>
      </c>
    </row>
    <row r="44" spans="3:17" x14ac:dyDescent="0.3">
      <c r="C44" s="9" t="s">
        <v>74</v>
      </c>
      <c r="D44" s="9" t="s">
        <v>4</v>
      </c>
    </row>
    <row r="45" spans="3:17" x14ac:dyDescent="0.3">
      <c r="C45" s="10" t="str">
        <f>_xlfn.XLOOKUP(MAX(H4:H17),H4:H17,C4:C17)</f>
        <v>Luna Sanders</v>
      </c>
      <c r="D45" s="10">
        <f>MAX(H4:H17)</f>
        <v>163099</v>
      </c>
    </row>
    <row r="47" spans="3:17" x14ac:dyDescent="0.3">
      <c r="C47" t="s">
        <v>75</v>
      </c>
    </row>
    <row r="49" spans="3:5" x14ac:dyDescent="0.3">
      <c r="C49" s="9" t="s">
        <v>76</v>
      </c>
      <c r="D49" s="9" t="s">
        <v>77</v>
      </c>
      <c r="E49" s="9" t="s">
        <v>80</v>
      </c>
    </row>
    <row r="50" spans="3:5" x14ac:dyDescent="0.3">
      <c r="C50" s="10" t="str">
        <f>_xlfn.XLOOKUP(MIN(G4:G17),G4:G17,C4:C17)</f>
        <v>Luke Martin</v>
      </c>
      <c r="D50" s="10" t="str">
        <f>_xlfn.XLOOKUP(MIN(G4:G17),G4:G17,B4:B17)</f>
        <v>E04332</v>
      </c>
      <c r="E50" s="11">
        <f>MIN(G4:G17)</f>
        <v>25</v>
      </c>
    </row>
    <row r="52" spans="3:5" x14ac:dyDescent="0.3">
      <c r="C52" s="9" t="s">
        <v>78</v>
      </c>
      <c r="D52" s="9" t="s">
        <v>79</v>
      </c>
      <c r="E52" s="9" t="s">
        <v>80</v>
      </c>
    </row>
    <row r="53" spans="3:5" x14ac:dyDescent="0.3">
      <c r="C53" s="10" t="str">
        <f>_xlfn.XLOOKUP(MAX(G4:G17),G4:G17,C4:C17)</f>
        <v>Theodore Dinh</v>
      </c>
      <c r="D53" s="10" t="str">
        <f>_xlfn.XLOOKUP(MAX(G4:G17),G4:G17,B4:B17)</f>
        <v>E04105</v>
      </c>
      <c r="E53" s="11">
        <f>MAX(G4:G17)</f>
        <v>59</v>
      </c>
    </row>
    <row r="55" spans="3:5" x14ac:dyDescent="0.3">
      <c r="C55" t="s">
        <v>81</v>
      </c>
    </row>
    <row r="57" spans="3:5" x14ac:dyDescent="0.3">
      <c r="C57" s="9" t="s">
        <v>82</v>
      </c>
    </row>
    <row r="58" spans="3:5" x14ac:dyDescent="0.3">
      <c r="C58" s="11">
        <f>COUNTIF(I4:I17,$I$4)</f>
        <v>11</v>
      </c>
    </row>
    <row r="60" spans="3:5" x14ac:dyDescent="0.3">
      <c r="C60" t="s">
        <v>83</v>
      </c>
    </row>
    <row r="62" spans="3:5" x14ac:dyDescent="0.3">
      <c r="C62" s="12" t="s">
        <v>2</v>
      </c>
      <c r="D62" s="12" t="s">
        <v>84</v>
      </c>
    </row>
    <row r="63" spans="3:5" x14ac:dyDescent="0.3">
      <c r="C63" s="12" t="s">
        <v>9</v>
      </c>
      <c r="D63" s="10">
        <f>AVERAGEIF(F4:F17,$F$4,H4:H17)</f>
        <v>125061.375</v>
      </c>
    </row>
    <row r="64" spans="3:5" x14ac:dyDescent="0.3">
      <c r="C64" s="12" t="s">
        <v>12</v>
      </c>
      <c r="D64" s="10">
        <f>AVERAGEIF(F4:F17,$F$5,H4:H17)</f>
        <v>84387.833333333328</v>
      </c>
    </row>
    <row r="66" spans="3:6" x14ac:dyDescent="0.3">
      <c r="C66" t="s">
        <v>85</v>
      </c>
    </row>
    <row r="68" spans="3:6" x14ac:dyDescent="0.3">
      <c r="C68" s="12" t="s">
        <v>0</v>
      </c>
      <c r="D68" s="12" t="s">
        <v>39</v>
      </c>
      <c r="E68" s="12" t="s">
        <v>40</v>
      </c>
      <c r="F68" s="12" t="s">
        <v>1</v>
      </c>
    </row>
    <row r="69" spans="3:6" x14ac:dyDescent="0.3">
      <c r="C69" t="str" cm="1">
        <f t="array" ref="C69:F71">_xlfn._xlws.FILTER(B4:E17,D4:D17=D10)</f>
        <v>E01550</v>
      </c>
      <c r="D69" t="str">
        <v>Ruby Barnes</v>
      </c>
      <c r="E69" t="str">
        <v>Manager</v>
      </c>
      <c r="F69" t="str">
        <v>IT</v>
      </c>
    </row>
    <row r="70" spans="3:6" x14ac:dyDescent="0.3">
      <c r="C70" t="str">
        <v>E04533</v>
      </c>
      <c r="D70" t="str">
        <v>Easton Bailey</v>
      </c>
      <c r="E70" t="str">
        <v>Manager</v>
      </c>
      <c r="F70" t="str">
        <v>Accounting</v>
      </c>
    </row>
    <row r="71" spans="3:6" x14ac:dyDescent="0.3">
      <c r="C71" t="str">
        <v>E00530</v>
      </c>
      <c r="D71" t="str">
        <v>Eli Jones</v>
      </c>
      <c r="E71" t="str">
        <v>Manager</v>
      </c>
      <c r="F71" t="str">
        <v>Human Resources</v>
      </c>
    </row>
    <row r="72" spans="3:6" x14ac:dyDescent="0.3">
      <c r="C72" t="str" cm="1">
        <f t="array" ref="C72:F74">_xlfn._xlws.FILTER(B4:E17,D4:D17=D4)</f>
        <v>E02387</v>
      </c>
      <c r="D72" t="str">
        <v>Emily Davis</v>
      </c>
      <c r="E72" t="str">
        <v>Sr. Manager</v>
      </c>
      <c r="F72" t="str">
        <v>IT</v>
      </c>
    </row>
    <row r="73" spans="3:6" x14ac:dyDescent="0.3">
      <c r="C73" t="str">
        <v>E00591</v>
      </c>
      <c r="D73" t="str">
        <v>Savannah Ali</v>
      </c>
      <c r="E73" t="str">
        <v>Sr. Manager</v>
      </c>
      <c r="F73" t="str">
        <v>Human Resources</v>
      </c>
    </row>
    <row r="74" spans="3:6" x14ac:dyDescent="0.3">
      <c r="C74" t="str">
        <v>E04239</v>
      </c>
      <c r="D74" t="str">
        <v>Everleigh Ng</v>
      </c>
      <c r="E74" t="str">
        <v>Sr. Manager</v>
      </c>
      <c r="F74" t="str">
        <v>Finance</v>
      </c>
    </row>
  </sheetData>
  <autoFilter ref="B3:J17" xr:uid="{9958128C-3BE5-4D27-BC68-4682143F8D0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cantor</dc:creator>
  <cp:lastModifiedBy>luis antonio cantor</cp:lastModifiedBy>
  <dcterms:created xsi:type="dcterms:W3CDTF">2023-12-19T13:10:45Z</dcterms:created>
  <dcterms:modified xsi:type="dcterms:W3CDTF">2023-12-19T15:09:55Z</dcterms:modified>
</cp:coreProperties>
</file>