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2" i="1" l="1"/>
  <c r="D52" i="1"/>
  <c r="B52" i="1"/>
  <c r="Y49" i="1"/>
  <c r="AD49" i="1"/>
  <c r="T49" i="1"/>
  <c r="B53" i="1"/>
  <c r="D58" i="1"/>
  <c r="C58" i="1"/>
  <c r="B58" i="1"/>
  <c r="D56" i="1"/>
  <c r="C56" i="1"/>
  <c r="B5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37" i="1"/>
  <c r="C37" i="1"/>
  <c r="B42" i="1"/>
  <c r="B40" i="1"/>
  <c r="B37" i="1"/>
  <c r="T43" i="1"/>
  <c r="B45" i="1"/>
  <c r="D45" i="1"/>
  <c r="C45" i="1"/>
  <c r="D32" i="1"/>
  <c r="E32" i="1"/>
  <c r="F32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20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X27" i="1"/>
  <c r="X25" i="1"/>
  <c r="AC44" i="1"/>
  <c r="AD43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2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<sst xmlns="http://schemas.openxmlformats.org/spreadsheetml/2006/main" count="187" uniqueCount="84">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</sst>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00000"/>
    <numFmt numFmtId="166" formatCode="0.000"/>
    <numFmt numFmtId="167" formatCode="0.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7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8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</cellXfs>
  <cellStyles count="27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0.0321779832178224</c:v>
                </c:pt>
                <c:pt idx="1">
                  <c:v>0.0573172176151192</c:v>
                </c:pt>
                <c:pt idx="2">
                  <c:v>0.082456452012416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0.283570327190791</c:v>
                </c:pt>
                <c:pt idx="11">
                  <c:v>0.333848795985384</c:v>
                </c:pt>
                <c:pt idx="12">
                  <c:v>0.384127264779978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0.0100442390043998</c:v>
                </c:pt>
                <c:pt idx="1">
                  <c:v>0.0204605601626586</c:v>
                </c:pt>
                <c:pt idx="2">
                  <c:v>0.00309910354313951</c:v>
                </c:pt>
                <c:pt idx="3">
                  <c:v>-0.00537346418749064</c:v>
                </c:pt>
                <c:pt idx="4">
                  <c:v>-0.0182904763625652</c:v>
                </c:pt>
                <c:pt idx="5">
                  <c:v>0.0132369559068046</c:v>
                </c:pt>
                <c:pt idx="6">
                  <c:v>0.00365327706506335</c:v>
                </c:pt>
                <c:pt idx="7">
                  <c:v>-0.0114859573322335</c:v>
                </c:pt>
                <c:pt idx="8">
                  <c:v>-0.0355140806184192</c:v>
                </c:pt>
                <c:pt idx="9">
                  <c:v>-0.0228755372379382</c:v>
                </c:pt>
                <c:pt idx="10">
                  <c:v>0.00420745058698707</c:v>
                </c:pt>
                <c:pt idx="11">
                  <c:v>0.0161512040146157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A35" zoomScale="119" zoomScaleNormal="70" zoomScalePageLayoutView="70" workbookViewId="0">
      <selection activeCell="C46" sqref="C46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3.2177983217822392E-2</v>
      </c>
      <c r="D20" s="36">
        <f>D4-C20</f>
        <v>1.0044239004399831E-2</v>
      </c>
      <c r="E20" s="38">
        <f t="shared" ref="E20:E30" si="20">D20/E4</f>
        <v>1.8063713407278184</v>
      </c>
      <c r="F20" s="40">
        <f>E20^2</f>
        <v>3.2629774206028159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5.7317217615119223E-2</v>
      </c>
      <c r="D21" s="37">
        <f t="shared" ref="D21:D30" si="26">D5-C21</f>
        <v>2.0460560162658556E-2</v>
      </c>
      <c r="E21" s="39">
        <f t="shared" si="20"/>
        <v>3.6719331289418911</v>
      </c>
      <c r="F21" s="41">
        <f t="shared" ref="F21:F30" si="27">E21^2</f>
        <v>13.483092903420987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8.245645201241604E-2</v>
      </c>
      <c r="D22" s="37">
        <f t="shared" si="26"/>
        <v>3.0991035431395114E-3</v>
      </c>
      <c r="E22" s="39">
        <f t="shared" si="20"/>
        <v>0.55583041099912289</v>
      </c>
      <c r="F22" s="41">
        <f t="shared" si="27"/>
        <v>0.30894744579145389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0.10759568640971286</v>
      </c>
      <c r="D23" s="37">
        <f t="shared" si="26"/>
        <v>-5.3734641874906425E-3</v>
      </c>
      <c r="E23" s="39">
        <f t="shared" si="20"/>
        <v>-0.96226419955072373</v>
      </c>
      <c r="F23" s="41">
        <f t="shared" si="27"/>
        <v>0.92595238973699501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0.13273492080700969</v>
      </c>
      <c r="D24" s="37">
        <f t="shared" si="26"/>
        <v>-1.8290476362565242E-2</v>
      </c>
      <c r="E24" s="39">
        <f t="shared" si="20"/>
        <v>-3.2711678548760212</v>
      </c>
      <c r="F24" s="41">
        <f t="shared" si="27"/>
        <v>10.700539134774191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0.1578741552043065</v>
      </c>
      <c r="D25" s="37">
        <f t="shared" si="26"/>
        <v>1.3236955906804598E-2</v>
      </c>
      <c r="E25" s="39">
        <f t="shared" si="20"/>
        <v>2.3488871115178798</v>
      </c>
      <c r="F25" s="41">
        <f t="shared" si="27"/>
        <v>5.5172706626548083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0.18301338960160332</v>
      </c>
      <c r="D26" s="37">
        <f t="shared" si="26"/>
        <v>3.6532770650633539E-3</v>
      </c>
      <c r="E26" s="39">
        <f t="shared" si="20"/>
        <v>0.64654411389571698</v>
      </c>
      <c r="F26" s="41">
        <f t="shared" si="27"/>
        <v>0.41801929121319786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0.20815262399890014</v>
      </c>
      <c r="D27" s="100">
        <f t="shared" si="26"/>
        <v>-1.1485957332233482E-2</v>
      </c>
      <c r="E27" s="39">
        <f t="shared" si="20"/>
        <v>-2.0290296971871902</v>
      </c>
      <c r="F27" s="41">
        <f t="shared" si="27"/>
        <v>4.1169615120675402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0.23329185839619695</v>
      </c>
      <c r="D28" s="37">
        <f t="shared" si="26"/>
        <v>-3.551408061841918E-2</v>
      </c>
      <c r="E28" s="39">
        <f t="shared" si="20"/>
        <v>-6.2723624588455795</v>
      </c>
      <c r="F28" s="41">
        <f t="shared" si="27"/>
        <v>39.342530815135362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0.2584310927934938</v>
      </c>
      <c r="D29" s="37">
        <f t="shared" si="26"/>
        <v>-2.2875537237938254E-2</v>
      </c>
      <c r="E29" s="39">
        <f t="shared" si="20"/>
        <v>-4.009066930366683</v>
      </c>
      <c r="F29" s="41">
        <f t="shared" si="27"/>
        <v>16.072617652159739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0.28357032719079067</v>
      </c>
      <c r="D30" s="37">
        <f t="shared" si="26"/>
        <v>4.2074505869870715E-3</v>
      </c>
      <c r="E30" s="39">
        <f t="shared" si="20"/>
        <v>0.728110459627067</v>
      </c>
      <c r="F30" s="41">
        <f t="shared" si="27"/>
        <v>0.53014484141833873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0.33384879598538431</v>
      </c>
      <c r="D31" s="37">
        <f>D15-C31</f>
        <v>1.6151204014615672E-2</v>
      </c>
      <c r="E31" s="39">
        <f>D31/E15</f>
        <v>2.7456521733037236</v>
      </c>
      <c r="F31" s="41">
        <f>E31^2</f>
        <v>7.5386058567674601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1.307E-3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0.38412726477997794</v>
      </c>
      <c r="D32" s="114">
        <f>D16-C32</f>
        <v>2.5872735220022036E-2</v>
      </c>
      <c r="E32" s="115">
        <f>D32/E16</f>
        <v>4.3124041377626581</v>
      </c>
      <c r="F32" s="116">
        <f>E32^2</f>
        <v>18.596829447392494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120.81448937313539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120.81448937313539</v>
      </c>
      <c r="E36" s="125" t="s">
        <v>20</v>
      </c>
      <c r="F36" s="29">
        <f>SUM(F20:F33)/11</f>
        <v>10.983135397557762</v>
      </c>
      <c r="G36" s="124">
        <f>D36/11</f>
        <v>10.983135397557762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9.9519855432909378E-4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7">
        <v>1</v>
      </c>
      <c r="C46" s="147"/>
      <c r="D46" s="14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3" t="s">
        <v>56</v>
      </c>
      <c r="R48" s="1"/>
      <c r="S48" s="1"/>
      <c r="T48" s="1"/>
      <c r="U48" s="1"/>
      <c r="V48" s="63" t="s">
        <v>60</v>
      </c>
      <c r="W48" s="1"/>
      <c r="X48" s="1"/>
      <c r="Y48" s="1"/>
      <c r="Z48" s="1"/>
      <c r="AA48" s="63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0" t="s">
        <v>59</v>
      </c>
      <c r="R49" s="1"/>
      <c r="S49" s="1"/>
      <c r="T49" s="146">
        <f>B45*SQRT((T42/(X21*X22))^2+(T43/(B37*10^-2*X27^4))^2+(Y30/X30)^2+(A103/A102)^2)</f>
        <v>2.3365869480949361E-4</v>
      </c>
      <c r="U49" s="1"/>
      <c r="V49" s="110" t="s">
        <v>59</v>
      </c>
      <c r="W49" s="1"/>
      <c r="X49" s="1"/>
      <c r="Y49" s="146">
        <f>C45*SQRT((Y42/(X21*X22))^2+(Y43/(I37*10^-2*X26^4))^2+(Y29/X29)^2+(D103/D102)^2)</f>
        <v>2.9088877216567856E-4</v>
      </c>
      <c r="Z49" s="1"/>
      <c r="AA49" s="110" t="s">
        <v>59</v>
      </c>
      <c r="AB49" s="1"/>
      <c r="AC49" s="1"/>
      <c r="AD49" s="146">
        <f>D45*SQRT((AD42/(X21*X22))^2 + (AD43/(P37*10^-2*X25^4))^2+(Y28/X28)^2+(G103/G102)^2)</f>
        <v>2.8200689959286018E-4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7">
        <f>SUM(B45:D45)/3</f>
        <v>1.0046843613693648E-3</v>
      </c>
      <c r="C52" s="97">
        <f>STDEV(B45:D45)/SQRT(3)</f>
        <v>2.5496907024070581E-5</v>
      </c>
      <c r="D52" s="1">
        <f>STDEV(B45:D45)</f>
        <v>4.4161938401550028E-5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7">
        <f>ABS(B44-$X$31)/D52</f>
        <v>4.9321147602154092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9" t="s">
        <v>76</v>
      </c>
      <c r="C55" s="99" t="s">
        <v>77</v>
      </c>
      <c r="D55" s="99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7">
        <f>$B$52+1*$C$52</f>
        <v>1.0301812683934353E-3</v>
      </c>
      <c r="C56" s="97">
        <f>$B$52+2*$C$52</f>
        <v>1.055678175417506E-3</v>
      </c>
      <c r="D56" s="97">
        <f>$B$52+3*$C$52</f>
        <v>1.0811750824415765E-3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9" t="s">
        <v>79</v>
      </c>
      <c r="C57" s="99" t="s">
        <v>80</v>
      </c>
      <c r="D57" s="99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7">
        <f>$B$52-1*$C$52</f>
        <v>9.7918745434529431E-4</v>
      </c>
      <c r="C58" s="97">
        <f>$B$52-2*$C$52</f>
        <v>9.536905473212237E-4</v>
      </c>
      <c r="D58" s="97">
        <f>$B$52-3*$C$52</f>
        <v>9.2819364029715309E-4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1.0044239004399831E-2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2.0460560162658556E-2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3.0991035431395114E-3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-5.3734641874906425E-3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-1.8290476362565242E-2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1.3236955906804598E-2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3.6532770650633539E-3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-1.1485957332233482E-2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-3.551408061841918E-2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-2.2875537237938254E-2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4.2074505869870715E-3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1.6151204014615672E-2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2.5872735220022036E-2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2.5139234397296824E-2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2016-12-01T18:24:43Z</dcterms:modified>
</cp:coreProperties>
</file>