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-4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7" i="1" l="1"/>
  <c r="K77" i="1"/>
  <c r="D5" i="1"/>
  <c r="E5" i="1"/>
  <c r="G5" i="1"/>
  <c r="D7" i="1"/>
  <c r="E7" i="1"/>
  <c r="G7" i="1"/>
  <c r="D9" i="1"/>
  <c r="E9" i="1"/>
  <c r="G9" i="1"/>
  <c r="D11" i="1"/>
  <c r="E11" i="1"/>
  <c r="G11" i="1"/>
  <c r="D13" i="1"/>
  <c r="E13" i="1"/>
  <c r="G13" i="1"/>
  <c r="C21" i="1"/>
  <c r="D21" i="1"/>
  <c r="E21" i="1"/>
  <c r="F21" i="1"/>
  <c r="C23" i="1"/>
  <c r="D23" i="1"/>
  <c r="E23" i="1"/>
  <c r="F23" i="1"/>
  <c r="C25" i="1"/>
  <c r="D25" i="1"/>
  <c r="E25" i="1"/>
  <c r="F25" i="1"/>
  <c r="C27" i="1"/>
  <c r="D27" i="1"/>
  <c r="E27" i="1"/>
  <c r="F27" i="1"/>
  <c r="C29" i="1"/>
  <c r="D29" i="1"/>
  <c r="E29" i="1"/>
  <c r="F29" i="1"/>
  <c r="K76" i="1"/>
  <c r="J76" i="1"/>
  <c r="X25" i="1"/>
  <c r="D45" i="1"/>
  <c r="B45" i="1"/>
  <c r="C45" i="1"/>
  <c r="B52" i="1"/>
  <c r="B53" i="1"/>
  <c r="E4" i="1"/>
  <c r="C46" i="1"/>
  <c r="B46" i="1"/>
  <c r="C52" i="1"/>
  <c r="D52" i="1"/>
  <c r="Y42" i="1"/>
  <c r="X44" i="1"/>
  <c r="Y43" i="1"/>
  <c r="Y49" i="1"/>
  <c r="AC44" i="1"/>
  <c r="AD43" i="1"/>
  <c r="AD42" i="1"/>
  <c r="AD49" i="1"/>
  <c r="T42" i="1"/>
  <c r="B37" i="1"/>
  <c r="S44" i="1"/>
  <c r="T43" i="1"/>
  <c r="T49" i="1"/>
  <c r="D58" i="1"/>
  <c r="C58" i="1"/>
  <c r="B58" i="1"/>
  <c r="D56" i="1"/>
  <c r="C56" i="1"/>
  <c r="B56" i="1"/>
  <c r="C20" i="1"/>
  <c r="C22" i="1"/>
  <c r="C24" i="1"/>
  <c r="C26" i="1"/>
  <c r="C28" i="1"/>
  <c r="C30" i="1"/>
  <c r="C31" i="1"/>
  <c r="C32" i="1"/>
  <c r="D4" i="1"/>
  <c r="D6" i="1"/>
  <c r="D8" i="1"/>
  <c r="D10" i="1"/>
  <c r="D12" i="1"/>
  <c r="D14" i="1"/>
  <c r="D15" i="1"/>
  <c r="D16" i="1"/>
  <c r="D37" i="1"/>
  <c r="C37" i="1"/>
  <c r="B42" i="1"/>
  <c r="B40" i="1"/>
  <c r="D32" i="1"/>
  <c r="E16" i="1"/>
  <c r="E32" i="1"/>
  <c r="F32" i="1"/>
  <c r="D22" i="1"/>
  <c r="E6" i="1"/>
  <c r="E22" i="1"/>
  <c r="F22" i="1"/>
  <c r="D24" i="1"/>
  <c r="E8" i="1"/>
  <c r="E24" i="1"/>
  <c r="F24" i="1"/>
  <c r="D26" i="1"/>
  <c r="E10" i="1"/>
  <c r="E26" i="1"/>
  <c r="F26" i="1"/>
  <c r="D28" i="1"/>
  <c r="E12" i="1"/>
  <c r="E28" i="1"/>
  <c r="F28" i="1"/>
  <c r="D30" i="1"/>
  <c r="E14" i="1"/>
  <c r="E30" i="1"/>
  <c r="F30" i="1"/>
  <c r="D31" i="1"/>
  <c r="E15" i="1"/>
  <c r="E31" i="1"/>
  <c r="F31" i="1"/>
  <c r="D20" i="1"/>
  <c r="E20" i="1"/>
  <c r="F20" i="1"/>
  <c r="D36" i="1"/>
  <c r="D40" i="1"/>
  <c r="D42" i="1"/>
  <c r="P37" i="1"/>
  <c r="V4" i="1"/>
  <c r="V5" i="1"/>
  <c r="V6" i="1"/>
  <c r="V7" i="1"/>
  <c r="V8" i="1"/>
  <c r="V9" i="1"/>
  <c r="V10" i="1"/>
  <c r="V11" i="1"/>
  <c r="Q37" i="1"/>
  <c r="X27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6" i="1"/>
  <c r="X26" i="1"/>
  <c r="C40" i="1"/>
  <c r="C42" i="1"/>
  <c r="C44" i="1"/>
  <c r="I37" i="1"/>
  <c r="Y46" i="1"/>
  <c r="B44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6" i="1"/>
  <c r="G8" i="1"/>
  <c r="G10" i="1"/>
  <c r="G12" i="1"/>
  <c r="G14" i="1"/>
  <c r="G15" i="1"/>
  <c r="G16" i="1"/>
  <c r="G4" i="1"/>
</calcChain>
</file>

<file path=xl/sharedStrings.xml><?xml version="1.0" encoding="utf-8"?>
<sst xmlns="http://schemas.openxmlformats.org/spreadsheetml/2006/main" count="187" uniqueCount="84">
  <si>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</si>
  <si>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</si>
  <si>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</si>
  <si>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</si>
  <si>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</si>
  <si>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</si>
  <si>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</si>
  <si>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</si>
  <si>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</si>
  <si>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</si>
  <si>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</si>
  <si>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</si>
  <si>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</si>
  <si>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</si>
  <si>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</si>
  <si>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</si>
  <si>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</si>
  <si>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</si>
  <si>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</si>
  <si>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</si>
  <si>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</si>
  <si>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</si>
  <si>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</si>
  <si>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</si>
  <si>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</si>
  <si>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</si>
  <si>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</si>
  <si>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</si>
  <si>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</si>
  <si>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</si>
  <si>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</si>
  <si>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</si>
  <si>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</si>
  <si>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</si>
  <si>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</si>
  <si>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</si>
  <si>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</si>
  <si>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</si>
  <si>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</si>
  <si>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</si>
  <si>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</si>
  <si>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</si>
  <si>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</si>
  <si>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</si>
  <si>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</si>
  <si>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</si>
  <si>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</si>
  <si>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</si>
  <si>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</si>
  <si>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</si>
  <si>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</si>
  <si>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</si>
  <si>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</si>
  <si>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</si>
  <si>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</si>
  <si>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</si>
  <si>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</si>
  <si>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</si>
  <si>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</si>
  <si>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</si>
  <si>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</si>
  <si>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</si>
  <si>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</si>
  <si>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</si>
  <si>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</si>
  <si>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</si>
  <si>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</si>
  <si>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</si>
  <si>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</si>
  <si>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</si>
  <si>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</si>
  <si>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</si>
  <si>
    <t>Averaging all viscosities</t>
  </si>
  <si>
    <t>Viscosity_average (Pa)</t>
  </si>
  <si>
    <t>Standard Error</t>
  </si>
  <si>
    <t>Standard Dev</t>
  </si>
  <si>
    <t>1 sigma</t>
  </si>
  <si>
    <t>2 sigma</t>
  </si>
  <si>
    <t>3 sigma</t>
  </si>
  <si>
    <t>(-)1 sigma</t>
  </si>
  <si>
    <t>(-)2 sigma</t>
  </si>
  <si>
    <t>(-)3 sigma</t>
  </si>
  <si>
    <t>non-LINEST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</si>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</sst>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00000"/>
    <numFmt numFmtId="166" formatCode="0.000"/>
    <numFmt numFmtId="167" formatCode="0.0"/>
    <numFmt numFmtId="168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94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50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1" fontId="9" fillId="12" borderId="0" xfId="0" applyNumberFormat="1" applyFont="1" applyFill="1" applyAlignment="1">
      <alignment horizontal="center"/>
    </xf>
    <xf numFmtId="168" fontId="0" fillId="12" borderId="0" xfId="0" applyNumberFormat="1" applyFill="1" applyAlignment="1">
      <alignment horizontal="center"/>
    </xf>
    <xf numFmtId="168" fontId="16" fillId="19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9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0.0321779832178224</c:v>
                </c:pt>
                <c:pt idx="1">
                  <c:v>0.0573172176151192</c:v>
                </c:pt>
                <c:pt idx="2">
                  <c:v>0.082456452012416</c:v>
                </c:pt>
                <c:pt idx="3">
                  <c:v>0.107595686409713</c:v>
                </c:pt>
                <c:pt idx="4">
                  <c:v>0.13273492080701</c:v>
                </c:pt>
                <c:pt idx="5">
                  <c:v>0.157874155204306</c:v>
                </c:pt>
                <c:pt idx="6">
                  <c:v>0.183013389601603</c:v>
                </c:pt>
                <c:pt idx="7">
                  <c:v>0.2081526239989</c:v>
                </c:pt>
                <c:pt idx="8">
                  <c:v>0.233291858396197</c:v>
                </c:pt>
                <c:pt idx="9">
                  <c:v>0.258431092793494</c:v>
                </c:pt>
                <c:pt idx="10">
                  <c:v>0.283570327190791</c:v>
                </c:pt>
                <c:pt idx="11">
                  <c:v>0.333848795985384</c:v>
                </c:pt>
                <c:pt idx="12">
                  <c:v>0.384127264779978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0.0100442390043998</c:v>
                </c:pt>
                <c:pt idx="1">
                  <c:v>0.0204605601626586</c:v>
                </c:pt>
                <c:pt idx="2">
                  <c:v>0.00309910354313951</c:v>
                </c:pt>
                <c:pt idx="3">
                  <c:v>-0.00537346418749064</c:v>
                </c:pt>
                <c:pt idx="4">
                  <c:v>-0.0182904763625652</c:v>
                </c:pt>
                <c:pt idx="5">
                  <c:v>0.0132369559068046</c:v>
                </c:pt>
                <c:pt idx="6">
                  <c:v>0.00365327706506335</c:v>
                </c:pt>
                <c:pt idx="7">
                  <c:v>-0.0114859573322335</c:v>
                </c:pt>
                <c:pt idx="8">
                  <c:v>-0.0355140806184192</c:v>
                </c:pt>
                <c:pt idx="9">
                  <c:v>-0.0228755372379382</c:v>
                </c:pt>
                <c:pt idx="10">
                  <c:v>0.00420745058698707</c:v>
                </c:pt>
                <c:pt idx="11">
                  <c:v>0.0161512040146157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C43" zoomScale="119" zoomScaleNormal="70" zoomScalePageLayoutView="70" workbookViewId="0">
      <selection activeCell="AA25" sqref="AA25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3.2177983217822392E-2</v>
      </c>
      <c r="D20" s="36">
        <f>D4-C20</f>
        <v>1.0044239004399831E-2</v>
      </c>
      <c r="E20" s="38">
        <f t="shared" ref="E20:E30" si="20">D20/E4</f>
        <v>1.8063713407278184</v>
      </c>
      <c r="F20" s="40">
        <f>E20^2</f>
        <v>3.2629774206028159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5.7317217615119223E-2</v>
      </c>
      <c r="D21" s="37">
        <f t="shared" ref="D21:D30" si="26">D5-C21</f>
        <v>2.0460560162658556E-2</v>
      </c>
      <c r="E21" s="39">
        <f t="shared" si="20"/>
        <v>3.6719331289418911</v>
      </c>
      <c r="F21" s="41">
        <f t="shared" ref="F21:F30" si="27">E21^2</f>
        <v>13.483092903420987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8.245645201241604E-2</v>
      </c>
      <c r="D22" s="37">
        <f t="shared" si="26"/>
        <v>3.0991035431395114E-3</v>
      </c>
      <c r="E22" s="39">
        <f t="shared" si="20"/>
        <v>0.55583041099912289</v>
      </c>
      <c r="F22" s="41">
        <f t="shared" si="27"/>
        <v>0.30894744579145389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0.10759568640971286</v>
      </c>
      <c r="D23" s="37">
        <f t="shared" si="26"/>
        <v>-5.3734641874906425E-3</v>
      </c>
      <c r="E23" s="39">
        <f t="shared" si="20"/>
        <v>-0.96226419955072373</v>
      </c>
      <c r="F23" s="41">
        <f t="shared" si="27"/>
        <v>0.92595238973699501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0.13273492080700969</v>
      </c>
      <c r="D24" s="37">
        <f t="shared" si="26"/>
        <v>-1.8290476362565242E-2</v>
      </c>
      <c r="E24" s="39">
        <f t="shared" si="20"/>
        <v>-3.2711678548760212</v>
      </c>
      <c r="F24" s="41">
        <f t="shared" si="27"/>
        <v>10.700539134774191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0.1578741552043065</v>
      </c>
      <c r="D25" s="37">
        <f t="shared" si="26"/>
        <v>1.3236955906804598E-2</v>
      </c>
      <c r="E25" s="39">
        <f t="shared" si="20"/>
        <v>2.3488871115178798</v>
      </c>
      <c r="F25" s="41">
        <f t="shared" si="27"/>
        <v>5.5172706626548083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2.9999999999999997E-4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0.18301338960160332</v>
      </c>
      <c r="D26" s="37">
        <f t="shared" si="26"/>
        <v>3.6532770650633539E-3</v>
      </c>
      <c r="E26" s="39">
        <f t="shared" si="20"/>
        <v>0.64654411389571698</v>
      </c>
      <c r="F26" s="41">
        <f t="shared" si="27"/>
        <v>0.41801929121319786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2.9999999999999997E-4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0.20815262399890014</v>
      </c>
      <c r="D27" s="100">
        <f t="shared" si="26"/>
        <v>-1.1485957332233482E-2</v>
      </c>
      <c r="E27" s="39">
        <f t="shared" si="20"/>
        <v>-2.0290296971871902</v>
      </c>
      <c r="F27" s="41">
        <f t="shared" si="27"/>
        <v>4.1169615120675402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2.9999999999999997E-4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0.23329185839619695</v>
      </c>
      <c r="D28" s="37">
        <f t="shared" si="26"/>
        <v>-3.551408061841918E-2</v>
      </c>
      <c r="E28" s="39">
        <f t="shared" si="20"/>
        <v>-6.2723624588455795</v>
      </c>
      <c r="F28" s="41">
        <f t="shared" si="27"/>
        <v>39.342530815135362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0.2584310927934938</v>
      </c>
      <c r="D29" s="37">
        <f t="shared" si="26"/>
        <v>-2.2875537237938254E-2</v>
      </c>
      <c r="E29" s="39">
        <f t="shared" si="20"/>
        <v>-4.009066930366683</v>
      </c>
      <c r="F29" s="41">
        <f t="shared" si="27"/>
        <v>16.072617652159739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0.28357032719079067</v>
      </c>
      <c r="D30" s="37">
        <f t="shared" si="26"/>
        <v>4.2074505869870715E-3</v>
      </c>
      <c r="E30" s="39">
        <f t="shared" si="20"/>
        <v>0.728110459627067</v>
      </c>
      <c r="F30" s="41">
        <f t="shared" si="27"/>
        <v>0.53014484141833873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0.33384879598538431</v>
      </c>
      <c r="D31" s="37">
        <f>D15-C31</f>
        <v>1.6151204014615672E-2</v>
      </c>
      <c r="E31" s="39">
        <f>D31/E15</f>
        <v>2.7456521733037236</v>
      </c>
      <c r="F31" s="41">
        <f>E31^2</f>
        <v>7.5386058567674601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1.307E-3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0.38412726477997794</v>
      </c>
      <c r="D32" s="114">
        <f>D16-C32</f>
        <v>2.5872735220022036E-2</v>
      </c>
      <c r="E32" s="115">
        <f>D32/E16</f>
        <v>4.3124041377626581</v>
      </c>
      <c r="F32" s="116">
        <f>E32^2</f>
        <v>18.596829447392494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120.81448937313539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120.81448937313539</v>
      </c>
      <c r="E36" s="125" t="s">
        <v>20</v>
      </c>
      <c r="F36" s="29">
        <f>SUM(F20:F33)/11</f>
        <v>10.983135397557762</v>
      </c>
      <c r="G36" s="124">
        <f>D36/11</f>
        <v>10.983135397557762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5" t="s">
        <v>40</v>
      </c>
      <c r="B37" s="95">
        <f>SUM(B20:B32)/13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145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145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3" t="s">
        <v>69</v>
      </c>
      <c r="C38" s="63" t="s">
        <v>70</v>
      </c>
      <c r="D38" s="63" t="s">
        <v>68</v>
      </c>
      <c r="E38" s="93" t="s">
        <v>49</v>
      </c>
      <c r="F38" s="141">
        <v>2.1292993709564399E-3</v>
      </c>
      <c r="G38" s="1"/>
      <c r="H38" s="1"/>
      <c r="I38" s="63" t="s">
        <v>69</v>
      </c>
      <c r="J38" s="63" t="s">
        <v>70</v>
      </c>
      <c r="K38" s="63" t="s">
        <v>68</v>
      </c>
      <c r="L38" s="93" t="s">
        <v>49</v>
      </c>
      <c r="M38" s="141">
        <v>1.7083014917976815E-3</v>
      </c>
      <c r="N38" s="1"/>
      <c r="O38" s="1"/>
      <c r="P38" s="63" t="s">
        <v>69</v>
      </c>
      <c r="Q38" s="63" t="s">
        <v>70</v>
      </c>
      <c r="R38" s="63" t="s">
        <v>68</v>
      </c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82</v>
      </c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1.6439098983178802E-14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1.1215538141975641E-14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1.0514671560515991E-14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1.9965000000000001E-13</v>
      </c>
      <c r="T44" s="1"/>
      <c r="U44" s="1"/>
      <c r="V44" s="1"/>
      <c r="W44" s="1"/>
      <c r="X44" s="110">
        <f>X26^4*ABS(4*Z26/X26)</f>
        <v>1.2458760000000001E-13</v>
      </c>
      <c r="Y44" s="110"/>
      <c r="Z44" s="1"/>
      <c r="AA44" s="1"/>
      <c r="AB44" s="1"/>
      <c r="AC44" s="110">
        <f>X25^4*ABS(4*Z25/X25)</f>
        <v>1.168032E-13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7">
        <f>(PI()*$X$21*$X$22*($X$27)^4)*10^-2/(8*$X$30*$A$102)*10^6</f>
        <v>9.9519855432909378E-4</v>
      </c>
      <c r="C45" s="97">
        <f>(PI()*$X$21*$X$22*($X$26)^4)*10^-2/(8*$X$29*$D$102)*10^6</f>
        <v>1.0528184091700831E-3</v>
      </c>
      <c r="D45" s="97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47">
        <f>1*10^-3</f>
        <v>1E-3</v>
      </c>
      <c r="C46" s="147">
        <f>1.1*10^-3</f>
        <v>1.1000000000000001E-3</v>
      </c>
      <c r="D46" s="148">
        <v>1E-3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2.3841176416662803E-3</v>
      </c>
      <c r="U46" s="1"/>
      <c r="V46" s="1" t="s">
        <v>59</v>
      </c>
      <c r="W46" s="1"/>
      <c r="X46" s="1"/>
      <c r="Y46" s="97">
        <f>C44*SQRT((Y42/(X21*X22))^2+(Y43/(I37*10^-2*X26^4))^2+(Y29/X29)^2+(K37/J37)^2)</f>
        <v>2.947914257418379E-3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3.3487796964455311E-3</v>
      </c>
      <c r="AE46" s="97">
        <f>T38*SQRT((AD42/(X21*X22))^2+(AD43/(P37*10^-2*X25^4))^2+(Y28/X28)^2+(R37/Q37)^2)</f>
        <v>4.7161448492870081E-3</v>
      </c>
      <c r="AF46" s="1">
        <f>T38*SQRT((AD42/(X21*X22))^2+(AD43/(P37*10^-2*X25^4))^2+(Y28/X28)^2+(R37/Q37)^2)</f>
        <v>4.7161448492870081E-3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63" t="s">
        <v>56</v>
      </c>
      <c r="R48" s="1"/>
      <c r="S48" s="1"/>
      <c r="T48" s="1"/>
      <c r="U48" s="1"/>
      <c r="V48" s="63" t="s">
        <v>60</v>
      </c>
      <c r="W48" s="1"/>
      <c r="X48" s="1"/>
      <c r="Y48" s="1"/>
      <c r="Z48" s="1"/>
      <c r="AA48" s="63" t="s">
        <v>61</v>
      </c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10" t="s">
        <v>59</v>
      </c>
      <c r="R49" s="1"/>
      <c r="S49" s="1"/>
      <c r="T49" s="146">
        <f>B45*SQRT((T42/(X21*X22))^2+(T43/(B37*10^-2*X27^4))^2+(Y30/X30)^2+(A103/A102)^2)</f>
        <v>2.1730569475085712E-3</v>
      </c>
      <c r="U49" s="1"/>
      <c r="V49" s="110" t="s">
        <v>59</v>
      </c>
      <c r="W49" s="1"/>
      <c r="X49" s="1"/>
      <c r="Y49" s="146">
        <f>C45*SQRT((Y42/(X21*X22))^2+(Y43/(I37*10^-2*X26^4))^2+(Y29/X29)^2+(D103/D102)^2)</f>
        <v>2.6903451445138972E-3</v>
      </c>
      <c r="Z49" s="1"/>
      <c r="AA49" s="110" t="s">
        <v>59</v>
      </c>
      <c r="AB49" s="1"/>
      <c r="AC49" s="1"/>
      <c r="AD49" s="146">
        <f>D45*SQRT((AD42/(X21*X22))^2 + (AD43/(P37*10^-2*X25^4))^2+(Y28/X28)^2+(G103/G102)^2)</f>
        <v>2.5232705084111376E-3</v>
      </c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 t="s">
        <v>72</v>
      </c>
      <c r="B51" s="1" t="s">
        <v>73</v>
      </c>
      <c r="C51" s="1" t="s">
        <v>74</v>
      </c>
      <c r="D51" s="1" t="s">
        <v>75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97">
        <f>SUM(B45:D45)/3</f>
        <v>1.0046843613693648E-3</v>
      </c>
      <c r="C52" s="97">
        <f>STDEV(B46:D46)/SQRT(3)</f>
        <v>3.3333333333333348E-5</v>
      </c>
      <c r="D52" s="1">
        <f>STDEV(B45:D45)</f>
        <v>4.4161938401550028E-5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97">
        <f>ABS(B52-$X$31)/C52</f>
        <v>9.0694691589190519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99" t="s">
        <v>76</v>
      </c>
      <c r="C55" s="99" t="s">
        <v>77</v>
      </c>
      <c r="D55" s="99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97">
        <f>$B$52+1*$C$52</f>
        <v>1.0380176947026982E-3</v>
      </c>
      <c r="C56" s="97">
        <f>$B$52+2*$C$52</f>
        <v>1.0713510280360315E-3</v>
      </c>
      <c r="D56" s="97">
        <f>$B$52+3*$C$52</f>
        <v>1.1046843613693649E-3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99" t="s">
        <v>79</v>
      </c>
      <c r="C57" s="99" t="s">
        <v>80</v>
      </c>
      <c r="D57" s="99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B58" s="97">
        <f>$B$52-1*$C$52</f>
        <v>9.7135102803603147E-4</v>
      </c>
      <c r="C58" s="97">
        <f>$B$52-2*$C$52</f>
        <v>9.3801769470269812E-4</v>
      </c>
      <c r="D58" s="97">
        <f>$B$52-3*$C$52</f>
        <v>9.0468436136936477E-4</v>
      </c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1.0044239004399831E-2</v>
      </c>
      <c r="D64" s="2">
        <v>1.0044239004399831E-2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D74" si="35">D21</f>
        <v>2.0460560162658556E-2</v>
      </c>
      <c r="D65" s="2">
        <v>2.0460560162658556E-2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3.0991035431395114E-3</v>
      </c>
      <c r="D66" s="2">
        <v>3.0991035431395114E-3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-5.3734641874906425E-3</v>
      </c>
      <c r="D67" s="2">
        <v>-5.3734641874906425E-3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-1.8290476362565242E-2</v>
      </c>
      <c r="D68" s="2">
        <v>-1.8290476362565242E-2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1.3236955906804598E-2</v>
      </c>
      <c r="D69" s="2">
        <v>1.3236955906804598E-2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3.6532770650633539E-3</v>
      </c>
      <c r="D70" s="2">
        <v>3.6532770650633539E-3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-1.1485957332233482E-2</v>
      </c>
      <c r="D71" s="2">
        <v>-1.1485957332233482E-2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-3.551408061841918E-2</v>
      </c>
      <c r="D72" s="2">
        <v>-3.551408061841918E-2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-2.2875537237938254E-2</v>
      </c>
      <c r="D73" s="2">
        <v>-2.2875537237938254E-2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4.2074505869870715E-3</v>
      </c>
      <c r="D74" s="2">
        <v>4.2074505869870715E-3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1.6151204014615672E-2</v>
      </c>
      <c r="D75" s="2">
        <v>1.6151204014615672E-2</v>
      </c>
      <c r="F75" s="76"/>
      <c r="G75" s="78"/>
      <c r="H75" s="76"/>
      <c r="I75" s="78"/>
      <c r="J75" s="76">
        <v>15</v>
      </c>
      <c r="K75" s="78">
        <v>24</v>
      </c>
      <c r="L75" s="80">
        <v>18</v>
      </c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2.5872735220022036E-2</v>
      </c>
      <c r="D76" s="2">
        <v>2.5872735220022036E-2</v>
      </c>
      <c r="F76" s="74"/>
      <c r="H76" s="75"/>
      <c r="I76" s="75"/>
      <c r="J76" s="149">
        <f>AVERAGE(J75:L75)</f>
        <v>19</v>
      </c>
      <c r="K76" s="2">
        <f>STDEV(J75:L75)/SQRT(3)</f>
        <v>2.6457513110645907</v>
      </c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>
        <f>J76+2*K76</f>
        <v>24.29150262212918</v>
      </c>
      <c r="K77" s="2">
        <f>J76+3*K76</f>
        <v>26.937253933193773</v>
      </c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2.5139234397296824E-2</v>
      </c>
      <c r="B102" s="2">
        <v>-1.8100485576771259E-2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2016-12-05T21:32:00Z</dcterms:modified>
</cp:coreProperties>
</file>