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Data!$G$102:$H$102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Data!$R$36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N4" i="1"/>
  <c r="R37" i="1"/>
  <c r="Q37" i="1"/>
  <c r="K37" i="1"/>
  <c r="J37" i="1"/>
  <c r="D37" i="1"/>
  <c r="C37" i="1"/>
  <c r="E4" i="1"/>
  <c r="K65" i="1"/>
  <c r="K66" i="1"/>
  <c r="K67" i="1"/>
  <c r="K68" i="1"/>
  <c r="K69" i="1"/>
  <c r="K70" i="1"/>
  <c r="K71" i="1"/>
  <c r="B37" i="1"/>
  <c r="X27" i="1"/>
  <c r="B4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42" i="1"/>
  <c r="Q21" i="1"/>
  <c r="Q22" i="1"/>
  <c r="Q23" i="1"/>
  <c r="Q24" i="1"/>
  <c r="Q25" i="1"/>
  <c r="Q26" i="1"/>
  <c r="Q27" i="1"/>
  <c r="J21" i="1"/>
  <c r="J22" i="1"/>
  <c r="J23" i="1"/>
  <c r="J24" i="1"/>
  <c r="J25" i="1"/>
  <c r="J26" i="1"/>
  <c r="J27" i="1"/>
  <c r="J20" i="1"/>
  <c r="Q20" i="1"/>
  <c r="M4" i="1"/>
  <c r="M5" i="1"/>
  <c r="M6" i="1"/>
  <c r="M7" i="1"/>
  <c r="M8" i="1"/>
  <c r="M9" i="1"/>
  <c r="M10" i="1"/>
  <c r="M11" i="1"/>
  <c r="G99" i="1" a="1"/>
  <c r="G99" i="1"/>
  <c r="H99" i="1"/>
  <c r="G100" i="1"/>
  <c r="H100" i="1"/>
  <c r="V4" i="1"/>
  <c r="R20" i="1"/>
  <c r="W4" i="1"/>
  <c r="S20" i="1"/>
  <c r="T20" i="1"/>
  <c r="V5" i="1"/>
  <c r="R21" i="1"/>
  <c r="W5" i="1"/>
  <c r="S21" i="1"/>
  <c r="T21" i="1"/>
  <c r="V6" i="1"/>
  <c r="R22" i="1"/>
  <c r="W6" i="1"/>
  <c r="S22" i="1"/>
  <c r="T22" i="1"/>
  <c r="V7" i="1"/>
  <c r="R23" i="1"/>
  <c r="W7" i="1"/>
  <c r="S23" i="1"/>
  <c r="T23" i="1"/>
  <c r="V8" i="1"/>
  <c r="R24" i="1"/>
  <c r="W8" i="1"/>
  <c r="S24" i="1"/>
  <c r="T24" i="1"/>
  <c r="V9" i="1"/>
  <c r="R25" i="1"/>
  <c r="W9" i="1"/>
  <c r="S25" i="1"/>
  <c r="T25" i="1"/>
  <c r="V10" i="1"/>
  <c r="R26" i="1"/>
  <c r="W10" i="1"/>
  <c r="S26" i="1"/>
  <c r="T26" i="1"/>
  <c r="V11" i="1"/>
  <c r="R27" i="1"/>
  <c r="W11" i="1"/>
  <c r="S27" i="1"/>
  <c r="T27" i="1"/>
  <c r="R36" i="1"/>
  <c r="U36" i="1"/>
  <c r="K20" i="1"/>
  <c r="L20" i="1"/>
  <c r="M20" i="1"/>
  <c r="K21" i="1"/>
  <c r="N5" i="1"/>
  <c r="L21" i="1"/>
  <c r="M21" i="1"/>
  <c r="K22" i="1"/>
  <c r="N6" i="1"/>
  <c r="L22" i="1"/>
  <c r="M22" i="1"/>
  <c r="K23" i="1"/>
  <c r="N7" i="1"/>
  <c r="L23" i="1"/>
  <c r="M23" i="1"/>
  <c r="K24" i="1"/>
  <c r="N8" i="1"/>
  <c r="L24" i="1"/>
  <c r="M24" i="1"/>
  <c r="K25" i="1"/>
  <c r="N9" i="1"/>
  <c r="L25" i="1"/>
  <c r="M25" i="1"/>
  <c r="K26" i="1"/>
  <c r="N10" i="1"/>
  <c r="L26" i="1"/>
  <c r="M26" i="1"/>
  <c r="K27" i="1"/>
  <c r="N11" i="1"/>
  <c r="L27" i="1"/>
  <c r="M27" i="1"/>
  <c r="K36" i="1"/>
  <c r="N36" i="1"/>
  <c r="D99" i="1" a="1"/>
  <c r="D99" i="1"/>
  <c r="E99" i="1"/>
  <c r="D100" i="1"/>
  <c r="E100" i="1"/>
  <c r="D5" i="1"/>
  <c r="D21" i="1"/>
  <c r="E21" i="1"/>
  <c r="F21" i="1"/>
  <c r="D6" i="1"/>
  <c r="D22" i="1"/>
  <c r="E22" i="1"/>
  <c r="F22" i="1"/>
  <c r="D7" i="1"/>
  <c r="D23" i="1"/>
  <c r="E23" i="1"/>
  <c r="F23" i="1"/>
  <c r="D8" i="1"/>
  <c r="D24" i="1"/>
  <c r="E24" i="1"/>
  <c r="F24" i="1"/>
  <c r="D9" i="1"/>
  <c r="D25" i="1"/>
  <c r="E25" i="1"/>
  <c r="F25" i="1"/>
  <c r="D10" i="1"/>
  <c r="D26" i="1"/>
  <c r="E26" i="1"/>
  <c r="F26" i="1"/>
  <c r="D11" i="1"/>
  <c r="D27" i="1"/>
  <c r="E27" i="1"/>
  <c r="F27" i="1"/>
  <c r="D12" i="1"/>
  <c r="D28" i="1"/>
  <c r="E28" i="1"/>
  <c r="F28" i="1"/>
  <c r="D13" i="1"/>
  <c r="D29" i="1"/>
  <c r="E29" i="1"/>
  <c r="F29" i="1"/>
  <c r="D14" i="1"/>
  <c r="D30" i="1"/>
  <c r="E30" i="1"/>
  <c r="F30" i="1"/>
  <c r="D15" i="1"/>
  <c r="D31" i="1"/>
  <c r="E31" i="1"/>
  <c r="F31" i="1"/>
  <c r="D16" i="1"/>
  <c r="D32" i="1"/>
  <c r="E32" i="1"/>
  <c r="F32" i="1"/>
  <c r="D4" i="1"/>
  <c r="D20" i="1"/>
  <c r="E20" i="1"/>
  <c r="F20" i="1"/>
  <c r="D36" i="1"/>
  <c r="G36" i="1"/>
  <c r="A99" i="1" a="1"/>
  <c r="A99" i="1"/>
  <c r="B99" i="1"/>
  <c r="A100" i="1"/>
  <c r="B100" i="1"/>
  <c r="X25" i="1"/>
  <c r="D40" i="1"/>
  <c r="D42" i="1"/>
  <c r="D44" i="1"/>
  <c r="AD42" i="1"/>
  <c r="P37" i="1"/>
  <c r="AC44" i="1"/>
  <c r="AD43" i="1"/>
  <c r="AD46" i="1"/>
  <c r="X26" i="1"/>
  <c r="C40" i="1"/>
  <c r="C42" i="1"/>
  <c r="C44" i="1"/>
  <c r="Y42" i="1"/>
  <c r="I37" i="1"/>
  <c r="X44" i="1"/>
  <c r="Y43" i="1"/>
  <c r="Y46" i="1"/>
  <c r="B44" i="1"/>
  <c r="T42" i="1"/>
  <c r="S44" i="1"/>
  <c r="T43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<sst xmlns="http://schemas.openxmlformats.org/spreadsheetml/2006/main" count="156" uniqueCount="66">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</sst>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40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6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166" fontId="0" fillId="5" borderId="28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</cellXfs>
  <cellStyles count="14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0.00555560507522512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0.00555560507522512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0.0365573675446015</c:v>
                </c:pt>
                <c:pt idx="1">
                  <c:v>0.0608036676729043</c:v>
                </c:pt>
                <c:pt idx="2">
                  <c:v>0.085049967801207</c:v>
                </c:pt>
                <c:pt idx="3">
                  <c:v>0.10929626792951</c:v>
                </c:pt>
                <c:pt idx="4">
                  <c:v>0.133542568057813</c:v>
                </c:pt>
                <c:pt idx="5">
                  <c:v>0.157788868186115</c:v>
                </c:pt>
                <c:pt idx="6">
                  <c:v>0.182035168314418</c:v>
                </c:pt>
                <c:pt idx="7">
                  <c:v>0.206281468442721</c:v>
                </c:pt>
                <c:pt idx="8">
                  <c:v>0.230527768571024</c:v>
                </c:pt>
                <c:pt idx="9">
                  <c:v>0.254774068699326</c:v>
                </c:pt>
                <c:pt idx="10">
                  <c:v>0.279020368827629</c:v>
                </c:pt>
                <c:pt idx="11">
                  <c:v>0.327512969084235</c:v>
                </c:pt>
                <c:pt idx="12">
                  <c:v>0.37600556934084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266240"/>
        <c:axId val="-385270384"/>
      </c:scatterChart>
      <c:valAx>
        <c:axId val="-38526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385270384"/>
        <c:crosses val="autoZero"/>
        <c:crossBetween val="midCat"/>
      </c:valAx>
      <c:valAx>
        <c:axId val="-385270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385266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0.0056648546776207</c:v>
                </c:pt>
                <c:pt idx="1">
                  <c:v>0.0169741101048735</c:v>
                </c:pt>
                <c:pt idx="2">
                  <c:v>0.000505587754348516</c:v>
                </c:pt>
                <c:pt idx="3">
                  <c:v>-0.00707404570728757</c:v>
                </c:pt>
                <c:pt idx="4">
                  <c:v>-0.0190981236133681</c:v>
                </c:pt>
                <c:pt idx="5">
                  <c:v>0.0133222429249958</c:v>
                </c:pt>
                <c:pt idx="6">
                  <c:v>0.00463149835224863</c:v>
                </c:pt>
                <c:pt idx="7">
                  <c:v>-0.00961480177605414</c:v>
                </c:pt>
                <c:pt idx="8">
                  <c:v>-0.0327499907932458</c:v>
                </c:pt>
                <c:pt idx="9">
                  <c:v>-0.0192185131437708</c:v>
                </c:pt>
                <c:pt idx="10">
                  <c:v>0.00875740895014865</c:v>
                </c:pt>
                <c:pt idx="11">
                  <c:v>0.0224870309157654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416144"/>
        <c:axId val="-385414512"/>
      </c:scatterChart>
      <c:valAx>
        <c:axId val="-3854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414512"/>
        <c:crosses val="autoZero"/>
        <c:crossBetween val="midCat"/>
      </c:valAx>
      <c:valAx>
        <c:axId val="-38541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4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743328"/>
        <c:axId val="-385747200"/>
      </c:scatterChart>
      <c:valAx>
        <c:axId val="-38574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47200"/>
        <c:crosses val="autoZero"/>
        <c:crossBetween val="midCat"/>
      </c:valAx>
      <c:valAx>
        <c:axId val="-3857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4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795040"/>
        <c:axId val="-385809200"/>
      </c:scatterChart>
      <c:valAx>
        <c:axId val="-3857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809200"/>
        <c:crosses val="autoZero"/>
        <c:crossBetween val="midCat"/>
      </c:valAx>
      <c:valAx>
        <c:axId val="-38580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9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"/>
  <sheetViews>
    <sheetView tabSelected="1" topLeftCell="E1" zoomScale="119" zoomScaleNormal="70" zoomScalePageLayoutView="70" workbookViewId="0">
      <selection activeCell="M62" sqref="M62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4.6640625" style="2" bestFit="1" customWidth="1"/>
    <col min="4" max="6" width="9.1640625" style="2" customWidth="1"/>
    <col min="7" max="7" width="12.5" style="2" bestFit="1" customWidth="1"/>
    <col min="8" max="8" width="11" style="2" bestFit="1" customWidth="1"/>
    <col min="9" max="9" width="9.1640625" style="2"/>
    <col min="10" max="10" width="14.6640625" style="2" bestFit="1" customWidth="1"/>
    <col min="11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1.83203125" style="2" bestFit="1" customWidth="1"/>
    <col min="17" max="17" width="19.33203125" style="2" bestFit="1" customWidth="1"/>
    <col min="18" max="18" width="12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>
        <v>5.5556050752251177E-3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/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/>
      <c r="AB3" s="63"/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D4*SQRT(($A$7/C4)^2+($A$5/$X$32)^2)</f>
        <v>5.5556050752251177E-3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((M4/($X$32+$Y$32))^2+((M4+$J$7)/$X$32)^2)^0.5</f>
        <v>5.7948205706175315E-3</v>
      </c>
      <c r="O4" s="18">
        <v>1.4</v>
      </c>
      <c r="P4" s="22">
        <f t="shared" ref="P4" si="2">O4/1.001</f>
        <v>1.3986013986013988</v>
      </c>
      <c r="Q4" s="25">
        <v>12.4</v>
      </c>
      <c r="R4" s="1"/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 t="shared" ref="W4:W11" si="3">((V4/($X$32+$Y$32))^2+((V4+$S$7)/$X$32)^2)^0.5</f>
        <v>7.9337827403024844E-4</v>
      </c>
      <c r="X4" s="18">
        <v>1.3</v>
      </c>
      <c r="Y4" s="22">
        <f t="shared" ref="Y4" si="4">X4/1.001</f>
        <v>1.2987012987012989</v>
      </c>
      <c r="Z4" s="25">
        <v>12.6</v>
      </c>
      <c r="AA4" s="1"/>
      <c r="AB4" s="1"/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5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6">((D5/($X$32+$Y$32))^2+((D5+$A$7)/$X$32)^2)^0.5</f>
        <v>6.477023815984439E-3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7">L5/90</f>
        <v>4.4999999999999998E-2</v>
      </c>
      <c r="N5" s="32">
        <f t="shared" ref="N4:N11" si="8">((M5/($X$32+$Y$32))^2+((M5+$J$7)/$X$32)^2)^0.5</f>
        <v>6.0759360008565948E-3</v>
      </c>
      <c r="O5" s="21">
        <v>3.5</v>
      </c>
      <c r="P5" s="23">
        <f t="shared" ref="P5:P11" si="9">O5/1.001</f>
        <v>3.4965034965034967</v>
      </c>
      <c r="Q5" s="26">
        <v>12.3</v>
      </c>
      <c r="R5" s="1"/>
      <c r="S5" s="50">
        <v>0.05</v>
      </c>
      <c r="T5" s="19">
        <v>4</v>
      </c>
      <c r="U5" s="49">
        <v>2.6</v>
      </c>
      <c r="V5" s="31">
        <f t="shared" ref="V5" si="10">U5/90</f>
        <v>2.8888888888888891E-2</v>
      </c>
      <c r="W5" s="32">
        <f t="shared" si="3"/>
        <v>9.328589019733215E-4</v>
      </c>
      <c r="X5" s="21">
        <v>2.5</v>
      </c>
      <c r="Y5" s="23">
        <f t="shared" ref="Y5:Y11" si="11">X5/1.001</f>
        <v>2.4975024975024978</v>
      </c>
      <c r="Z5" s="26">
        <v>12.1</v>
      </c>
      <c r="AA5" s="1"/>
      <c r="AB5" s="1"/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6"/>
        <v>6.5744962151050457E-3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8"/>
        <v>6.0825931015818305E-3</v>
      </c>
      <c r="O6" s="21">
        <v>4</v>
      </c>
      <c r="P6" s="23">
        <f t="shared" si="9"/>
        <v>3.9960039960039966</v>
      </c>
      <c r="Q6" s="26">
        <v>12.5</v>
      </c>
      <c r="R6" s="1"/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3"/>
        <v>1.3904582636195852E-3</v>
      </c>
      <c r="X6" s="21">
        <v>5.3</v>
      </c>
      <c r="Y6" s="23">
        <f t="shared" si="11"/>
        <v>5.2947052947052953</v>
      </c>
      <c r="Z6" s="26">
        <v>12.1</v>
      </c>
      <c r="AA6" s="1"/>
      <c r="AB6" s="1"/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6"/>
        <v>6.7860227066590655E-3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8"/>
        <v>6.6446126631047103E-3</v>
      </c>
      <c r="O7" s="21">
        <v>7.9</v>
      </c>
      <c r="P7" s="23">
        <f t="shared" si="9"/>
        <v>7.8921078921078935</v>
      </c>
      <c r="Q7" s="26">
        <v>12.6</v>
      </c>
      <c r="R7" s="1"/>
      <c r="S7" s="50">
        <v>0.05</v>
      </c>
      <c r="T7" s="19">
        <v>8</v>
      </c>
      <c r="U7" s="49">
        <v>6.8</v>
      </c>
      <c r="V7" s="31">
        <f t="shared" si="13"/>
        <v>7.5555555555555556E-2</v>
      </c>
      <c r="W7" s="32">
        <f t="shared" si="3"/>
        <v>1.6257926780979199E-3</v>
      </c>
      <c r="X7" s="21">
        <v>6.8</v>
      </c>
      <c r="Y7" s="23">
        <f t="shared" si="11"/>
        <v>6.7932067932067941</v>
      </c>
      <c r="Z7" s="26">
        <v>12.4</v>
      </c>
      <c r="AA7" s="1"/>
      <c r="AB7" s="1"/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6"/>
        <v>6.9432904095792615E-3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8"/>
        <v>6.7576185446859742E-3</v>
      </c>
      <c r="O8" s="21">
        <v>9</v>
      </c>
      <c r="P8" s="23">
        <f t="shared" si="9"/>
        <v>8.9910089910089912</v>
      </c>
      <c r="Q8" s="26">
        <v>12.9</v>
      </c>
      <c r="R8" s="1"/>
      <c r="T8" s="19">
        <v>10</v>
      </c>
      <c r="U8" s="49">
        <v>7.9</v>
      </c>
      <c r="V8" s="31">
        <f t="shared" si="13"/>
        <v>8.7777777777777788E-2</v>
      </c>
      <c r="W8" s="32">
        <f t="shared" si="3"/>
        <v>1.8122611232223463E-3</v>
      </c>
      <c r="X8" s="21">
        <v>7.8</v>
      </c>
      <c r="Y8" s="23">
        <f t="shared" si="11"/>
        <v>7.792207792207793</v>
      </c>
      <c r="Z8" s="26">
        <v>12.4</v>
      </c>
      <c r="AA8" s="1"/>
      <c r="AB8" s="1"/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6"/>
        <v>7.6927615850807271E-3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8"/>
        <v>7.0297892163048705E-3</v>
      </c>
      <c r="O9" s="21">
        <v>10.9</v>
      </c>
      <c r="P9" s="23">
        <f t="shared" si="9"/>
        <v>10.88911088911089</v>
      </c>
      <c r="Q9" s="26">
        <v>12.9</v>
      </c>
      <c r="R9" s="1"/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3"/>
        <v>1.9826144570434887E-3</v>
      </c>
      <c r="X9" s="21">
        <v>8.6999999999999993</v>
      </c>
      <c r="Y9" s="23">
        <f t="shared" si="11"/>
        <v>8.6913086913086914</v>
      </c>
      <c r="Z9" s="26">
        <v>12.5</v>
      </c>
      <c r="AA9" s="1"/>
      <c r="AB9" s="1"/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6"/>
        <v>7.9035200601623289E-3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8"/>
        <v>7.4914265710133007E-3</v>
      </c>
      <c r="O10" s="21">
        <v>13.9</v>
      </c>
      <c r="P10" s="23">
        <f t="shared" si="9"/>
        <v>13.886113886113888</v>
      </c>
      <c r="Q10" s="26">
        <v>12.9</v>
      </c>
      <c r="R10" s="1"/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3"/>
        <v>2.1792555150103999E-3</v>
      </c>
      <c r="X10" s="21">
        <v>10</v>
      </c>
      <c r="Y10" s="23">
        <f t="shared" si="11"/>
        <v>9.990009990009991</v>
      </c>
      <c r="Z10" s="26">
        <v>12.4</v>
      </c>
      <c r="AA10" s="1"/>
      <c r="AB10" s="1"/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6"/>
        <v>8.039992814217016E-3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132">
        <f t="shared" si="8"/>
        <v>8.0856467251946649E-3</v>
      </c>
      <c r="O11" s="133">
        <v>17.3</v>
      </c>
      <c r="P11" s="134">
        <f t="shared" si="9"/>
        <v>17.282717282717286</v>
      </c>
      <c r="Q11" s="135">
        <v>12.8</v>
      </c>
      <c r="R11" s="1"/>
      <c r="S11" s="1"/>
      <c r="T11" s="136">
        <v>16</v>
      </c>
      <c r="U11" s="137">
        <v>13.4</v>
      </c>
      <c r="V11" s="131">
        <f t="shared" si="13"/>
        <v>0.1488888888888889</v>
      </c>
      <c r="W11" s="132">
        <f t="shared" si="3"/>
        <v>2.7550272528579526E-3</v>
      </c>
      <c r="X11" s="133">
        <v>13.5</v>
      </c>
      <c r="Y11" s="134">
        <f t="shared" si="11"/>
        <v>13.486513486513488</v>
      </c>
      <c r="Z11" s="135">
        <v>12.5</v>
      </c>
      <c r="AA11" s="1"/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6"/>
        <v>8.0552019001696572E-3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1" t="s">
        <v>42</v>
      </c>
      <c r="Q12" s="140">
        <f>AVERAGE(Q4:Q11)</f>
        <v>12.662500000000001</v>
      </c>
      <c r="R12" s="1"/>
      <c r="S12" s="1"/>
      <c r="T12" s="1"/>
      <c r="U12" s="1"/>
      <c r="V12" s="1"/>
      <c r="W12" s="1"/>
      <c r="X12" s="1"/>
      <c r="Y12" s="139" t="s">
        <v>42</v>
      </c>
      <c r="Z12" s="140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6"/>
        <v>8.5772954608509949E-3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6"/>
        <v>9.3127902885249674E-3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6"/>
        <v>1.0205603326821473E-2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6">
        <v>16</v>
      </c>
      <c r="C16" s="137">
        <v>36.9</v>
      </c>
      <c r="D16" s="131">
        <f t="shared" si="0"/>
        <v>0.41</v>
      </c>
      <c r="E16" s="132">
        <f t="shared" si="6"/>
        <v>1.1079664792682402E-2</v>
      </c>
      <c r="F16" s="133">
        <v>36.5</v>
      </c>
      <c r="G16" s="134">
        <f t="shared" si="1"/>
        <v>36.463536463536471</v>
      </c>
      <c r="H16" s="138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9" t="s">
        <v>42</v>
      </c>
      <c r="H17" s="140">
        <f>AVERAGE(H9:H16)</f>
        <v>12.799999999999999</v>
      </c>
      <c r="I17" s="1"/>
      <c r="J17" s="1"/>
      <c r="K17" s="1"/>
      <c r="L17" s="1"/>
      <c r="M17" s="1"/>
      <c r="N17" s="1"/>
      <c r="O17" s="1"/>
      <c r="R17" s="1"/>
      <c r="S17" s="1"/>
      <c r="T17" s="1"/>
      <c r="U17" s="1"/>
      <c r="V17" s="1"/>
      <c r="W17" s="1"/>
      <c r="X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63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63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63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3.6557367544601524E-2</v>
      </c>
      <c r="D20" s="36">
        <f>D4-C20</f>
        <v>5.6648546776206996E-3</v>
      </c>
      <c r="E20" s="38">
        <f t="shared" ref="E20:E30" si="20">D20/E4</f>
        <v>1.0196647531486307</v>
      </c>
      <c r="F20" s="40">
        <f>E20^2</f>
        <v>1.039716208813658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1.209133081473291</v>
      </c>
      <c r="M20" s="40">
        <f>L20^2</f>
        <v>1.4620028087130963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-1.7207798426970529</v>
      </c>
      <c r="T20" s="40">
        <f>S20^2</f>
        <v>2.9610832670324938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6.080366767290428E-2</v>
      </c>
      <c r="D21" s="37">
        <f t="shared" ref="D21:D30" si="26">D5-C21</f>
        <v>1.6974110104873499E-2</v>
      </c>
      <c r="E21" s="39">
        <f t="shared" si="20"/>
        <v>2.6206650750586462</v>
      </c>
      <c r="F21" s="41">
        <f t="shared" ref="F21:F30" si="27">E21^2</f>
        <v>6.8678854356321395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1.1899072683584724</v>
      </c>
      <c r="M21" s="41">
        <f t="shared" ref="M21" si="29">L21^2</f>
        <v>1.4158793072923217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6.372185901875171</v>
      </c>
      <c r="T21" s="41">
        <f t="shared" ref="T21" si="31">S21^2</f>
        <v>40.604753168056689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8.5049967801207035E-2</v>
      </c>
      <c r="D22" s="37">
        <f t="shared" si="26"/>
        <v>5.0558775434851599E-4</v>
      </c>
      <c r="E22" s="39">
        <f t="shared" si="20"/>
        <v>7.6901368227563549E-2</v>
      </c>
      <c r="F22" s="41">
        <f t="shared" si="27"/>
        <v>5.9138204352713209E-3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-2.6108012655554322</v>
      </c>
      <c r="M22" s="41">
        <f t="shared" ref="M22:M27" si="32">L22^2</f>
        <v>6.8162832482258464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-5.6507852755582038</v>
      </c>
      <c r="T22" s="41">
        <f t="shared" ref="T22:T27" si="33">S22^2</f>
        <v>31.931374230465405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0.10929626792950979</v>
      </c>
      <c r="D23" s="37">
        <f t="shared" si="26"/>
        <v>-7.0740457072875768E-3</v>
      </c>
      <c r="E23" s="39">
        <f t="shared" si="20"/>
        <v>-1.0424435657054134</v>
      </c>
      <c r="F23" s="41">
        <f t="shared" si="27"/>
        <v>1.0866885876806165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0.90438921879229384</v>
      </c>
      <c r="M23" s="41">
        <f t="shared" si="32"/>
        <v>0.81791985906773557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-3.7539577062540768</v>
      </c>
      <c r="T23" s="41">
        <f t="shared" si="33"/>
        <v>14.092198460344369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0.13354256805781253</v>
      </c>
      <c r="D24" s="37">
        <f t="shared" si="26"/>
        <v>-1.9098123613368087E-2</v>
      </c>
      <c r="E24" s="39">
        <f t="shared" si="20"/>
        <v>-2.7505868956625372</v>
      </c>
      <c r="F24" s="41">
        <f t="shared" si="27"/>
        <v>7.5657282705904736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-1.297438251374424</v>
      </c>
      <c r="M24" s="41">
        <f t="shared" si="32"/>
        <v>1.6833460161295231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-0.56051497035648723</v>
      </c>
      <c r="T24" s="41">
        <f t="shared" si="33"/>
        <v>0.31417703199373376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0.15778886818611529</v>
      </c>
      <c r="D25" s="37">
        <f t="shared" si="26"/>
        <v>1.3322242924995814E-2</v>
      </c>
      <c r="E25" s="39">
        <f t="shared" si="20"/>
        <v>1.7317893941796991</v>
      </c>
      <c r="F25" s="41">
        <f t="shared" si="27"/>
        <v>2.9990945057932894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-1.6106143528777617</v>
      </c>
      <c r="M25" s="41">
        <f t="shared" si="32"/>
        <v>2.5940785936958508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2.6140579505479793</v>
      </c>
      <c r="T25" s="41">
        <f t="shared" si="33"/>
        <v>6.8332989688231018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0.18203516831441804</v>
      </c>
      <c r="D26" s="37">
        <f t="shared" si="26"/>
        <v>4.6314983522486308E-3</v>
      </c>
      <c r="E26" s="39">
        <f t="shared" si="20"/>
        <v>0.58600450394169123</v>
      </c>
      <c r="F26" s="41">
        <f t="shared" si="27"/>
        <v>0.34340127863994763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1.5915337188104367E-3</v>
      </c>
      <c r="M26" s="41">
        <f t="shared" si="32"/>
        <v>2.5329795781105784E-6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4.4577016897717607</v>
      </c>
      <c r="T26" s="41">
        <f t="shared" si="33"/>
        <v>19.87110435499401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0.2062814684427208</v>
      </c>
      <c r="D27" s="100">
        <f t="shared" si="26"/>
        <v>-9.6148017760541438E-3</v>
      </c>
      <c r="E27" s="39">
        <f t="shared" si="20"/>
        <v>-1.195871936483875</v>
      </c>
      <c r="F27" s="41">
        <f t="shared" si="27"/>
        <v>1.4301096884696931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2.5025844811278448</v>
      </c>
      <c r="M27" s="116">
        <f t="shared" si="32"/>
        <v>6.2629290851819244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-3.701659043393704</v>
      </c>
      <c r="T27" s="116">
        <f t="shared" si="33"/>
        <v>13.702279673538392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0.23052776857102356</v>
      </c>
      <c r="D28" s="37">
        <f t="shared" si="26"/>
        <v>-3.2749990793245781E-2</v>
      </c>
      <c r="E28" s="39">
        <f t="shared" si="20"/>
        <v>-4.0656945907905806</v>
      </c>
      <c r="F28" s="41">
        <f t="shared" si="27"/>
        <v>16.529872505583786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0.25477406869932634</v>
      </c>
      <c r="D29" s="37">
        <f t="shared" si="26"/>
        <v>-1.9218513143770793E-2</v>
      </c>
      <c r="E29" s="39">
        <f t="shared" si="20"/>
        <v>-2.2406262243721322</v>
      </c>
      <c r="F29" s="41">
        <f t="shared" si="27"/>
        <v>5.0204058773441167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0.27902036882762909</v>
      </c>
      <c r="D30" s="37">
        <f t="shared" si="26"/>
        <v>8.7574089501486485E-3</v>
      </c>
      <c r="E30" s="39">
        <f t="shared" si="20"/>
        <v>0.94036359445775897</v>
      </c>
      <c r="F30" s="41">
        <f t="shared" si="27"/>
        <v>0.88428368978151661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0.32751296908423461</v>
      </c>
      <c r="D31" s="37">
        <f>D15-C31</f>
        <v>2.2487030915765371E-2</v>
      </c>
      <c r="E31" s="39">
        <f>D31/E15</f>
        <v>2.203400445387381</v>
      </c>
      <c r="F31" s="41">
        <f>E31^2</f>
        <v>4.8549735227333093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0.37600556934084012</v>
      </c>
      <c r="D32" s="114">
        <f>D16-C32</f>
        <v>3.3994430659159858E-2</v>
      </c>
      <c r="E32" s="115">
        <f>D32/E16</f>
        <v>3.0681822325176826</v>
      </c>
      <c r="F32" s="116">
        <f>E32^2</f>
        <v>9.4137422119371905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58.041815603435012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58.041815603435012</v>
      </c>
      <c r="E36" s="125" t="s">
        <v>20</v>
      </c>
      <c r="F36" s="29">
        <f>SUM(F20:F33)/11</f>
        <v>5.2765286912213645</v>
      </c>
      <c r="G36" s="124">
        <f>D36/11</f>
        <v>5.2765286912213645</v>
      </c>
      <c r="H36" s="1"/>
      <c r="I36" s="1"/>
      <c r="J36" s="103" t="s">
        <v>63</v>
      </c>
      <c r="K36" s="126">
        <f>SUM(M20:M27)</f>
        <v>21.052441451285876</v>
      </c>
      <c r="L36" s="125" t="s">
        <v>20</v>
      </c>
      <c r="M36" s="29">
        <f>SUM(M20:M34)/6</f>
        <v>3.5087402418809792</v>
      </c>
      <c r="N36" s="128">
        <f>K36/6</f>
        <v>3.5087402418809792</v>
      </c>
      <c r="O36" s="1"/>
      <c r="P36" s="1"/>
      <c r="Q36" s="103" t="s">
        <v>63</v>
      </c>
      <c r="R36" s="126">
        <f>SUM(T20:T27)</f>
        <v>130.31026915524819</v>
      </c>
      <c r="S36" s="125" t="s">
        <v>20</v>
      </c>
      <c r="T36" s="29">
        <f>SUM(T20:T35)/6</f>
        <v>21.718378192541365</v>
      </c>
      <c r="U36" s="128">
        <f>R36/6</f>
        <v>21.718378192541365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99" t="s">
        <v>40</v>
      </c>
      <c r="B37" s="95">
        <f>SUM(B20:B33)/13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99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99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1"/>
      <c r="C38" s="1"/>
      <c r="D38" s="1"/>
      <c r="E38" s="93" t="s">
        <v>49</v>
      </c>
      <c r="F38" s="142">
        <v>2.1292993709564399E-3</v>
      </c>
      <c r="G38" s="1"/>
      <c r="H38" s="1"/>
      <c r="I38" s="1"/>
      <c r="J38" s="1"/>
      <c r="K38" s="1"/>
      <c r="L38" s="93" t="s">
        <v>49</v>
      </c>
      <c r="M38" s="142">
        <v>1.7083014917976815E-3</v>
      </c>
      <c r="N38" s="1"/>
      <c r="O38" s="1"/>
      <c r="P38" s="1"/>
      <c r="Q38" s="1"/>
      <c r="R38" s="1"/>
      <c r="S38" s="93" t="s">
        <v>49</v>
      </c>
      <c r="T38" s="142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3">
        <f>B40/B42</f>
        <v>1.0891882517699914E-3</v>
      </c>
      <c r="C44" s="144">
        <f>C40/C42</f>
        <v>1.1499594240229479E-3</v>
      </c>
      <c r="D44" s="145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5.6648546776206996E-3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C74" si="35">D21</f>
        <v>1.6974110104873499E-2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5.0558775434851599E-4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-7.0740457072875768E-3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-1.9098123613368087E-2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1.3322242924995814E-2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4.6314983522486308E-3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-9.6148017760541438E-3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-3.2749990793245781E-2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-1.9218513143770793E-2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8.7574089501486485E-3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2.2487030915765371E-2</v>
      </c>
      <c r="F75" s="76"/>
      <c r="G75" s="78"/>
      <c r="H75" s="76"/>
      <c r="I75" s="78"/>
      <c r="J75" s="76"/>
      <c r="K75" s="78"/>
      <c r="L75" s="80"/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3.3994430659159858E-2</v>
      </c>
      <c r="F76" s="74"/>
      <c r="H76" s="75"/>
      <c r="I76" s="75"/>
      <c r="J76" s="74"/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/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8" x14ac:dyDescent="0.2">
      <c r="A97" s="66" t="s">
        <v>62</v>
      </c>
    </row>
    <row r="98" spans="1:8" x14ac:dyDescent="0.2">
      <c r="A98" s="111" t="s">
        <v>23</v>
      </c>
      <c r="D98" s="111" t="s">
        <v>22</v>
      </c>
      <c r="G98" s="111" t="s">
        <v>25</v>
      </c>
    </row>
    <row r="99" spans="1:8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8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8" x14ac:dyDescent="0.2">
      <c r="A102" s="2">
        <v>2.4246300128302756E-2</v>
      </c>
      <c r="B102" s="2">
        <v>-1.1935232712003991E-2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</row>
    <row r="103" spans="1:8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2016-11-27T13:32:34Z</dcterms:modified>
</cp:coreProperties>
</file>