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data/"/>
    </mc:Choice>
  </mc:AlternateContent>
  <bookViews>
    <workbookView xWindow="0" yWindow="460" windowWidth="25600" windowHeight="14680"/>
  </bookViews>
  <sheets>
    <sheet name="Data" sheetId="1" r:id="rId1"/>
    <sheet name="Sheet2" sheetId="2" r:id="rId2"/>
    <sheet name="Sheet3" sheetId="3" r:id="rId3"/>
  </sheets>
  <definedNames>
    <definedName name="solver_adj" localSheetId="0" hidden="1">Data!$F$38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Data!$G$35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J21" i="1"/>
  <c r="Q32" i="1"/>
  <c r="S28" i="1"/>
  <c r="T28" i="1"/>
  <c r="X25" i="1"/>
  <c r="Q28" i="1"/>
  <c r="Q35" i="1"/>
  <c r="U37" i="1"/>
  <c r="N37" i="1"/>
  <c r="G37" i="1"/>
  <c r="Q21" i="1"/>
  <c r="Q22" i="1"/>
  <c r="Q23" i="1"/>
  <c r="Q24" i="1"/>
  <c r="Q25" i="1"/>
  <c r="Q26" i="1"/>
  <c r="Q27" i="1"/>
  <c r="Q29" i="1"/>
  <c r="Q30" i="1"/>
  <c r="Q31" i="1"/>
  <c r="Q33" i="1"/>
  <c r="Q34" i="1"/>
  <c r="Q20" i="1"/>
  <c r="X26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0" i="1"/>
  <c r="X27" i="1"/>
  <c r="C35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20" i="1"/>
  <c r="F37" i="1"/>
  <c r="Q37" i="1"/>
  <c r="P37" i="1"/>
  <c r="J37" i="1"/>
  <c r="I37" i="1"/>
  <c r="C37" i="1"/>
  <c r="B37" i="1"/>
  <c r="D4" i="1"/>
  <c r="D20" i="1"/>
  <c r="E4" i="1"/>
  <c r="E20" i="1"/>
  <c r="F20" i="1"/>
  <c r="D5" i="1"/>
  <c r="D21" i="1"/>
  <c r="E5" i="1"/>
  <c r="E21" i="1"/>
  <c r="F21" i="1"/>
  <c r="D6" i="1"/>
  <c r="D22" i="1"/>
  <c r="E6" i="1"/>
  <c r="E22" i="1"/>
  <c r="F22" i="1"/>
  <c r="D7" i="1"/>
  <c r="D23" i="1"/>
  <c r="E7" i="1"/>
  <c r="E23" i="1"/>
  <c r="F23" i="1"/>
  <c r="D8" i="1"/>
  <c r="D24" i="1"/>
  <c r="E8" i="1"/>
  <c r="E24" i="1"/>
  <c r="F24" i="1"/>
  <c r="D9" i="1"/>
  <c r="D25" i="1"/>
  <c r="E9" i="1"/>
  <c r="E25" i="1"/>
  <c r="F25" i="1"/>
  <c r="D10" i="1"/>
  <c r="D26" i="1"/>
  <c r="E10" i="1"/>
  <c r="E26" i="1"/>
  <c r="F26" i="1"/>
  <c r="D11" i="1"/>
  <c r="D27" i="1"/>
  <c r="E11" i="1"/>
  <c r="E27" i="1"/>
  <c r="F27" i="1"/>
  <c r="D12" i="1"/>
  <c r="D28" i="1"/>
  <c r="E12" i="1"/>
  <c r="E28" i="1"/>
  <c r="F28" i="1"/>
  <c r="D13" i="1"/>
  <c r="D29" i="1"/>
  <c r="E13" i="1"/>
  <c r="E29" i="1"/>
  <c r="F29" i="1"/>
  <c r="D14" i="1"/>
  <c r="D30" i="1"/>
  <c r="E14" i="1"/>
  <c r="E30" i="1"/>
  <c r="F30" i="1"/>
  <c r="D15" i="1"/>
  <c r="D32" i="1"/>
  <c r="E15" i="1"/>
  <c r="E32" i="1"/>
  <c r="F32" i="1"/>
  <c r="D16" i="1"/>
  <c r="D34" i="1"/>
  <c r="E16" i="1"/>
  <c r="E34" i="1"/>
  <c r="F34" i="1"/>
  <c r="F36" i="1"/>
  <c r="G35" i="1"/>
  <c r="V4" i="1"/>
  <c r="R20" i="1"/>
  <c r="W4" i="1"/>
  <c r="S20" i="1"/>
  <c r="T20" i="1"/>
  <c r="V6" i="1"/>
  <c r="R22" i="1"/>
  <c r="W6" i="1"/>
  <c r="S22" i="1"/>
  <c r="T22" i="1"/>
  <c r="V8" i="1"/>
  <c r="R24" i="1"/>
  <c r="W8" i="1"/>
  <c r="S24" i="1"/>
  <c r="T24" i="1"/>
  <c r="V10" i="1"/>
  <c r="R26" i="1"/>
  <c r="W10" i="1"/>
  <c r="S26" i="1"/>
  <c r="T26" i="1"/>
  <c r="V12" i="1"/>
  <c r="R28" i="1"/>
  <c r="W12" i="1"/>
  <c r="V14" i="1"/>
  <c r="R30" i="1"/>
  <c r="W14" i="1"/>
  <c r="S30" i="1"/>
  <c r="T30" i="1"/>
  <c r="V15" i="1"/>
  <c r="R32" i="1"/>
  <c r="W15" i="1"/>
  <c r="S32" i="1"/>
  <c r="T32" i="1"/>
  <c r="V16" i="1"/>
  <c r="R34" i="1"/>
  <c r="W16" i="1"/>
  <c r="S34" i="1"/>
  <c r="T34" i="1"/>
  <c r="T36" i="1"/>
  <c r="M4" i="1"/>
  <c r="K20" i="1"/>
  <c r="N4" i="1"/>
  <c r="L20" i="1"/>
  <c r="Y25" i="1"/>
  <c r="M20" i="1"/>
  <c r="M6" i="1"/>
  <c r="K22" i="1"/>
  <c r="N6" i="1"/>
  <c r="L22" i="1"/>
  <c r="M22" i="1"/>
  <c r="M8" i="1"/>
  <c r="K24" i="1"/>
  <c r="N8" i="1"/>
  <c r="L24" i="1"/>
  <c r="M24" i="1"/>
  <c r="M10" i="1"/>
  <c r="K26" i="1"/>
  <c r="N10" i="1"/>
  <c r="L26" i="1"/>
  <c r="M26" i="1"/>
  <c r="M12" i="1"/>
  <c r="K28" i="1"/>
  <c r="N12" i="1"/>
  <c r="L28" i="1"/>
  <c r="M28" i="1"/>
  <c r="M14" i="1"/>
  <c r="K30" i="1"/>
  <c r="N14" i="1"/>
  <c r="L30" i="1"/>
  <c r="M30" i="1"/>
  <c r="M15" i="1"/>
  <c r="K32" i="1"/>
  <c r="N15" i="1"/>
  <c r="L32" i="1"/>
  <c r="M32" i="1"/>
  <c r="M16" i="1"/>
  <c r="K34" i="1"/>
  <c r="N16" i="1"/>
  <c r="L34" i="1"/>
  <c r="M34" i="1"/>
  <c r="M36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0" i="1"/>
  <c r="AC38" i="1"/>
  <c r="AG30" i="1"/>
  <c r="AF30" i="1"/>
  <c r="AB30" i="1"/>
  <c r="Y4" i="1"/>
  <c r="Y6" i="1"/>
  <c r="Y8" i="1"/>
  <c r="Y10" i="1"/>
  <c r="Y12" i="1"/>
  <c r="Y14" i="1"/>
  <c r="Y15" i="1"/>
  <c r="Y16" i="1"/>
  <c r="P16" i="1"/>
  <c r="P15" i="1"/>
  <c r="P14" i="1"/>
  <c r="P12" i="1"/>
  <c r="P10" i="1"/>
  <c r="P8" i="1"/>
  <c r="P6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<sst xmlns="http://schemas.openxmlformats.org/spreadsheetml/2006/main" count="110" uniqueCount="44">
  <si>
    <t>data</t>
  </si>
  <si>
    <t>Measurments</t>
  </si>
  <si>
    <t>Value</t>
  </si>
  <si>
    <t>Error</t>
  </si>
  <si>
    <t>η</t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</si>
  <si>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</si>
  <si>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</si>
  <si>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</si>
  <si>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</si>
  <si>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</si>
  <si>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</si>
  <si>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</si>
  <si>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</si>
  <si>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</si>
  <si>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</si>
  <si>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</si>
  <si>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</si>
  <si>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red</t>
    </r>
  </si>
  <si>
    <r>
      <t>L</t>
    </r>
    <r>
      <rPr>
        <vertAlign val="subscript"/>
        <sz val="11"/>
        <color theme="1"/>
        <rFont val="Calibri"/>
        <family val="2"/>
        <scheme val="minor"/>
      </rPr>
      <t>blue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</si>
  <si>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</si>
  <si>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</si>
  <si>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</si>
  <si>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</si>
  <si>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</si>
  <si>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</si>
  <si>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Blue</t>
  </si>
  <si>
    <t>h</t>
  </si>
  <si>
    <t>Black</t>
  </si>
  <si>
    <t>Measuring a</t>
  </si>
  <si>
    <t>Vert</t>
  </si>
  <si>
    <t>Horz</t>
  </si>
  <si>
    <t>Red 2</t>
  </si>
  <si>
    <r>
      <t>α</t>
    </r>
    <r>
      <rPr>
        <b/>
        <vertAlign val="subscript"/>
        <sz val="11"/>
        <color theme="1"/>
        <rFont val="Calibri"/>
      </rPr>
      <t>Vm</t>
    </r>
  </si>
  <si>
    <r>
      <t>V /cm</t>
    </r>
    <r>
      <rPr>
        <b/>
        <vertAlign val="superscript"/>
        <sz val="11"/>
        <color theme="1"/>
        <rFont val="Calibri"/>
        <scheme val="minor"/>
      </rPr>
      <t>3</t>
    </r>
  </si>
  <si>
    <r>
      <t>V'</t>
    </r>
    <r>
      <rPr>
        <b/>
        <vertAlign val="subscript"/>
        <sz val="11"/>
        <color theme="1"/>
        <rFont val="Calibri"/>
        <scheme val="minor"/>
      </rPr>
      <t xml:space="preserve">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  <r>
      <rPr>
        <b/>
        <sz val="11"/>
        <color theme="1"/>
        <rFont val="Calibri"/>
        <scheme val="minor"/>
      </rPr>
      <t>s</t>
    </r>
    <r>
      <rPr>
        <b/>
        <vertAlign val="superscript"/>
        <sz val="11"/>
        <color theme="1"/>
        <rFont val="Calibri"/>
        <scheme val="minor"/>
      </rPr>
      <t>-1</t>
    </r>
  </si>
  <si>
    <r>
      <t>α</t>
    </r>
    <r>
      <rPr>
        <b/>
        <vertAlign val="subscript"/>
        <sz val="11"/>
        <color theme="1"/>
        <rFont val="Calibri"/>
      </rPr>
      <t>dV/dt</t>
    </r>
  </si>
  <si>
    <r>
      <t>V</t>
    </r>
    <r>
      <rPr>
        <b/>
        <vertAlign val="subscript"/>
        <sz val="11"/>
        <color theme="1"/>
        <rFont val="Calibri"/>
        <scheme val="minor"/>
      </rPr>
      <t xml:space="preserve">M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</si>
  <si>
    <r>
      <t>E(dV/dt)</t>
    </r>
    <r>
      <rPr>
        <b/>
        <vertAlign val="subscript"/>
        <sz val="11"/>
        <color theme="1"/>
        <rFont val="Calibri"/>
        <scheme val="minor"/>
      </rPr>
      <t>h</t>
    </r>
  </si>
  <si>
    <r>
      <t>μ</t>
    </r>
    <r>
      <rPr>
        <b/>
        <vertAlign val="subscript"/>
        <sz val="11"/>
        <color theme="1"/>
        <rFont val="Calibri"/>
      </rPr>
      <t>N</t>
    </r>
  </si>
  <si>
    <r>
      <t>χ</t>
    </r>
    <r>
      <rPr>
        <b/>
        <vertAlign val="superscript"/>
        <sz val="11"/>
        <color theme="1"/>
        <rFont val="Calibri"/>
      </rPr>
      <t>2</t>
    </r>
  </si>
  <si>
    <t>Residuals</t>
  </si>
  <si>
    <t>Temp (deg C)</t>
  </si>
  <si>
    <t>Average</t>
  </si>
  <si>
    <t>Theoretical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</si>
</sst>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</font>
    <font>
      <b/>
      <vertAlign val="subscript"/>
      <sz val="11"/>
      <color theme="1"/>
      <name val="Calibri"/>
    </font>
    <font>
      <b/>
      <sz val="11"/>
      <color theme="1"/>
      <name val="Calibri"/>
      <scheme val="minor"/>
    </font>
    <font>
      <b/>
      <vertAlign val="superscript"/>
      <sz val="11"/>
      <color theme="1"/>
      <name val="Calibri"/>
      <scheme val="minor"/>
    </font>
    <font>
      <b/>
      <vertAlign val="subscript"/>
      <sz val="11"/>
      <color theme="1"/>
      <name val="Calibri"/>
      <scheme val="minor"/>
    </font>
    <font>
      <b/>
      <vertAlign val="superscript"/>
      <sz val="11"/>
      <color theme="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8">
    <xf numFmtId="0" fontId="0" fillId="0" borderId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31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166" fontId="0" fillId="10" borderId="10" xfId="1" applyNumberFormat="1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11" fontId="0" fillId="14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6" fontId="9" fillId="11" borderId="1" xfId="0" applyNumberFormat="1" applyFont="1" applyFill="1" applyBorder="1" applyAlignment="1">
      <alignment horizontal="center"/>
    </xf>
    <xf numFmtId="166" fontId="7" fillId="5" borderId="7" xfId="0" applyNumberFormat="1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" fontId="9" fillId="13" borderId="3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66" fontId="0" fillId="11" borderId="0" xfId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1" fontId="0" fillId="18" borderId="11" xfId="0" applyNumberFormat="1" applyFont="1" applyFill="1" applyBorder="1" applyAlignment="1">
      <alignment horizontal="center"/>
    </xf>
    <xf numFmtId="2" fontId="0" fillId="18" borderId="13" xfId="0" applyNumberFormat="1" applyFont="1" applyFill="1" applyBorder="1" applyAlignment="1">
      <alignment horizontal="center"/>
    </xf>
    <xf numFmtId="166" fontId="0" fillId="18" borderId="23" xfId="0" applyNumberFormat="1" applyFont="1" applyFill="1" applyBorder="1" applyAlignment="1">
      <alignment horizontal="center"/>
    </xf>
    <xf numFmtId="166" fontId="0" fillId="18" borderId="24" xfId="0" applyNumberFormat="1" applyFont="1" applyFill="1" applyBorder="1" applyAlignment="1">
      <alignment horizontal="center"/>
    </xf>
    <xf numFmtId="0" fontId="0" fillId="18" borderId="11" xfId="0" applyFont="1" applyFill="1" applyBorder="1" applyAlignment="1">
      <alignment horizontal="center"/>
    </xf>
    <xf numFmtId="2" fontId="0" fillId="18" borderId="27" xfId="0" applyNumberFormat="1" applyFont="1" applyFill="1" applyBorder="1" applyAlignment="1">
      <alignment horizontal="center"/>
    </xf>
    <xf numFmtId="1" fontId="0" fillId="18" borderId="16" xfId="0" applyNumberFormat="1" applyFont="1" applyFill="1" applyBorder="1" applyAlignment="1">
      <alignment horizontal="center"/>
    </xf>
    <xf numFmtId="2" fontId="0" fillId="18" borderId="11" xfId="0" applyNumberFormat="1" applyFont="1" applyFill="1" applyBorder="1" applyAlignment="1">
      <alignment horizontal="center"/>
    </xf>
    <xf numFmtId="1" fontId="0" fillId="18" borderId="16" xfId="0" applyNumberFormat="1" applyFill="1" applyBorder="1" applyAlignment="1">
      <alignment horizontal="center"/>
    </xf>
    <xf numFmtId="166" fontId="0" fillId="18" borderId="13" xfId="1" applyNumberFormat="1" applyFont="1" applyFill="1" applyBorder="1" applyAlignment="1">
      <alignment horizontal="center"/>
    </xf>
    <xf numFmtId="167" fontId="0" fillId="18" borderId="11" xfId="1" applyNumberFormat="1" applyFont="1" applyFill="1" applyBorder="1" applyAlignment="1">
      <alignment horizontal="center"/>
    </xf>
    <xf numFmtId="2" fontId="0" fillId="18" borderId="19" xfId="1" applyNumberFormat="1" applyFont="1" applyFill="1" applyBorder="1" applyAlignment="1">
      <alignment horizontal="center"/>
    </xf>
    <xf numFmtId="1" fontId="0" fillId="18" borderId="17" xfId="0" applyNumberFormat="1" applyFill="1" applyBorder="1" applyAlignment="1">
      <alignment horizontal="center"/>
    </xf>
    <xf numFmtId="166" fontId="0" fillId="18" borderId="18" xfId="1" applyNumberFormat="1" applyFont="1" applyFill="1" applyBorder="1" applyAlignment="1">
      <alignment horizontal="center"/>
    </xf>
    <xf numFmtId="167" fontId="0" fillId="18" borderId="12" xfId="1" applyNumberFormat="1" applyFont="1" applyFill="1" applyBorder="1" applyAlignment="1">
      <alignment horizontal="center"/>
    </xf>
    <xf numFmtId="2" fontId="0" fillId="18" borderId="20" xfId="1" applyNumberFormat="1" applyFont="1" applyFill="1" applyBorder="1" applyAlignment="1">
      <alignment horizontal="center"/>
    </xf>
    <xf numFmtId="166" fontId="0" fillId="18" borderId="11" xfId="1" applyNumberFormat="1" applyFont="1" applyFill="1" applyBorder="1" applyAlignment="1">
      <alignment horizontal="center"/>
    </xf>
    <xf numFmtId="166" fontId="0" fillId="18" borderId="28" xfId="1" applyNumberFormat="1" applyFont="1" applyFill="1" applyBorder="1" applyAlignment="1">
      <alignment horizontal="center"/>
    </xf>
    <xf numFmtId="167" fontId="0" fillId="18" borderId="9" xfId="1" applyNumberFormat="1" applyFont="1" applyFill="1" applyBorder="1" applyAlignment="1">
      <alignment horizontal="center"/>
    </xf>
    <xf numFmtId="166" fontId="0" fillId="18" borderId="23" xfId="1" applyNumberFormat="1" applyFont="1" applyFill="1" applyBorder="1" applyAlignment="1">
      <alignment horizontal="center"/>
    </xf>
    <xf numFmtId="167" fontId="0" fillId="18" borderId="23" xfId="1" applyNumberFormat="1" applyFon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11" fontId="0" fillId="12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16" fillId="19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</cellXfs>
  <cellStyles count="4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79292926419776"/>
          <c:h val="0.832929031503374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diamond"/>
            <c:size val="5"/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Data!$B$4:$B$16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Data!$C$20:$C$35</c:f>
              <c:numCache>
                <c:formatCode>0.000</c:formatCode>
                <c:ptCount val="16"/>
                <c:pt idx="0">
                  <c:v>0.0789725165104337</c:v>
                </c:pt>
                <c:pt idx="1">
                  <c:v>0.118458774765651</c:v>
                </c:pt>
                <c:pt idx="2">
                  <c:v>0.157945033020867</c:v>
                </c:pt>
                <c:pt idx="3">
                  <c:v>0.197431291276084</c:v>
                </c:pt>
                <c:pt idx="4">
                  <c:v>0.236917549531301</c:v>
                </c:pt>
                <c:pt idx="5">
                  <c:v>0.276403807786518</c:v>
                </c:pt>
                <c:pt idx="6">
                  <c:v>0.315890066041735</c:v>
                </c:pt>
                <c:pt idx="7">
                  <c:v>0.355376324296952</c:v>
                </c:pt>
                <c:pt idx="8">
                  <c:v>0.394862582552169</c:v>
                </c:pt>
                <c:pt idx="9">
                  <c:v>0.434348840807385</c:v>
                </c:pt>
                <c:pt idx="10">
                  <c:v>0.473835099062602</c:v>
                </c:pt>
                <c:pt idx="11">
                  <c:v>0.0</c:v>
                </c:pt>
                <c:pt idx="12">
                  <c:v>0.552807615573036</c:v>
                </c:pt>
                <c:pt idx="13">
                  <c:v>0.0</c:v>
                </c:pt>
                <c:pt idx="14">
                  <c:v>0.63178013208347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Data!$K$4:$K$16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Data!$J$20:$J$35</c:f>
              <c:numCache>
                <c:formatCode>0.000</c:formatCode>
                <c:ptCount val="16"/>
                <c:pt idx="0">
                  <c:v>0.0302049478777284</c:v>
                </c:pt>
                <c:pt idx="1">
                  <c:v>0.0</c:v>
                </c:pt>
                <c:pt idx="2">
                  <c:v>0.0604098957554567</c:v>
                </c:pt>
                <c:pt idx="3">
                  <c:v>0.0</c:v>
                </c:pt>
                <c:pt idx="4">
                  <c:v>0.0906148436331851</c:v>
                </c:pt>
                <c:pt idx="5">
                  <c:v>0.0</c:v>
                </c:pt>
                <c:pt idx="6">
                  <c:v>0.120819791510913</c:v>
                </c:pt>
                <c:pt idx="7">
                  <c:v>0.0</c:v>
                </c:pt>
                <c:pt idx="8">
                  <c:v>0.151024739388642</c:v>
                </c:pt>
                <c:pt idx="9">
                  <c:v>0.0</c:v>
                </c:pt>
                <c:pt idx="10">
                  <c:v>0.18122968726637</c:v>
                </c:pt>
                <c:pt idx="11">
                  <c:v>0.0</c:v>
                </c:pt>
                <c:pt idx="12">
                  <c:v>0.211434635144099</c:v>
                </c:pt>
                <c:pt idx="13">
                  <c:v>0.0</c:v>
                </c:pt>
                <c:pt idx="14">
                  <c:v>0.241639583021827</c:v>
                </c:pt>
                <c:pt idx="1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Data!$Q$20:$Q$35</c:f>
              <c:numCache>
                <c:formatCode>0.000</c:formatCode>
                <c:ptCount val="16"/>
                <c:pt idx="0">
                  <c:v>0.0253163423467092</c:v>
                </c:pt>
                <c:pt idx="1">
                  <c:v>0.0</c:v>
                </c:pt>
                <c:pt idx="2">
                  <c:v>0.0506326846934183</c:v>
                </c:pt>
                <c:pt idx="3">
                  <c:v>0.0</c:v>
                </c:pt>
                <c:pt idx="4">
                  <c:v>0.0759490270401275</c:v>
                </c:pt>
                <c:pt idx="5">
                  <c:v>0.0</c:v>
                </c:pt>
                <c:pt idx="6">
                  <c:v>0.101265369386837</c:v>
                </c:pt>
                <c:pt idx="7">
                  <c:v>0.0</c:v>
                </c:pt>
                <c:pt idx="8">
                  <c:v>0.126581711733546</c:v>
                </c:pt>
                <c:pt idx="9">
                  <c:v>0.0</c:v>
                </c:pt>
                <c:pt idx="10">
                  <c:v>0.151898054080255</c:v>
                </c:pt>
                <c:pt idx="11">
                  <c:v>0.0</c:v>
                </c:pt>
                <c:pt idx="12">
                  <c:v>0.177214396426964</c:v>
                </c:pt>
                <c:pt idx="13">
                  <c:v>0.0</c:v>
                </c:pt>
                <c:pt idx="14">
                  <c:v>0.202530738773673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30592"/>
        <c:axId val="1678716304"/>
      </c:scatterChart>
      <c:valAx>
        <c:axId val="16807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78716304"/>
        <c:crosses val="autoZero"/>
        <c:crossBetween val="midCat"/>
      </c:valAx>
      <c:valAx>
        <c:axId val="1678716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68073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Data!$B$64:$B$76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Data!$C$64:$C$76</c:f>
              <c:numCache>
                <c:formatCode>0.000</c:formatCode>
                <c:ptCount val="13"/>
                <c:pt idx="0">
                  <c:v>-0.0367502942882115</c:v>
                </c:pt>
                <c:pt idx="1">
                  <c:v>-0.0406809969878728</c:v>
                </c:pt>
                <c:pt idx="2">
                  <c:v>-0.0723894774653119</c:v>
                </c:pt>
                <c:pt idx="3">
                  <c:v>-0.0952090690538621</c:v>
                </c:pt>
                <c:pt idx="4">
                  <c:v>-0.122473105086857</c:v>
                </c:pt>
                <c:pt idx="5">
                  <c:v>-0.105292696675407</c:v>
                </c:pt>
                <c:pt idx="6">
                  <c:v>-0.129223399375068</c:v>
                </c:pt>
                <c:pt idx="7">
                  <c:v>-0.158709657630285</c:v>
                </c:pt>
                <c:pt idx="8">
                  <c:v>-0.197084804774391</c:v>
                </c:pt>
                <c:pt idx="9">
                  <c:v>-0.19879328525183</c:v>
                </c:pt>
                <c:pt idx="10">
                  <c:v>-0.186057321284825</c:v>
                </c:pt>
                <c:pt idx="11">
                  <c:v>-0.202807615573036</c:v>
                </c:pt>
                <c:pt idx="12">
                  <c:v>-0.22178013208347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31152"/>
        <c:axId val="1678733200"/>
      </c:scatterChart>
      <c:valAx>
        <c:axId val="1678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3200"/>
        <c:crosses val="autoZero"/>
        <c:crossBetween val="midCat"/>
      </c:valAx>
      <c:valAx>
        <c:axId val="1678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Data!$F$64:$F$71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Data!$G$64:$G$71</c:f>
              <c:numCache>
                <c:formatCode>0.000</c:formatCode>
                <c:ptCount val="8"/>
                <c:pt idx="0">
                  <c:v>-0.00909383676661726</c:v>
                </c:pt>
                <c:pt idx="1">
                  <c:v>-0.0154098957554567</c:v>
                </c:pt>
                <c:pt idx="2">
                  <c:v>-0.0450592880776296</c:v>
                </c:pt>
                <c:pt idx="3">
                  <c:v>-0.0297086803998024</c:v>
                </c:pt>
                <c:pt idx="4" formatCode="General">
                  <c:v>-0.0510247393886419</c:v>
                </c:pt>
                <c:pt idx="5" formatCode="General">
                  <c:v>-0.0601185761552591</c:v>
                </c:pt>
                <c:pt idx="6" formatCode="General">
                  <c:v>-0.0553235240329875</c:v>
                </c:pt>
                <c:pt idx="7" formatCode="General">
                  <c:v>-0.041639583021827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48080"/>
        <c:axId val="1679650128"/>
      </c:scatterChart>
      <c:valAx>
        <c:axId val="16796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50128"/>
        <c:crosses val="autoZero"/>
        <c:crossBetween val="midCat"/>
      </c:valAx>
      <c:valAx>
        <c:axId val="16796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black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Data!$J$64:$J$71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Data!$K$64:$K$71</c:f>
              <c:numCache>
                <c:formatCode>0.000</c:formatCode>
                <c:ptCount val="8"/>
                <c:pt idx="0">
                  <c:v>0.00642745345782028</c:v>
                </c:pt>
                <c:pt idx="1">
                  <c:v>0.0217437958045294</c:v>
                </c:pt>
                <c:pt idx="2">
                  <c:v>0.0159490270401275</c:v>
                </c:pt>
                <c:pt idx="3">
                  <c:v>0.0257098138312811</c:v>
                </c:pt>
                <c:pt idx="4" formatCode="General">
                  <c:v>0.038803933955768</c:v>
                </c:pt>
                <c:pt idx="5" formatCode="General">
                  <c:v>0.0530091651913661</c:v>
                </c:pt>
                <c:pt idx="6" formatCode="General">
                  <c:v>0.0655477297602975</c:v>
                </c:pt>
                <c:pt idx="7" formatCode="General">
                  <c:v>0.0536418498847844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64368"/>
        <c:axId val="1680766848"/>
      </c:scatterChart>
      <c:valAx>
        <c:axId val="16807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66848"/>
        <c:crosses val="autoZero"/>
        <c:crossBetween val="midCat"/>
      </c:valAx>
      <c:valAx>
        <c:axId val="16807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166770</xdr:rowOff>
    </xdr:from>
    <xdr:to>
      <xdr:col>14</xdr:col>
      <xdr:colOff>501596</xdr:colOff>
      <xdr:row>60</xdr:row>
      <xdr:rowOff>71500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691562</xdr:colOff>
      <xdr:row>81</xdr:row>
      <xdr:rowOff>42476</xdr:rowOff>
    </xdr:from>
    <xdr:to>
      <xdr:col>7</xdr:col>
      <xdr:colOff>343646</xdr:colOff>
      <xdr:row>95</xdr:row>
      <xdr:rowOff>96264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659546</xdr:colOff>
      <xdr:row>81</xdr:row>
      <xdr:rowOff>10459</xdr:rowOff>
    </xdr:from>
    <xdr:to>
      <xdr:col>14</xdr:col>
      <xdr:colOff>354319</xdr:colOff>
      <xdr:row>95</xdr:row>
      <xdr:rowOff>64247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19210</xdr:colOff>
      <xdr:row>81</xdr:row>
      <xdr:rowOff>10457</xdr:rowOff>
    </xdr:from>
    <xdr:to>
      <xdr:col>21</xdr:col>
      <xdr:colOff>429025</xdr:colOff>
      <xdr:row>95</xdr:row>
      <xdr:rowOff>64245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abSelected="1" zoomScale="119" zoomScaleNormal="70" zoomScalePageLayoutView="70" workbookViewId="0">
      <selection activeCell="O62" sqref="O62"/>
    </sheetView>
  </sheetViews>
  <sheetFormatPr baseColWidth="10" defaultColWidth="9.1640625" defaultRowHeight="15" x14ac:dyDescent="0.2"/>
  <cols>
    <col min="1" max="2" width="9.1640625" style="2"/>
    <col min="3" max="3" width="14.6640625" style="2" bestFit="1" customWidth="1"/>
    <col min="4" max="6" width="9.1640625" style="2" customWidth="1"/>
    <col min="7" max="7" width="10" style="2" customWidth="1"/>
    <col min="8" max="8" width="11" style="2" bestFit="1" customWidth="1"/>
    <col min="9" max="9" width="9.1640625" style="2"/>
    <col min="10" max="10" width="14.6640625" style="2" bestFit="1" customWidth="1"/>
    <col min="11" max="13" width="9.1640625" style="2" customWidth="1"/>
    <col min="14" max="14" width="9.33203125" style="2" customWidth="1"/>
    <col min="15" max="15" width="9.1640625" style="2" customWidth="1"/>
    <col min="16" max="16" width="9.1640625" style="2"/>
    <col min="17" max="17" width="14.6640625" style="2" bestFit="1" customWidth="1"/>
    <col min="18" max="18" width="9.1640625" style="2"/>
    <col min="19" max="19" width="9.1640625" style="2" customWidth="1"/>
    <col min="20" max="23" width="9.1640625" style="2"/>
    <col min="24" max="24" width="10.5" style="2" bestFit="1" customWidth="1"/>
    <col min="25" max="25" width="9.1640625" style="2"/>
    <col min="26" max="26" width="11.1640625" style="2" bestFit="1" customWidth="1"/>
    <col min="27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s="72" customFormat="1" ht="15" customHeight="1" thickBot="1" x14ac:dyDescent="0.25">
      <c r="A2" s="69"/>
      <c r="B2" s="73" t="s">
        <v>1</v>
      </c>
      <c r="C2" s="74"/>
      <c r="D2" s="69"/>
      <c r="E2" s="69"/>
      <c r="F2" s="69"/>
      <c r="G2" s="69"/>
      <c r="H2" s="69"/>
      <c r="I2" s="69"/>
      <c r="J2" s="69"/>
      <c r="K2" s="73" t="s">
        <v>1</v>
      </c>
      <c r="L2" s="74"/>
      <c r="M2" s="69"/>
      <c r="N2" s="69"/>
      <c r="O2" s="69"/>
      <c r="P2" s="69"/>
      <c r="Q2" s="69"/>
      <c r="R2" s="69"/>
      <c r="S2" s="69"/>
      <c r="T2" s="73" t="s">
        <v>1</v>
      </c>
      <c r="U2" s="74"/>
      <c r="V2" s="69"/>
      <c r="W2" s="69"/>
      <c r="X2" s="69"/>
      <c r="Y2" s="69"/>
      <c r="Z2" s="69"/>
      <c r="AA2" s="69"/>
      <c r="AB2" s="69"/>
      <c r="AC2" s="69"/>
      <c r="AD2" s="73" t="s">
        <v>1</v>
      </c>
      <c r="AE2" s="74"/>
      <c r="AF2" s="69"/>
      <c r="AG2" s="69"/>
      <c r="AH2" s="69"/>
      <c r="AI2" s="69"/>
      <c r="AJ2" s="69"/>
    </row>
    <row r="3" spans="1:36" s="72" customFormat="1" ht="18.75" customHeight="1" thickBot="1" x14ac:dyDescent="0.3">
      <c r="A3" s="62" t="s">
        <v>25</v>
      </c>
      <c r="B3" s="63" t="s">
        <v>23</v>
      </c>
      <c r="C3" s="64" t="s">
        <v>33</v>
      </c>
      <c r="D3" s="65" t="s">
        <v>34</v>
      </c>
      <c r="E3" s="66" t="s">
        <v>35</v>
      </c>
      <c r="F3" s="67" t="s">
        <v>5</v>
      </c>
      <c r="G3" s="68" t="s">
        <v>36</v>
      </c>
      <c r="H3" s="98" t="s">
        <v>41</v>
      </c>
      <c r="I3" s="69"/>
      <c r="J3" s="62" t="s">
        <v>24</v>
      </c>
      <c r="K3" s="70" t="s">
        <v>23</v>
      </c>
      <c r="L3" s="71" t="s">
        <v>33</v>
      </c>
      <c r="M3" s="65" t="s">
        <v>34</v>
      </c>
      <c r="N3" s="66" t="s">
        <v>35</v>
      </c>
      <c r="O3" s="67" t="s">
        <v>5</v>
      </c>
      <c r="P3" s="68" t="s">
        <v>36</v>
      </c>
      <c r="Q3" s="98" t="s">
        <v>41</v>
      </c>
      <c r="R3" s="69"/>
      <c r="S3" s="62" t="s">
        <v>27</v>
      </c>
      <c r="T3" s="63" t="s">
        <v>23</v>
      </c>
      <c r="U3" s="64" t="s">
        <v>33</v>
      </c>
      <c r="V3" s="65" t="s">
        <v>34</v>
      </c>
      <c r="W3" s="66" t="s">
        <v>35</v>
      </c>
      <c r="X3" s="67" t="s">
        <v>5</v>
      </c>
      <c r="Y3" s="68" t="s">
        <v>36</v>
      </c>
      <c r="Z3" s="98" t="s">
        <v>41</v>
      </c>
      <c r="AA3" s="69"/>
      <c r="AB3" s="69"/>
      <c r="AC3" s="62" t="s">
        <v>31</v>
      </c>
      <c r="AD3" s="70" t="s">
        <v>23</v>
      </c>
      <c r="AE3" s="71" t="s">
        <v>33</v>
      </c>
      <c r="AF3" s="65" t="s">
        <v>34</v>
      </c>
      <c r="AG3" s="66" t="s">
        <v>35</v>
      </c>
      <c r="AH3" s="67" t="s">
        <v>5</v>
      </c>
      <c r="AI3" s="68" t="s">
        <v>36</v>
      </c>
      <c r="AJ3" s="61" t="s">
        <v>32</v>
      </c>
    </row>
    <row r="4" spans="1:36" ht="15.75" customHeight="1" thickBot="1" x14ac:dyDescent="0.3">
      <c r="A4" s="14" t="s">
        <v>16</v>
      </c>
      <c r="B4" s="16">
        <v>2</v>
      </c>
      <c r="C4" s="51">
        <v>3.8</v>
      </c>
      <c r="D4" s="32">
        <f t="shared" ref="D4:D16" si="0">C4/$X$32</f>
        <v>4.2222222222222223E-2</v>
      </c>
      <c r="E4" s="33">
        <f t="shared" ref="E4:E16" si="1">((D4/($X$32+$Y$32))^2+((D4+$A$7)/$X$32)^2)^0.5</f>
        <v>6.0427286189751201E-3</v>
      </c>
      <c r="F4" s="18">
        <v>4.2</v>
      </c>
      <c r="G4" s="22">
        <f t="shared" ref="G4:G16" si="2">F4/1.001</f>
        <v>4.1958041958041967</v>
      </c>
      <c r="H4" s="99"/>
      <c r="I4" s="1"/>
      <c r="J4" s="14" t="s">
        <v>16</v>
      </c>
      <c r="K4" s="49">
        <v>2</v>
      </c>
      <c r="L4" s="17">
        <v>1.9</v>
      </c>
      <c r="M4" s="32">
        <f>L4/90</f>
        <v>2.1111111111111112E-2</v>
      </c>
      <c r="N4" s="33">
        <f>((M4/($X$32+$Y$32))^2+((M4+$J$7)/$X$32)^2)^0.5</f>
        <v>5.7948205706175315E-3</v>
      </c>
      <c r="O4" s="18">
        <v>1.4</v>
      </c>
      <c r="P4" s="22">
        <f t="shared" ref="P4:P16" si="3">O4/1.001</f>
        <v>1.3986013986013988</v>
      </c>
      <c r="Q4" s="25">
        <v>12.4</v>
      </c>
      <c r="R4" s="1"/>
      <c r="S4" s="14" t="s">
        <v>16</v>
      </c>
      <c r="T4" s="16">
        <v>2</v>
      </c>
      <c r="U4" s="51">
        <v>1.7</v>
      </c>
      <c r="V4" s="32">
        <f>U4/90</f>
        <v>1.8888888888888889E-2</v>
      </c>
      <c r="W4" s="33">
        <f>((V4/($X$32+$Y$32))^2+((V4+$S$7)/$X$32)^2)^0.5</f>
        <v>7.9337827403024844E-4</v>
      </c>
      <c r="X4" s="18">
        <v>1.3</v>
      </c>
      <c r="Y4" s="22">
        <f t="shared" ref="Y4:Y16" si="4">X4/1.001</f>
        <v>1.2987012987012989</v>
      </c>
      <c r="Z4" s="25">
        <v>12.6</v>
      </c>
      <c r="AA4" s="1"/>
      <c r="AB4" s="1"/>
      <c r="AC4" s="14" t="s">
        <v>16</v>
      </c>
      <c r="AD4" s="49">
        <v>2</v>
      </c>
      <c r="AE4" s="17">
        <v>2.25</v>
      </c>
      <c r="AF4" s="32">
        <f>AE4/90</f>
        <v>2.5000000000000001E-2</v>
      </c>
      <c r="AG4" s="33">
        <f>((AF4/($X$32+$Y$32))^2+((AF4+$J$7)/$X$32)^2)^0.5</f>
        <v>5.8398705486267192E-3</v>
      </c>
      <c r="AH4" s="18">
        <v>1.9</v>
      </c>
      <c r="AI4" s="22">
        <f t="shared" ref="AI4" si="5">AH4/1.001</f>
        <v>1.8981018981018982</v>
      </c>
      <c r="AJ4" s="25"/>
    </row>
    <row r="5" spans="1:36" ht="16" thickBot="1" x14ac:dyDescent="0.25">
      <c r="A5" s="53">
        <v>0.05</v>
      </c>
      <c r="B5" s="19">
        <v>3</v>
      </c>
      <c r="C5" s="52">
        <v>7</v>
      </c>
      <c r="D5" s="32">
        <f t="shared" si="0"/>
        <v>7.7777777777777779E-2</v>
      </c>
      <c r="E5" s="33">
        <f t="shared" si="1"/>
        <v>6.477023815984439E-3</v>
      </c>
      <c r="F5" s="21">
        <v>6.8</v>
      </c>
      <c r="G5" s="23">
        <f t="shared" si="2"/>
        <v>6.7932067932067941</v>
      </c>
      <c r="H5" s="100"/>
      <c r="I5" s="1"/>
      <c r="J5" s="53">
        <v>0.05</v>
      </c>
      <c r="K5" s="101"/>
      <c r="L5" s="102"/>
      <c r="M5" s="103"/>
      <c r="N5" s="104"/>
      <c r="O5" s="105"/>
      <c r="P5" s="106"/>
      <c r="Q5" s="100"/>
      <c r="R5" s="1"/>
      <c r="S5" s="53">
        <v>0.05</v>
      </c>
      <c r="T5" s="107"/>
      <c r="U5" s="108"/>
      <c r="V5" s="103"/>
      <c r="W5" s="104"/>
      <c r="X5" s="105"/>
      <c r="Y5" s="106"/>
      <c r="Z5" s="100"/>
      <c r="AA5" s="1"/>
      <c r="AB5" s="1"/>
      <c r="AC5" s="53">
        <v>0.05</v>
      </c>
      <c r="AD5" s="50"/>
      <c r="AE5" s="20"/>
      <c r="AF5" s="32"/>
      <c r="AG5" s="33"/>
      <c r="AH5" s="21"/>
      <c r="AI5" s="23"/>
      <c r="AJ5" s="26"/>
    </row>
    <row r="6" spans="1:36" ht="15.75" customHeight="1" thickBot="1" x14ac:dyDescent="0.3">
      <c r="A6" s="15" t="s">
        <v>6</v>
      </c>
      <c r="B6" s="19">
        <v>4</v>
      </c>
      <c r="C6" s="52">
        <v>7.7</v>
      </c>
      <c r="D6" s="32">
        <f t="shared" si="0"/>
        <v>8.5555555555555551E-2</v>
      </c>
      <c r="E6" s="33">
        <f t="shared" si="1"/>
        <v>6.5744962151050457E-3</v>
      </c>
      <c r="F6" s="21">
        <v>7.5</v>
      </c>
      <c r="G6" s="23">
        <f t="shared" si="2"/>
        <v>7.4925074925074933</v>
      </c>
      <c r="H6" s="100"/>
      <c r="I6" s="1"/>
      <c r="J6" s="15" t="s">
        <v>6</v>
      </c>
      <c r="K6" s="50">
        <v>4</v>
      </c>
      <c r="L6" s="20">
        <v>4.05</v>
      </c>
      <c r="M6" s="32">
        <f t="shared" ref="M6:M16" si="6">L6/90</f>
        <v>4.4999999999999998E-2</v>
      </c>
      <c r="N6" s="33">
        <f>((M6/($X$32+$Y$32))^2+((M6+$J$7)/$X$32)^2)^0.5</f>
        <v>6.0759360008565948E-3</v>
      </c>
      <c r="O6" s="21">
        <v>3.5</v>
      </c>
      <c r="P6" s="23">
        <f t="shared" si="3"/>
        <v>3.4965034965034967</v>
      </c>
      <c r="Q6" s="26">
        <v>12.3</v>
      </c>
      <c r="R6" s="1"/>
      <c r="S6" s="55" t="s">
        <v>6</v>
      </c>
      <c r="T6" s="19">
        <v>4</v>
      </c>
      <c r="U6" s="52">
        <v>2.6</v>
      </c>
      <c r="V6" s="32">
        <f t="shared" ref="V6:V16" si="7">U6/90</f>
        <v>2.8888888888888891E-2</v>
      </c>
      <c r="W6" s="33">
        <f>((V6/($X$32+$Y$32))^2+((V6+$S$7)/$X$32)^2)^0.5</f>
        <v>9.328589019733215E-4</v>
      </c>
      <c r="X6" s="21">
        <v>2.5</v>
      </c>
      <c r="Y6" s="23">
        <f t="shared" si="4"/>
        <v>2.4975024975024978</v>
      </c>
      <c r="Z6" s="26">
        <v>12.1</v>
      </c>
      <c r="AA6" s="1"/>
      <c r="AB6" s="1"/>
      <c r="AC6" s="15" t="s">
        <v>6</v>
      </c>
      <c r="AD6" s="50">
        <v>4</v>
      </c>
      <c r="AE6" s="20">
        <v>4</v>
      </c>
      <c r="AF6" s="32">
        <f t="shared" ref="AF6:AF16" si="8">AE6/90</f>
        <v>4.4444444444444446E-2</v>
      </c>
      <c r="AG6" s="33">
        <f>((AF6/($X$32+$Y$32))^2+((AF6+$J$7)/$X$32)^2)^0.5</f>
        <v>6.069284085428844E-3</v>
      </c>
      <c r="AH6" s="21">
        <v>3.9</v>
      </c>
      <c r="AI6" s="23">
        <f t="shared" ref="AI6" si="9">AH6/1.001</f>
        <v>3.8961038961038965</v>
      </c>
      <c r="AJ6" s="26"/>
    </row>
    <row r="7" spans="1:36" ht="16" thickBot="1" x14ac:dyDescent="0.25">
      <c r="A7" s="53">
        <v>0.5</v>
      </c>
      <c r="B7" s="19">
        <v>5</v>
      </c>
      <c r="C7" s="52">
        <v>9.1999999999999993</v>
      </c>
      <c r="D7" s="32">
        <f t="shared" si="0"/>
        <v>0.10222222222222221</v>
      </c>
      <c r="E7" s="33">
        <f t="shared" si="1"/>
        <v>6.7860227066590655E-3</v>
      </c>
      <c r="F7" s="21">
        <v>8.6</v>
      </c>
      <c r="G7" s="23">
        <f t="shared" si="2"/>
        <v>8.5914085914085927</v>
      </c>
      <c r="H7" s="100"/>
      <c r="I7" s="1"/>
      <c r="J7" s="53">
        <v>0.5</v>
      </c>
      <c r="K7" s="101"/>
      <c r="L7" s="102"/>
      <c r="M7" s="103"/>
      <c r="N7" s="104"/>
      <c r="O7" s="105"/>
      <c r="P7" s="106"/>
      <c r="Q7" s="100"/>
      <c r="R7" s="1"/>
      <c r="S7" s="53">
        <v>0.05</v>
      </c>
      <c r="T7" s="107"/>
      <c r="U7" s="108"/>
      <c r="V7" s="103"/>
      <c r="W7" s="104"/>
      <c r="X7" s="105"/>
      <c r="Y7" s="106"/>
      <c r="Z7" s="100"/>
      <c r="AA7" s="1"/>
      <c r="AB7" s="1"/>
      <c r="AC7" s="53">
        <v>0.5</v>
      </c>
      <c r="AD7" s="50"/>
      <c r="AE7" s="20"/>
      <c r="AF7" s="32"/>
      <c r="AG7" s="33"/>
      <c r="AH7" s="21"/>
      <c r="AI7" s="23"/>
      <c r="AJ7" s="26"/>
    </row>
    <row r="8" spans="1:36" x14ac:dyDescent="0.2">
      <c r="A8" s="1"/>
      <c r="B8" s="19">
        <v>6</v>
      </c>
      <c r="C8" s="52">
        <v>10.3</v>
      </c>
      <c r="D8" s="32">
        <f t="shared" si="0"/>
        <v>0.11444444444444445</v>
      </c>
      <c r="E8" s="33">
        <f t="shared" si="1"/>
        <v>6.9432904095792615E-3</v>
      </c>
      <c r="F8" s="21">
        <v>10.6</v>
      </c>
      <c r="G8" s="23">
        <f t="shared" si="2"/>
        <v>10.589410589410591</v>
      </c>
      <c r="H8" s="100"/>
      <c r="I8" s="1"/>
      <c r="J8" s="1"/>
      <c r="K8" s="50">
        <v>6</v>
      </c>
      <c r="L8" s="20">
        <v>4.0999999999999996</v>
      </c>
      <c r="M8" s="32">
        <f t="shared" si="6"/>
        <v>4.5555555555555551E-2</v>
      </c>
      <c r="N8" s="33">
        <f>((M8/($X$32+$Y$32))^2+((M8+$J$7)/$X$32)^2)^0.5</f>
        <v>6.0825931015818305E-3</v>
      </c>
      <c r="O8" s="21">
        <v>4</v>
      </c>
      <c r="P8" s="23">
        <f t="shared" si="3"/>
        <v>3.9960039960039966</v>
      </c>
      <c r="Q8" s="26">
        <v>12.5</v>
      </c>
      <c r="R8" s="1"/>
      <c r="T8" s="19">
        <v>6</v>
      </c>
      <c r="U8" s="52">
        <v>5.4</v>
      </c>
      <c r="V8" s="32">
        <f t="shared" si="7"/>
        <v>6.0000000000000005E-2</v>
      </c>
      <c r="W8" s="33">
        <f>((V8/($X$32+$Y$32))^2+((V8+$S$7)/$X$32)^2)^0.5</f>
        <v>1.3904582636195852E-3</v>
      </c>
      <c r="X8" s="21">
        <v>5.3</v>
      </c>
      <c r="Y8" s="23">
        <f t="shared" si="4"/>
        <v>5.2947052947052953</v>
      </c>
      <c r="Z8" s="26">
        <v>12.1</v>
      </c>
      <c r="AA8" s="1"/>
      <c r="AB8" s="1"/>
      <c r="AC8" s="1"/>
      <c r="AD8" s="50">
        <v>6</v>
      </c>
      <c r="AE8" s="20">
        <v>4.8</v>
      </c>
      <c r="AF8" s="32">
        <f t="shared" si="8"/>
        <v>5.333333333333333E-2</v>
      </c>
      <c r="AG8" s="33">
        <f>((AF8/($X$32+$Y$32))^2+((AF8+$J$7)/$X$32)^2)^0.5</f>
        <v>6.1763275548109963E-3</v>
      </c>
      <c r="AH8" s="21">
        <v>4.5999999999999996</v>
      </c>
      <c r="AI8" s="23">
        <f t="shared" ref="AI8" si="10">AH8/1.001</f>
        <v>4.5954045954045952</v>
      </c>
      <c r="AJ8" s="26"/>
    </row>
    <row r="9" spans="1:36" x14ac:dyDescent="0.2">
      <c r="A9" s="1"/>
      <c r="B9" s="19">
        <v>7</v>
      </c>
      <c r="C9" s="52">
        <v>15.4</v>
      </c>
      <c r="D9" s="32">
        <f t="shared" si="0"/>
        <v>0.1711111111111111</v>
      </c>
      <c r="E9" s="33">
        <f t="shared" si="1"/>
        <v>7.6927615850807271E-3</v>
      </c>
      <c r="F9" s="21">
        <v>15.3</v>
      </c>
      <c r="G9" s="23">
        <f t="shared" si="2"/>
        <v>15.284715284715286</v>
      </c>
      <c r="H9" s="122">
        <v>11.7</v>
      </c>
      <c r="I9" s="1"/>
      <c r="J9" s="1"/>
      <c r="K9" s="101"/>
      <c r="L9" s="102"/>
      <c r="M9" s="103"/>
      <c r="N9" s="104"/>
      <c r="O9" s="105"/>
      <c r="P9" s="106"/>
      <c r="Q9" s="100"/>
      <c r="R9" s="1"/>
      <c r="S9" s="1"/>
      <c r="T9" s="107"/>
      <c r="U9" s="108"/>
      <c r="V9" s="103"/>
      <c r="W9" s="104"/>
      <c r="X9" s="105"/>
      <c r="Y9" s="106"/>
      <c r="Z9" s="100"/>
      <c r="AA9" s="1"/>
      <c r="AB9" s="1"/>
      <c r="AC9" s="1"/>
      <c r="AD9" s="50"/>
      <c r="AE9" s="20"/>
      <c r="AF9" s="32"/>
      <c r="AG9" s="33"/>
      <c r="AH9" s="21"/>
      <c r="AI9" s="23"/>
      <c r="AJ9" s="26"/>
    </row>
    <row r="10" spans="1:36" x14ac:dyDescent="0.2">
      <c r="A10" s="1"/>
      <c r="B10" s="19">
        <v>8</v>
      </c>
      <c r="C10" s="52">
        <v>16.8</v>
      </c>
      <c r="D10" s="32">
        <f t="shared" si="0"/>
        <v>0.18666666666666668</v>
      </c>
      <c r="E10" s="33">
        <f t="shared" si="1"/>
        <v>7.9035200601623289E-3</v>
      </c>
      <c r="F10" s="21">
        <v>16.600000000000001</v>
      </c>
      <c r="G10" s="23">
        <f t="shared" si="2"/>
        <v>16.583416583416586</v>
      </c>
      <c r="H10" s="122">
        <v>12.2</v>
      </c>
      <c r="I10" s="1"/>
      <c r="J10" s="1"/>
      <c r="K10" s="50">
        <v>8</v>
      </c>
      <c r="L10" s="20">
        <v>8.1999999999999993</v>
      </c>
      <c r="M10" s="32">
        <f t="shared" si="6"/>
        <v>9.1111111111111101E-2</v>
      </c>
      <c r="N10" s="33">
        <f>((M10/($X$32+$Y$32))^2+((M10+$J$7)/$X$32)^2)^0.5</f>
        <v>6.6446126631047103E-3</v>
      </c>
      <c r="O10" s="21">
        <v>7.9</v>
      </c>
      <c r="P10" s="23">
        <f t="shared" si="3"/>
        <v>7.8921078921078935</v>
      </c>
      <c r="Q10" s="26">
        <v>12.6</v>
      </c>
      <c r="R10" s="1"/>
      <c r="S10" s="1"/>
      <c r="T10" s="19">
        <v>8</v>
      </c>
      <c r="U10" s="52">
        <v>6.8</v>
      </c>
      <c r="V10" s="32">
        <f t="shared" si="7"/>
        <v>7.5555555555555556E-2</v>
      </c>
      <c r="W10" s="33">
        <f>((V10/($X$32+$Y$32))^2+((V10+$S$7)/$X$32)^2)^0.5</f>
        <v>1.6257926780979199E-3</v>
      </c>
      <c r="X10" s="21">
        <v>6.8</v>
      </c>
      <c r="Y10" s="23">
        <f t="shared" si="4"/>
        <v>6.7932067932067941</v>
      </c>
      <c r="Z10" s="26">
        <v>12.4</v>
      </c>
      <c r="AA10" s="1"/>
      <c r="AB10" s="1"/>
      <c r="AC10" s="1"/>
      <c r="AD10" s="50">
        <v>8</v>
      </c>
      <c r="AE10" s="20">
        <v>4.8</v>
      </c>
      <c r="AF10" s="32">
        <f t="shared" si="8"/>
        <v>5.333333333333333E-2</v>
      </c>
      <c r="AG10" s="33">
        <f>((AF10/($X$32+$Y$32))^2+((AF10+$J$7)/$X$32)^2)^0.5</f>
        <v>6.1763275548109963E-3</v>
      </c>
      <c r="AH10" s="21">
        <v>4.7</v>
      </c>
      <c r="AI10" s="23">
        <f t="shared" ref="AI10" si="11">AH10/1.001</f>
        <v>4.6953046953046957</v>
      </c>
      <c r="AJ10" s="26"/>
    </row>
    <row r="11" spans="1:36" x14ac:dyDescent="0.2">
      <c r="A11" s="1"/>
      <c r="B11" s="19">
        <v>9</v>
      </c>
      <c r="C11" s="52">
        <v>17.7</v>
      </c>
      <c r="D11" s="32">
        <f t="shared" si="0"/>
        <v>0.19666666666666666</v>
      </c>
      <c r="E11" s="33">
        <f t="shared" si="1"/>
        <v>8.039992814217016E-3</v>
      </c>
      <c r="F11" s="21">
        <v>17.600000000000001</v>
      </c>
      <c r="G11" s="23">
        <f t="shared" si="2"/>
        <v>17.582417582417587</v>
      </c>
      <c r="H11" s="122">
        <v>12.5</v>
      </c>
      <c r="I11" s="1"/>
      <c r="J11" s="1"/>
      <c r="K11" s="101"/>
      <c r="L11" s="102"/>
      <c r="M11" s="103"/>
      <c r="N11" s="104"/>
      <c r="O11" s="105"/>
      <c r="P11" s="106"/>
      <c r="Q11" s="100"/>
      <c r="R11" s="1"/>
      <c r="S11" s="1"/>
      <c r="T11" s="107"/>
      <c r="U11" s="108"/>
      <c r="V11" s="103"/>
      <c r="W11" s="104"/>
      <c r="X11" s="105"/>
      <c r="Y11" s="106"/>
      <c r="Z11" s="100"/>
      <c r="AA11" s="1"/>
      <c r="AB11" s="1"/>
      <c r="AC11" s="1"/>
      <c r="AD11" s="50"/>
      <c r="AE11" s="20"/>
      <c r="AF11" s="32"/>
      <c r="AG11" s="33"/>
      <c r="AH11" s="21"/>
      <c r="AI11" s="23"/>
      <c r="AJ11" s="26"/>
    </row>
    <row r="12" spans="1:36" x14ac:dyDescent="0.2">
      <c r="A12" s="1"/>
      <c r="B12" s="19">
        <v>10</v>
      </c>
      <c r="C12" s="52">
        <v>17.8</v>
      </c>
      <c r="D12" s="32">
        <f t="shared" si="0"/>
        <v>0.19777777777777777</v>
      </c>
      <c r="E12" s="33">
        <f t="shared" si="1"/>
        <v>8.0552019001696572E-3</v>
      </c>
      <c r="F12" s="21">
        <v>17.600000000000001</v>
      </c>
      <c r="G12" s="23">
        <f t="shared" si="2"/>
        <v>17.582417582417587</v>
      </c>
      <c r="H12" s="122">
        <v>12.7</v>
      </c>
      <c r="I12" s="1"/>
      <c r="J12" s="1"/>
      <c r="K12" s="50">
        <v>10</v>
      </c>
      <c r="L12" s="20">
        <v>9</v>
      </c>
      <c r="M12" s="32">
        <f t="shared" si="6"/>
        <v>0.1</v>
      </c>
      <c r="N12" s="33">
        <f>((M12/($X$32+$Y$32))^2+((M12+$J$7)/$X$32)^2)^0.5</f>
        <v>6.7576185446859742E-3</v>
      </c>
      <c r="O12" s="21">
        <v>9</v>
      </c>
      <c r="P12" s="23">
        <f t="shared" si="3"/>
        <v>8.9910089910089912</v>
      </c>
      <c r="Q12" s="26">
        <v>12.9</v>
      </c>
      <c r="R12" s="1"/>
      <c r="S12" s="1"/>
      <c r="T12" s="19">
        <v>10</v>
      </c>
      <c r="U12" s="52">
        <v>7.9</v>
      </c>
      <c r="V12" s="32">
        <f t="shared" si="7"/>
        <v>8.7777777777777788E-2</v>
      </c>
      <c r="W12" s="33">
        <f>((V12/($X$32+$Y$32))^2+((V12+$S$7)/$X$32)^2)^0.5</f>
        <v>1.8122611232223463E-3</v>
      </c>
      <c r="X12" s="21">
        <v>7.8</v>
      </c>
      <c r="Y12" s="23">
        <f t="shared" si="4"/>
        <v>7.792207792207793</v>
      </c>
      <c r="Z12" s="26">
        <v>12.4</v>
      </c>
      <c r="AA12" s="1"/>
      <c r="AB12" s="1"/>
      <c r="AC12" s="1"/>
      <c r="AD12" s="50">
        <v>10</v>
      </c>
      <c r="AE12" s="20">
        <v>10.199999999999999</v>
      </c>
      <c r="AF12" s="32">
        <f t="shared" si="8"/>
        <v>0.11333333333333333</v>
      </c>
      <c r="AG12" s="33">
        <f>((AF12/($X$32+$Y$32))^2+((AF12+$J$7)/$X$32)^2)^0.5</f>
        <v>6.9289220896181893E-3</v>
      </c>
      <c r="AH12" s="21">
        <v>9.6999999999999993</v>
      </c>
      <c r="AI12" s="23">
        <f t="shared" ref="AI12" si="12">AH12/1.001</f>
        <v>9.6903096903096912</v>
      </c>
      <c r="AJ12" s="26"/>
    </row>
    <row r="13" spans="1:36" x14ac:dyDescent="0.2">
      <c r="A13" s="1"/>
      <c r="B13" s="19">
        <v>11</v>
      </c>
      <c r="C13" s="52">
        <v>21.2</v>
      </c>
      <c r="D13" s="32">
        <f t="shared" si="0"/>
        <v>0.23555555555555555</v>
      </c>
      <c r="E13" s="33">
        <f t="shared" si="1"/>
        <v>8.5772954608509949E-3</v>
      </c>
      <c r="F13" s="21">
        <v>21.2</v>
      </c>
      <c r="G13" s="23">
        <f t="shared" si="2"/>
        <v>21.178821178821181</v>
      </c>
      <c r="H13" s="122">
        <v>13</v>
      </c>
      <c r="I13" s="1"/>
      <c r="J13" s="1"/>
      <c r="K13" s="101"/>
      <c r="L13" s="102"/>
      <c r="M13" s="103"/>
      <c r="N13" s="104"/>
      <c r="O13" s="105"/>
      <c r="P13" s="106"/>
      <c r="Q13" s="100"/>
      <c r="R13" s="1"/>
      <c r="S13" s="1"/>
      <c r="T13" s="107"/>
      <c r="U13" s="108"/>
      <c r="V13" s="103"/>
      <c r="W13" s="104"/>
      <c r="X13" s="105"/>
      <c r="Y13" s="106"/>
      <c r="Z13" s="100"/>
      <c r="AA13" s="1"/>
      <c r="AB13" s="1"/>
      <c r="AC13" s="1"/>
      <c r="AD13" s="50"/>
      <c r="AE13" s="20"/>
      <c r="AF13" s="32"/>
      <c r="AG13" s="33"/>
      <c r="AH13" s="21"/>
      <c r="AI13" s="23"/>
      <c r="AJ13" s="26"/>
    </row>
    <row r="14" spans="1:36" x14ac:dyDescent="0.2">
      <c r="A14" s="1"/>
      <c r="B14" s="19">
        <v>12</v>
      </c>
      <c r="C14" s="52">
        <v>25.9</v>
      </c>
      <c r="D14" s="32">
        <f t="shared" si="0"/>
        <v>0.28777777777777774</v>
      </c>
      <c r="E14" s="33">
        <f t="shared" si="1"/>
        <v>9.3127902885249674E-3</v>
      </c>
      <c r="F14" s="21">
        <v>25.7</v>
      </c>
      <c r="G14" s="23">
        <f t="shared" si="2"/>
        <v>25.674325674325676</v>
      </c>
      <c r="H14" s="122">
        <v>13.2</v>
      </c>
      <c r="I14" s="1"/>
      <c r="J14" s="1"/>
      <c r="K14" s="50">
        <v>12</v>
      </c>
      <c r="L14" s="20">
        <v>10.9</v>
      </c>
      <c r="M14" s="32">
        <f t="shared" si="6"/>
        <v>0.12111111111111111</v>
      </c>
      <c r="N14" s="33">
        <f>((M14/($X$32+$Y$32))^2+((M14+$J$7)/$X$32)^2)^0.5</f>
        <v>7.0297892163048705E-3</v>
      </c>
      <c r="O14" s="21">
        <v>10.9</v>
      </c>
      <c r="P14" s="23">
        <f t="shared" si="3"/>
        <v>10.88911088911089</v>
      </c>
      <c r="Q14" s="26">
        <v>12.9</v>
      </c>
      <c r="R14" s="1"/>
      <c r="S14" s="1"/>
      <c r="T14" s="19">
        <v>12</v>
      </c>
      <c r="U14" s="52">
        <v>8.9</v>
      </c>
      <c r="V14" s="32">
        <f t="shared" si="7"/>
        <v>9.8888888888888887E-2</v>
      </c>
      <c r="W14" s="33">
        <f>((V14/($X$32+$Y$32))^2+((V14+$S$7)/$X$32)^2)^0.5</f>
        <v>1.9826144570434887E-3</v>
      </c>
      <c r="X14" s="21">
        <v>8.6999999999999993</v>
      </c>
      <c r="Y14" s="23">
        <f t="shared" si="4"/>
        <v>8.6913086913086914</v>
      </c>
      <c r="Z14" s="26">
        <v>12.5</v>
      </c>
      <c r="AA14" s="1"/>
      <c r="AB14" s="1"/>
      <c r="AC14" s="1"/>
      <c r="AD14" s="50">
        <v>12</v>
      </c>
      <c r="AE14" s="20">
        <v>10.9</v>
      </c>
      <c r="AF14" s="32">
        <f t="shared" si="8"/>
        <v>0.12111111111111111</v>
      </c>
      <c r="AG14" s="33">
        <f>((AF14/($X$32+$Y$32))^2+((AF14+$J$7)/$X$32)^2)^0.5</f>
        <v>7.0297892163048705E-3</v>
      </c>
      <c r="AH14" s="21">
        <v>13.2</v>
      </c>
      <c r="AI14" s="23">
        <f t="shared" ref="AI14:AI16" si="13">AH14/1.001</f>
        <v>13.186813186813188</v>
      </c>
      <c r="AJ14" s="26"/>
    </row>
    <row r="15" spans="1:36" x14ac:dyDescent="0.2">
      <c r="A15" s="1"/>
      <c r="B15" s="19">
        <v>14</v>
      </c>
      <c r="C15" s="52">
        <v>31.5</v>
      </c>
      <c r="D15" s="32">
        <f t="shared" si="0"/>
        <v>0.35</v>
      </c>
      <c r="E15" s="33">
        <f t="shared" si="1"/>
        <v>1.0205603326821473E-2</v>
      </c>
      <c r="F15" s="21">
        <v>31.3</v>
      </c>
      <c r="G15" s="23">
        <f t="shared" si="2"/>
        <v>31.268731268731273</v>
      </c>
      <c r="H15" s="122">
        <v>13.5</v>
      </c>
      <c r="I15" s="1"/>
      <c r="J15" s="1"/>
      <c r="K15" s="50">
        <v>14</v>
      </c>
      <c r="L15" s="20">
        <v>14.05</v>
      </c>
      <c r="M15" s="32">
        <f t="shared" si="6"/>
        <v>0.15611111111111112</v>
      </c>
      <c r="N15" s="33">
        <f>((M15/($X$32+$Y$32))^2+((M15+$J$7)/$X$32)^2)^0.5</f>
        <v>7.4914265710133007E-3</v>
      </c>
      <c r="O15" s="21">
        <v>13.9</v>
      </c>
      <c r="P15" s="23">
        <f t="shared" si="3"/>
        <v>13.886113886113888</v>
      </c>
      <c r="Q15" s="26">
        <v>12.9</v>
      </c>
      <c r="R15" s="1"/>
      <c r="S15" s="1"/>
      <c r="T15" s="19">
        <v>14</v>
      </c>
      <c r="U15" s="52">
        <v>10.050000000000001</v>
      </c>
      <c r="V15" s="32">
        <f t="shared" si="7"/>
        <v>0.11166666666666668</v>
      </c>
      <c r="W15" s="33">
        <f>((V15/($X$32+$Y$32))^2+((V15+$S$7)/$X$32)^2)^0.5</f>
        <v>2.1792555150103999E-3</v>
      </c>
      <c r="X15" s="21">
        <v>10</v>
      </c>
      <c r="Y15" s="23">
        <f t="shared" si="4"/>
        <v>9.990009990009991</v>
      </c>
      <c r="Z15" s="26">
        <v>12.4</v>
      </c>
      <c r="AA15" s="1"/>
      <c r="AB15" s="1"/>
      <c r="AC15" s="1"/>
      <c r="AD15" s="50">
        <v>14</v>
      </c>
      <c r="AE15" s="20">
        <v>14.05</v>
      </c>
      <c r="AF15" s="32">
        <f t="shared" si="8"/>
        <v>0.15611111111111112</v>
      </c>
      <c r="AG15" s="33">
        <f>((AF15/($X$32+$Y$32))^2+((AF15+$J$7)/$X$32)^2)^0.5</f>
        <v>7.4914265710133007E-3</v>
      </c>
      <c r="AH15" s="21">
        <v>13.9</v>
      </c>
      <c r="AI15" s="23">
        <f t="shared" si="13"/>
        <v>13.886113886113888</v>
      </c>
      <c r="AJ15" s="26"/>
    </row>
    <row r="16" spans="1:36" x14ac:dyDescent="0.2">
      <c r="A16" s="1"/>
      <c r="B16" s="19">
        <v>16</v>
      </c>
      <c r="C16" s="52">
        <v>36.9</v>
      </c>
      <c r="D16" s="32">
        <f t="shared" si="0"/>
        <v>0.41</v>
      </c>
      <c r="E16" s="33">
        <f t="shared" si="1"/>
        <v>1.1079664792682402E-2</v>
      </c>
      <c r="F16" s="21">
        <v>36.5</v>
      </c>
      <c r="G16" s="24">
        <f t="shared" si="2"/>
        <v>36.463536463536471</v>
      </c>
      <c r="H16" s="122">
        <v>13.6</v>
      </c>
      <c r="I16" s="1"/>
      <c r="J16" s="1"/>
      <c r="K16" s="50">
        <v>16</v>
      </c>
      <c r="L16" s="20">
        <v>18</v>
      </c>
      <c r="M16" s="32">
        <f t="shared" si="6"/>
        <v>0.2</v>
      </c>
      <c r="N16" s="33">
        <f>((M16/($X$32+$Y$32))^2+((M16+$J$7)/$X$32)^2)^0.5</f>
        <v>8.0856467251946649E-3</v>
      </c>
      <c r="O16" s="21">
        <v>17.3</v>
      </c>
      <c r="P16" s="24">
        <f t="shared" si="3"/>
        <v>17.282717282717286</v>
      </c>
      <c r="Q16" s="26">
        <v>12.8</v>
      </c>
      <c r="R16" s="1"/>
      <c r="S16" s="1"/>
      <c r="T16" s="19">
        <v>16</v>
      </c>
      <c r="U16" s="52">
        <v>13.4</v>
      </c>
      <c r="V16" s="32">
        <f t="shared" si="7"/>
        <v>0.1488888888888889</v>
      </c>
      <c r="W16" s="33">
        <f>((V16/($X$32+$Y$32))^2+((V16+$S$7)/$X$32)^2)^0.5</f>
        <v>2.7550272528579526E-3</v>
      </c>
      <c r="X16" s="21">
        <v>13.5</v>
      </c>
      <c r="Y16" s="24">
        <f t="shared" si="4"/>
        <v>13.486513486513488</v>
      </c>
      <c r="Z16" s="26">
        <v>12.5</v>
      </c>
      <c r="AA16" s="1"/>
      <c r="AB16" s="1"/>
      <c r="AC16" s="1"/>
      <c r="AD16" s="50">
        <v>16</v>
      </c>
      <c r="AE16" s="20">
        <v>18</v>
      </c>
      <c r="AF16" s="32">
        <f t="shared" si="8"/>
        <v>0.2</v>
      </c>
      <c r="AG16" s="33">
        <f>((AF16/($X$32+$Y$32))^2+((AF16+$J$7)/$X$32)^2)^0.5</f>
        <v>8.0856467251946649E-3</v>
      </c>
      <c r="AH16" s="21">
        <v>17.3</v>
      </c>
      <c r="AI16" s="24">
        <f t="shared" si="13"/>
        <v>17.282717282717286</v>
      </c>
      <c r="AJ16" s="26"/>
    </row>
    <row r="17" spans="1:3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6" thickBot="1" x14ac:dyDescent="0.25">
      <c r="A18" s="1"/>
      <c r="B18" s="1" t="s">
        <v>7</v>
      </c>
      <c r="C18" s="1" t="s">
        <v>43</v>
      </c>
      <c r="D18" s="1"/>
      <c r="E18" s="1"/>
      <c r="F18" s="1"/>
      <c r="G18" s="1"/>
      <c r="H18" s="1"/>
      <c r="I18" s="1"/>
      <c r="J18" s="129" t="s">
        <v>43</v>
      </c>
      <c r="K18" s="1"/>
      <c r="L18" s="1"/>
      <c r="M18" s="1"/>
      <c r="N18" s="1"/>
      <c r="O18" s="1"/>
      <c r="P18" s="1"/>
      <c r="Q18" s="129" t="s">
        <v>43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s="72" customFormat="1" ht="19" thickBot="1" x14ac:dyDescent="0.3">
      <c r="A19" s="69" t="s">
        <v>25</v>
      </c>
      <c r="B19" s="75" t="s">
        <v>26</v>
      </c>
      <c r="C19" s="76" t="s">
        <v>37</v>
      </c>
      <c r="D19" s="77" t="s">
        <v>20</v>
      </c>
      <c r="E19" s="78" t="s">
        <v>38</v>
      </c>
      <c r="F19" s="79" t="s">
        <v>39</v>
      </c>
      <c r="G19" s="69"/>
      <c r="H19" s="69" t="s">
        <v>24</v>
      </c>
      <c r="I19" s="75" t="s">
        <v>26</v>
      </c>
      <c r="J19" s="76" t="s">
        <v>37</v>
      </c>
      <c r="K19" s="77" t="s">
        <v>20</v>
      </c>
      <c r="L19" s="78" t="s">
        <v>38</v>
      </c>
      <c r="M19" s="79" t="s">
        <v>39</v>
      </c>
      <c r="N19" s="69"/>
      <c r="O19" s="69" t="s">
        <v>27</v>
      </c>
      <c r="P19" s="75" t="s">
        <v>26</v>
      </c>
      <c r="Q19" s="76" t="s">
        <v>37</v>
      </c>
      <c r="R19" s="77" t="s">
        <v>20</v>
      </c>
      <c r="S19" s="78" t="s">
        <v>38</v>
      </c>
      <c r="T19" s="79" t="s">
        <v>39</v>
      </c>
      <c r="U19" s="69"/>
      <c r="V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</row>
    <row r="20" spans="1:35" ht="16" thickBot="1" x14ac:dyDescent="0.25">
      <c r="A20" s="1"/>
      <c r="B20" s="34">
        <v>2</v>
      </c>
      <c r="C20" s="37">
        <f>(PI()*$X$21*$X$22*B20*$X$27^4)/(8*$X$30*$X$31*100)*10^6</f>
        <v>7.897251651043373E-2</v>
      </c>
      <c r="D20" s="38">
        <f>D4-C20</f>
        <v>-3.6750294288211506E-2</v>
      </c>
      <c r="E20" s="40">
        <f t="shared" ref="E20:E30" si="14">D20/E4</f>
        <v>-6.0817383347002858</v>
      </c>
      <c r="F20" s="42">
        <f>E20^2</f>
        <v>36.987541171763006</v>
      </c>
      <c r="G20" s="1"/>
      <c r="H20" s="1"/>
      <c r="I20" s="34">
        <v>2</v>
      </c>
      <c r="J20" s="37">
        <f>(PI()*$X$21*$X$22*I20*$X$26^4)/(8*$X$29*$X$31*100)*10^6</f>
        <v>3.0204947877728372E-2</v>
      </c>
      <c r="K20" s="45">
        <f>M4-J20</f>
        <v>-9.0938367666172602E-3</v>
      </c>
      <c r="L20" s="40">
        <f>K20/N4</f>
        <v>-1.5693042874748002</v>
      </c>
      <c r="M20" s="42">
        <f>L20^2</f>
        <v>2.4627159466867905</v>
      </c>
      <c r="N20" s="1"/>
      <c r="O20" s="1"/>
      <c r="P20" s="34">
        <v>2</v>
      </c>
      <c r="Q20" s="37">
        <f>(PI()*$X$21*$X$22*P20*$X$25^4)/(8*$X$28*$X$31*100)*10^6</f>
        <v>2.5316342346709167E-2</v>
      </c>
      <c r="R20" s="45">
        <f>Q20-V4</f>
        <v>6.4274534578202779E-3</v>
      </c>
      <c r="S20" s="40">
        <f>R20/W4</f>
        <v>8.1013731636105071</v>
      </c>
      <c r="T20" s="42">
        <f>S20^2</f>
        <v>65.632247136068514</v>
      </c>
      <c r="U20" s="1"/>
      <c r="V20" s="1"/>
      <c r="W20" s="3" t="s">
        <v>0</v>
      </c>
      <c r="X20" s="4" t="s">
        <v>2</v>
      </c>
      <c r="Y20" s="5" t="s">
        <v>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8" thickBot="1" x14ac:dyDescent="0.25">
      <c r="A21" s="1"/>
      <c r="B21" s="35">
        <v>3</v>
      </c>
      <c r="C21" s="37">
        <f t="shared" ref="C21:C34" si="15">(PI()*$X$21*$X$22*B21*$X$27^4)/(8*$X$30*$X$31*100)*10^6</f>
        <v>0.11845877476565059</v>
      </c>
      <c r="D21" s="39">
        <f t="shared" ref="D21:D30" si="16">D5-C21</f>
        <v>-4.0680996987872808E-2</v>
      </c>
      <c r="E21" s="41">
        <f t="shared" si="14"/>
        <v>-6.2808163353479545</v>
      </c>
      <c r="F21" s="43">
        <f t="shared" ref="F21:F34" si="17">E21^2</f>
        <v>39.448653838373708</v>
      </c>
      <c r="G21" s="1"/>
      <c r="H21" s="1"/>
      <c r="I21" s="109"/>
      <c r="J21" s="37">
        <f t="shared" ref="J21:J35" si="18">(PI()*$X$21*$X$22*I21*$X$26^4)/(8*$X$29*$X$31*100)*10^6</f>
        <v>0</v>
      </c>
      <c r="K21" s="117"/>
      <c r="L21" s="111"/>
      <c r="M21" s="112"/>
      <c r="N21" s="1"/>
      <c r="O21" s="1"/>
      <c r="P21" s="109"/>
      <c r="Q21" s="37">
        <f t="shared" ref="Q21:Q35" si="19">(PI()*$X$21*$X$22*P21*$X$25^4)/(8*$X$28*$X$31*100)*10^6</f>
        <v>0</v>
      </c>
      <c r="R21" s="120"/>
      <c r="S21" s="121"/>
      <c r="T21" s="112"/>
      <c r="U21" s="1"/>
      <c r="V21" s="1"/>
      <c r="W21" s="6" t="s">
        <v>21</v>
      </c>
      <c r="X21" s="7">
        <v>1001</v>
      </c>
      <c r="Y21" s="8">
        <v>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8" thickBot="1" x14ac:dyDescent="0.25">
      <c r="A22" s="1"/>
      <c r="B22" s="35">
        <v>4</v>
      </c>
      <c r="C22" s="37">
        <f t="shared" si="15"/>
        <v>0.15794503302086746</v>
      </c>
      <c r="D22" s="39">
        <f t="shared" si="16"/>
        <v>-7.2389477465311908E-2</v>
      </c>
      <c r="E22" s="41">
        <f t="shared" si="14"/>
        <v>-11.010650108672287</v>
      </c>
      <c r="F22" s="43">
        <f t="shared" si="17"/>
        <v>121.23441581560505</v>
      </c>
      <c r="G22" s="1"/>
      <c r="H22" s="1"/>
      <c r="I22" s="35">
        <v>4</v>
      </c>
      <c r="J22" s="37">
        <f t="shared" si="18"/>
        <v>6.0409895755456744E-2</v>
      </c>
      <c r="K22" s="47">
        <f>M6-J22</f>
        <v>-1.5409895755456746E-2</v>
      </c>
      <c r="L22" s="41">
        <f>K22/N6</f>
        <v>-2.5362175890733929</v>
      </c>
      <c r="M22" s="43">
        <f t="shared" ref="M22:M34" si="20">L22^2</f>
        <v>6.4323996591252532</v>
      </c>
      <c r="N22" s="1"/>
      <c r="O22" s="1"/>
      <c r="P22" s="35">
        <v>4</v>
      </c>
      <c r="Q22" s="37">
        <f t="shared" si="19"/>
        <v>5.0632684693418334E-2</v>
      </c>
      <c r="R22" s="48">
        <f>Q22-V6</f>
        <v>2.1743795804529443E-2</v>
      </c>
      <c r="S22" s="46">
        <f>R22/W6</f>
        <v>23.308772375472582</v>
      </c>
      <c r="T22" s="43">
        <f t="shared" ref="T22:T34" si="21">S22^2</f>
        <v>543.2988696515938</v>
      </c>
      <c r="U22" s="1"/>
      <c r="V22" s="1"/>
      <c r="W22" s="3" t="s">
        <v>11</v>
      </c>
      <c r="X22" s="7">
        <v>9.8070000000000004</v>
      </c>
      <c r="Y22" s="9">
        <v>1E-3</v>
      </c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8" thickBot="1" x14ac:dyDescent="0.3">
      <c r="A23" s="1"/>
      <c r="B23" s="35">
        <v>5</v>
      </c>
      <c r="C23" s="37">
        <f t="shared" si="15"/>
        <v>0.19743129127608433</v>
      </c>
      <c r="D23" s="39">
        <f t="shared" si="16"/>
        <v>-9.5209069053862116E-2</v>
      </c>
      <c r="E23" s="41">
        <f t="shared" si="14"/>
        <v>-14.030172483866622</v>
      </c>
      <c r="F23" s="43">
        <f t="shared" si="17"/>
        <v>196.8457399270481</v>
      </c>
      <c r="G23" s="1"/>
      <c r="H23" s="1"/>
      <c r="I23" s="109"/>
      <c r="J23" s="37">
        <f t="shared" si="18"/>
        <v>0</v>
      </c>
      <c r="K23" s="117"/>
      <c r="L23" s="111"/>
      <c r="M23" s="112"/>
      <c r="N23" s="1"/>
      <c r="O23" s="1"/>
      <c r="P23" s="109"/>
      <c r="Q23" s="37">
        <f t="shared" si="19"/>
        <v>0</v>
      </c>
      <c r="R23" s="120"/>
      <c r="S23" s="121"/>
      <c r="T23" s="112"/>
      <c r="U23" s="1"/>
      <c r="V23" s="1"/>
      <c r="W23" s="3" t="s">
        <v>10</v>
      </c>
      <c r="X23" s="7">
        <v>0.18</v>
      </c>
      <c r="Y23" s="9">
        <v>1E-4</v>
      </c>
      <c r="Z23" s="1"/>
      <c r="AA23" s="1"/>
      <c r="AB23" s="1" t="s">
        <v>28</v>
      </c>
      <c r="AC23" s="1"/>
      <c r="AD23" s="1"/>
      <c r="AE23" s="1"/>
      <c r="AF23" s="1"/>
      <c r="AG23" s="1"/>
      <c r="AH23" s="1"/>
      <c r="AI23" s="1"/>
    </row>
    <row r="24" spans="1:35" ht="18" thickBot="1" x14ac:dyDescent="0.25">
      <c r="A24" s="1"/>
      <c r="B24" s="35">
        <v>6</v>
      </c>
      <c r="C24" s="37">
        <f t="shared" si="15"/>
        <v>0.23691754953130117</v>
      </c>
      <c r="D24" s="39">
        <f t="shared" si="16"/>
        <v>-0.12247310508685673</v>
      </c>
      <c r="E24" s="41">
        <f t="shared" si="14"/>
        <v>-17.639058409235997</v>
      </c>
      <c r="F24" s="43">
        <f t="shared" si="17"/>
        <v>311.13638156443915</v>
      </c>
      <c r="G24" s="1"/>
      <c r="H24" s="1"/>
      <c r="I24" s="35">
        <v>6</v>
      </c>
      <c r="J24" s="37">
        <f t="shared" si="18"/>
        <v>9.061484363318513E-2</v>
      </c>
      <c r="K24" s="47">
        <f>M8-J24</f>
        <v>-4.5059288077629579E-2</v>
      </c>
      <c r="L24" s="41">
        <f>K24/N8</f>
        <v>-7.4079076678516476</v>
      </c>
      <c r="M24" s="43">
        <f t="shared" si="20"/>
        <v>54.877096015415233</v>
      </c>
      <c r="N24" s="1"/>
      <c r="O24" s="1"/>
      <c r="P24" s="35">
        <v>6</v>
      </c>
      <c r="Q24" s="37">
        <f t="shared" si="19"/>
        <v>7.5949027040127501E-2</v>
      </c>
      <c r="R24" s="48">
        <f>Q24-V8</f>
        <v>1.5949027040127496E-2</v>
      </c>
      <c r="S24" s="46">
        <f>R24/W8</f>
        <v>11.470338562057684</v>
      </c>
      <c r="T24" s="43">
        <f t="shared" si="21"/>
        <v>131.56866672822753</v>
      </c>
      <c r="U24" s="1"/>
      <c r="V24" s="1"/>
      <c r="W24" s="10" t="s">
        <v>9</v>
      </c>
      <c r="X24" s="7">
        <v>4.0099999999999997E-2</v>
      </c>
      <c r="Y24" s="8">
        <v>3.0000000000000001E-3</v>
      </c>
      <c r="Z24" s="1"/>
      <c r="AA24" s="1" t="s">
        <v>25</v>
      </c>
      <c r="AB24" s="53" t="s">
        <v>29</v>
      </c>
      <c r="AC24" s="53" t="s">
        <v>30</v>
      </c>
      <c r="AD24" s="1"/>
      <c r="AE24" s="1" t="s">
        <v>27</v>
      </c>
      <c r="AF24" s="53" t="s">
        <v>29</v>
      </c>
      <c r="AG24" s="53" t="s">
        <v>30</v>
      </c>
      <c r="AH24" s="1"/>
      <c r="AI24" s="1"/>
    </row>
    <row r="25" spans="1:35" ht="18" thickBot="1" x14ac:dyDescent="0.3">
      <c r="A25" s="1"/>
      <c r="B25" s="35">
        <v>7</v>
      </c>
      <c r="C25" s="37">
        <f t="shared" si="15"/>
        <v>0.27640380778651807</v>
      </c>
      <c r="D25" s="39">
        <f t="shared" si="16"/>
        <v>-0.10529269667540697</v>
      </c>
      <c r="E25" s="41">
        <f t="shared" si="14"/>
        <v>-13.687242937518132</v>
      </c>
      <c r="F25" s="43">
        <f t="shared" si="17"/>
        <v>187.34061923063999</v>
      </c>
      <c r="G25" s="36"/>
      <c r="H25" s="1"/>
      <c r="I25" s="109"/>
      <c r="J25" s="37">
        <f t="shared" si="18"/>
        <v>0</v>
      </c>
      <c r="K25" s="117"/>
      <c r="L25" s="111"/>
      <c r="M25" s="112"/>
      <c r="N25" s="1"/>
      <c r="O25" s="1"/>
      <c r="P25" s="109"/>
      <c r="Q25" s="37">
        <f t="shared" si="19"/>
        <v>0</v>
      </c>
      <c r="R25" s="120"/>
      <c r="S25" s="121"/>
      <c r="T25" s="112"/>
      <c r="U25" s="1"/>
      <c r="V25" s="1"/>
      <c r="W25" s="3" t="s">
        <v>13</v>
      </c>
      <c r="X25" s="11">
        <f>50*0.00001</f>
        <v>5.0000000000000001E-4</v>
      </c>
      <c r="Y25" s="9">
        <f>3*0.001</f>
        <v>3.0000000000000001E-3</v>
      </c>
      <c r="Z25" s="1"/>
      <c r="AA25" s="1"/>
      <c r="AB25" s="59">
        <v>65</v>
      </c>
      <c r="AC25" s="56">
        <v>65</v>
      </c>
      <c r="AD25" s="1"/>
      <c r="AE25" s="1"/>
      <c r="AF25" s="88">
        <v>52</v>
      </c>
      <c r="AG25" s="56">
        <v>47</v>
      </c>
      <c r="AH25" s="1"/>
      <c r="AI25" s="1"/>
    </row>
    <row r="26" spans="1:35" ht="18" thickBot="1" x14ac:dyDescent="0.3">
      <c r="A26" s="1"/>
      <c r="B26" s="35">
        <v>8</v>
      </c>
      <c r="C26" s="37">
        <f t="shared" si="15"/>
        <v>0.31589006604173492</v>
      </c>
      <c r="D26" s="39">
        <f t="shared" si="16"/>
        <v>-0.12922339937506824</v>
      </c>
      <c r="E26" s="41">
        <f t="shared" si="14"/>
        <v>-16.35010709043663</v>
      </c>
      <c r="F26" s="43">
        <f t="shared" si="17"/>
        <v>267.32600186874618</v>
      </c>
      <c r="G26" s="36"/>
      <c r="H26" s="1"/>
      <c r="I26" s="35">
        <v>8</v>
      </c>
      <c r="J26" s="37">
        <f t="shared" si="18"/>
        <v>0.12081979151091349</v>
      </c>
      <c r="K26" s="47">
        <f>M10-J26</f>
        <v>-2.9708680399802387E-2</v>
      </c>
      <c r="L26" s="41">
        <f>K26/N10</f>
        <v>-4.4710928847312132</v>
      </c>
      <c r="M26" s="43">
        <f t="shared" si="20"/>
        <v>19.99067158389408</v>
      </c>
      <c r="N26" s="1"/>
      <c r="O26" s="1"/>
      <c r="P26" s="35">
        <v>8</v>
      </c>
      <c r="Q26" s="37">
        <f t="shared" si="19"/>
        <v>0.10126536938683667</v>
      </c>
      <c r="R26" s="48">
        <f>Q26-V10</f>
        <v>2.5709813831281111E-2</v>
      </c>
      <c r="S26" s="46">
        <f>R26/W10</f>
        <v>15.813709938317631</v>
      </c>
      <c r="T26" s="43">
        <f t="shared" si="21"/>
        <v>250.07342201324582</v>
      </c>
      <c r="U26" s="1"/>
      <c r="V26" s="1"/>
      <c r="W26" s="10" t="s">
        <v>12</v>
      </c>
      <c r="X26" s="11">
        <f>52*0.00001</f>
        <v>5.2000000000000006E-4</v>
      </c>
      <c r="Y26" s="9">
        <v>3.0000000000000001E-3</v>
      </c>
      <c r="Z26" s="1"/>
      <c r="AA26" s="1"/>
      <c r="AB26" s="59">
        <v>66</v>
      </c>
      <c r="AC26" s="56">
        <v>61</v>
      </c>
      <c r="AD26" s="1"/>
      <c r="AE26" s="1"/>
      <c r="AF26" s="88">
        <v>50</v>
      </c>
      <c r="AG26" s="56">
        <v>50</v>
      </c>
      <c r="AH26" s="1"/>
      <c r="AI26" s="1"/>
    </row>
    <row r="27" spans="1:35" ht="18" thickBot="1" x14ac:dyDescent="0.3">
      <c r="A27" s="1"/>
      <c r="B27" s="35">
        <v>9</v>
      </c>
      <c r="C27" s="37">
        <f t="shared" si="15"/>
        <v>0.35537632429695182</v>
      </c>
      <c r="D27" s="39">
        <f t="shared" si="16"/>
        <v>-0.15870965763028516</v>
      </c>
      <c r="E27" s="41">
        <f t="shared" si="14"/>
        <v>-19.740024810674072</v>
      </c>
      <c r="F27" s="43">
        <f t="shared" si="17"/>
        <v>389.66857952602794</v>
      </c>
      <c r="G27" s="1"/>
      <c r="H27" s="1"/>
      <c r="I27" s="109"/>
      <c r="J27" s="37">
        <f t="shared" si="18"/>
        <v>0</v>
      </c>
      <c r="K27" s="117"/>
      <c r="L27" s="111"/>
      <c r="M27" s="112"/>
      <c r="N27" s="1"/>
      <c r="O27" s="1"/>
      <c r="P27" s="109"/>
      <c r="Q27" s="37">
        <f t="shared" si="19"/>
        <v>0</v>
      </c>
      <c r="R27" s="120"/>
      <c r="S27" s="121"/>
      <c r="T27" s="112"/>
      <c r="U27" s="1"/>
      <c r="V27" s="1"/>
      <c r="W27" s="10" t="s">
        <v>14</v>
      </c>
      <c r="X27" s="11">
        <f>65*0.00001</f>
        <v>6.5000000000000008E-4</v>
      </c>
      <c r="Y27" s="9">
        <v>3.0000000000000001E-3</v>
      </c>
      <c r="Z27" s="1"/>
      <c r="AA27" s="1"/>
      <c r="AB27" s="59">
        <v>68</v>
      </c>
      <c r="AC27" s="56">
        <v>65</v>
      </c>
      <c r="AD27" s="1"/>
      <c r="AE27" s="1"/>
      <c r="AF27" s="88">
        <v>53</v>
      </c>
      <c r="AG27" s="56">
        <v>51</v>
      </c>
      <c r="AH27" s="1"/>
      <c r="AI27" s="1"/>
    </row>
    <row r="28" spans="1:35" ht="18" thickBot="1" x14ac:dyDescent="0.3">
      <c r="A28" s="1"/>
      <c r="B28" s="35">
        <v>10</v>
      </c>
      <c r="C28" s="37">
        <f t="shared" si="15"/>
        <v>0.39486258255216866</v>
      </c>
      <c r="D28" s="39">
        <f t="shared" si="16"/>
        <v>-0.19708480477439089</v>
      </c>
      <c r="E28" s="41">
        <f t="shared" si="14"/>
        <v>-24.466774044514008</v>
      </c>
      <c r="F28" s="43">
        <f t="shared" si="17"/>
        <v>598.62303214530436</v>
      </c>
      <c r="G28" s="1"/>
      <c r="H28" s="1"/>
      <c r="I28" s="35">
        <v>10</v>
      </c>
      <c r="J28" s="37">
        <f t="shared" si="18"/>
        <v>0.15102473938864189</v>
      </c>
      <c r="K28" s="47">
        <f>M12-J28</f>
        <v>-5.1024739388641882E-2</v>
      </c>
      <c r="L28" s="41">
        <f>K28/N12</f>
        <v>-7.5506983786124611</v>
      </c>
      <c r="M28" s="43">
        <f t="shared" si="20"/>
        <v>57.013046004780847</v>
      </c>
      <c r="N28" s="1"/>
      <c r="O28" s="1"/>
      <c r="P28" s="35">
        <v>10</v>
      </c>
      <c r="Q28" s="37">
        <f>(PI()*$X$21*$X$22*P28*$X$25^4)/(8*$X$28*$X$31*100)*10^6</f>
        <v>0.12658171173354582</v>
      </c>
      <c r="R28" s="48">
        <f>Q28-V12</f>
        <v>3.8803933955768033E-2</v>
      </c>
      <c r="S28" s="46">
        <f>R28/W12</f>
        <v>21.411888970377245</v>
      </c>
      <c r="T28" s="43">
        <f>S28^2</f>
        <v>458.4689892797627</v>
      </c>
      <c r="U28" s="1"/>
      <c r="V28" s="1"/>
      <c r="W28" s="27" t="s">
        <v>19</v>
      </c>
      <c r="X28" s="7">
        <v>0.154</v>
      </c>
      <c r="Y28" s="28">
        <v>5.0000000000000001E-3</v>
      </c>
      <c r="Z28" s="1"/>
      <c r="AA28" s="1"/>
      <c r="AB28" s="59">
        <v>66</v>
      </c>
      <c r="AC28" s="56">
        <v>68</v>
      </c>
      <c r="AD28" s="1"/>
      <c r="AE28" s="1"/>
      <c r="AF28" s="88">
        <v>53</v>
      </c>
      <c r="AG28" s="56">
        <v>47</v>
      </c>
      <c r="AH28" s="1"/>
      <c r="AI28" s="1"/>
    </row>
    <row r="29" spans="1:35" ht="18" thickBot="1" x14ac:dyDescent="0.3">
      <c r="A29" s="1"/>
      <c r="B29" s="35">
        <v>11</v>
      </c>
      <c r="C29" s="37">
        <f t="shared" si="15"/>
        <v>0.43434884080738551</v>
      </c>
      <c r="D29" s="39">
        <f t="shared" si="16"/>
        <v>-0.19879328525182996</v>
      </c>
      <c r="E29" s="41">
        <f t="shared" si="14"/>
        <v>-23.176686189624011</v>
      </c>
      <c r="F29" s="43">
        <f t="shared" si="17"/>
        <v>537.1587827323084</v>
      </c>
      <c r="G29" s="1"/>
      <c r="H29" s="1"/>
      <c r="I29" s="109"/>
      <c r="J29" s="37">
        <f t="shared" si="18"/>
        <v>0</v>
      </c>
      <c r="K29" s="117"/>
      <c r="L29" s="111"/>
      <c r="M29" s="112"/>
      <c r="N29" s="1"/>
      <c r="O29" s="1"/>
      <c r="P29" s="109"/>
      <c r="Q29" s="37">
        <f t="shared" si="19"/>
        <v>0</v>
      </c>
      <c r="R29" s="120"/>
      <c r="S29" s="121"/>
      <c r="T29" s="112"/>
      <c r="U29" s="1"/>
      <c r="V29" s="1"/>
      <c r="W29" s="27" t="s">
        <v>17</v>
      </c>
      <c r="X29" s="7">
        <v>0.151</v>
      </c>
      <c r="Y29" s="29">
        <v>5.0000000000000001E-3</v>
      </c>
      <c r="Z29" s="1"/>
      <c r="AA29" s="1"/>
      <c r="AB29" s="58">
        <v>61</v>
      </c>
      <c r="AC29" s="56">
        <v>66</v>
      </c>
      <c r="AD29" s="1"/>
      <c r="AE29" s="1"/>
      <c r="AF29" s="89">
        <v>52</v>
      </c>
      <c r="AG29" s="90">
        <v>47</v>
      </c>
      <c r="AH29" s="1"/>
      <c r="AI29" s="1"/>
    </row>
    <row r="30" spans="1:35" ht="18" thickBot="1" x14ac:dyDescent="0.3">
      <c r="A30" s="1"/>
      <c r="B30" s="35">
        <v>12</v>
      </c>
      <c r="C30" s="37">
        <f t="shared" si="15"/>
        <v>0.47383509906260235</v>
      </c>
      <c r="D30" s="39">
        <f t="shared" si="16"/>
        <v>-0.18605732128482461</v>
      </c>
      <c r="E30" s="41">
        <f t="shared" si="14"/>
        <v>-19.978686894096679</v>
      </c>
      <c r="F30" s="43">
        <f t="shared" si="17"/>
        <v>399.1479300123504</v>
      </c>
      <c r="G30" s="1"/>
      <c r="H30" s="1"/>
      <c r="I30" s="35">
        <v>12</v>
      </c>
      <c r="J30" s="37">
        <f t="shared" si="18"/>
        <v>0.18122968726637026</v>
      </c>
      <c r="K30" s="47">
        <f>M14-J30</f>
        <v>-6.0118576155259146E-2</v>
      </c>
      <c r="L30" s="41">
        <f>K30/N14</f>
        <v>-8.5519742207661515</v>
      </c>
      <c r="M30" s="43">
        <f t="shared" si="20"/>
        <v>73.136263072648831</v>
      </c>
      <c r="N30" s="1"/>
      <c r="O30" s="1"/>
      <c r="P30" s="35">
        <v>12</v>
      </c>
      <c r="Q30" s="37">
        <f t="shared" si="19"/>
        <v>0.151898054080255</v>
      </c>
      <c r="R30" s="48">
        <f>Q30-V14</f>
        <v>5.3009165191366114E-2</v>
      </c>
      <c r="S30" s="46">
        <f>R30/W14</f>
        <v>26.737001237454084</v>
      </c>
      <c r="T30" s="43">
        <f t="shared" si="21"/>
        <v>714.86723517162125</v>
      </c>
      <c r="U30" s="1"/>
      <c r="V30" s="1"/>
      <c r="W30" s="27" t="s">
        <v>18</v>
      </c>
      <c r="X30" s="7">
        <v>0.14099999999999999</v>
      </c>
      <c r="Y30" s="8">
        <v>5.0000000000000001E-3</v>
      </c>
      <c r="Z30" s="1"/>
      <c r="AA30" s="1"/>
      <c r="AB30" s="53">
        <f>SUM(AB25:AB29)/5</f>
        <v>65.2</v>
      </c>
      <c r="AC30" s="53">
        <f t="shared" ref="AC30" si="22">SUM(AC25:AC29)/5</f>
        <v>65</v>
      </c>
      <c r="AD30" s="1"/>
      <c r="AE30" s="1"/>
      <c r="AF30" s="53">
        <f>SUM(AF25:AF29)/5</f>
        <v>52</v>
      </c>
      <c r="AG30" s="53">
        <f>SUM(AG25:AG29)/5</f>
        <v>48.4</v>
      </c>
      <c r="AH30" s="1"/>
      <c r="AI30" s="1"/>
    </row>
    <row r="31" spans="1:35" ht="16" thickBot="1" x14ac:dyDescent="0.25">
      <c r="A31" s="1"/>
      <c r="B31" s="109"/>
      <c r="C31" s="37">
        <f t="shared" si="15"/>
        <v>0</v>
      </c>
      <c r="D31" s="110"/>
      <c r="E31" s="111"/>
      <c r="F31" s="112"/>
      <c r="G31" s="1"/>
      <c r="H31" s="1"/>
      <c r="I31" s="109"/>
      <c r="J31" s="37">
        <f t="shared" si="18"/>
        <v>0</v>
      </c>
      <c r="K31" s="117"/>
      <c r="L31" s="111"/>
      <c r="M31" s="112"/>
      <c r="N31" s="1"/>
      <c r="O31" s="1"/>
      <c r="P31" s="109"/>
      <c r="Q31" s="37">
        <f t="shared" si="19"/>
        <v>0</v>
      </c>
      <c r="R31" s="120"/>
      <c r="S31" s="121"/>
      <c r="T31" s="112"/>
      <c r="U31" s="1"/>
      <c r="V31" s="1"/>
      <c r="W31" s="30" t="s">
        <v>4</v>
      </c>
      <c r="X31" s="12">
        <v>1.2359999999999999E-3</v>
      </c>
      <c r="Y31" s="8" t="s">
        <v>8</v>
      </c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6" thickBot="1" x14ac:dyDescent="0.25">
      <c r="A32" s="1"/>
      <c r="B32" s="35">
        <v>14</v>
      </c>
      <c r="C32" s="37">
        <f t="shared" si="15"/>
        <v>0.55280761557303615</v>
      </c>
      <c r="D32" s="39">
        <f>D15-C32</f>
        <v>-0.20280761557303617</v>
      </c>
      <c r="E32" s="41">
        <f>D32/E15</f>
        <v>-19.872182866448959</v>
      </c>
      <c r="F32" s="43">
        <f t="shared" si="17"/>
        <v>394.90365187758755</v>
      </c>
      <c r="G32" s="1"/>
      <c r="H32" s="1"/>
      <c r="I32" s="35">
        <v>14</v>
      </c>
      <c r="J32" s="37">
        <f t="shared" si="18"/>
        <v>0.21143463514409863</v>
      </c>
      <c r="K32" s="47">
        <f>M15-J32</f>
        <v>-5.5323524032987514E-2</v>
      </c>
      <c r="L32" s="41">
        <f>K32/N15</f>
        <v>-7.3849117399150295</v>
      </c>
      <c r="M32" s="43">
        <f t="shared" si="20"/>
        <v>54.536921406334827</v>
      </c>
      <c r="N32" s="1"/>
      <c r="O32" s="1"/>
      <c r="P32" s="35">
        <v>14</v>
      </c>
      <c r="Q32" s="37">
        <f>(PI()*$X$21*$X$22*P32*$X$25^4)/(8*$X$28*$X$31*100)*10^6</f>
        <v>0.17721439642696415</v>
      </c>
      <c r="R32" s="48">
        <f>Q32-V15</f>
        <v>6.5547729760297477E-2</v>
      </c>
      <c r="S32" s="46">
        <f>R32/W15</f>
        <v>30.078037801815391</v>
      </c>
      <c r="T32" s="43">
        <f t="shared" si="21"/>
        <v>904.68835800743568</v>
      </c>
      <c r="U32" s="1"/>
      <c r="V32" s="1"/>
      <c r="W32" s="13" t="s">
        <v>15</v>
      </c>
      <c r="X32" s="7">
        <v>90</v>
      </c>
      <c r="Y32" s="8">
        <v>0.5</v>
      </c>
      <c r="Z32" s="1"/>
      <c r="AA32" s="1"/>
      <c r="AB32" s="2" t="s">
        <v>24</v>
      </c>
      <c r="AC32" s="27" t="s">
        <v>30</v>
      </c>
      <c r="AD32" s="1"/>
      <c r="AE32" s="1"/>
      <c r="AF32" s="1"/>
      <c r="AG32" s="1"/>
      <c r="AH32" s="1"/>
      <c r="AI32" s="1"/>
    </row>
    <row r="33" spans="1:35" ht="16" thickBot="1" x14ac:dyDescent="0.25">
      <c r="A33" s="1"/>
      <c r="B33" s="109"/>
      <c r="C33" s="37">
        <f t="shared" si="15"/>
        <v>0</v>
      </c>
      <c r="D33" s="110"/>
      <c r="E33" s="111"/>
      <c r="F33" s="112"/>
      <c r="G33" s="1"/>
      <c r="H33" s="1"/>
      <c r="I33" s="109"/>
      <c r="J33" s="37">
        <f t="shared" si="18"/>
        <v>0</v>
      </c>
      <c r="K33" s="117"/>
      <c r="L33" s="111"/>
      <c r="M33" s="112"/>
      <c r="N33" s="1"/>
      <c r="O33" s="1"/>
      <c r="P33" s="109"/>
      <c r="Q33" s="37">
        <f t="shared" si="19"/>
        <v>0</v>
      </c>
      <c r="R33" s="120"/>
      <c r="S33" s="121"/>
      <c r="T33" s="112"/>
      <c r="U33" s="1"/>
      <c r="V33" s="1"/>
      <c r="W33" s="1"/>
      <c r="X33" s="1"/>
      <c r="Y33" s="1"/>
      <c r="Z33" s="1"/>
      <c r="AA33" s="1"/>
      <c r="AB33" s="1"/>
      <c r="AC33" s="57">
        <v>53</v>
      </c>
      <c r="AD33" s="1"/>
      <c r="AE33" s="1"/>
      <c r="AF33" s="1"/>
      <c r="AG33" s="1"/>
      <c r="AH33" s="1"/>
      <c r="AI33" s="1"/>
    </row>
    <row r="34" spans="1:35" ht="16" thickBot="1" x14ac:dyDescent="0.25">
      <c r="A34" s="1"/>
      <c r="B34" s="35">
        <v>16</v>
      </c>
      <c r="C34" s="37">
        <f t="shared" si="15"/>
        <v>0.63178013208346984</v>
      </c>
      <c r="D34" s="39">
        <f>D16-C34</f>
        <v>-0.22178013208346986</v>
      </c>
      <c r="E34" s="41">
        <f>D34/E16</f>
        <v>-20.016862985777802</v>
      </c>
      <c r="F34" s="43">
        <f t="shared" si="17"/>
        <v>400.67480379140142</v>
      </c>
      <c r="G34" s="1"/>
      <c r="H34" s="1"/>
      <c r="I34" s="35">
        <v>16</v>
      </c>
      <c r="J34" s="37">
        <f t="shared" si="18"/>
        <v>0.24163958302182698</v>
      </c>
      <c r="K34" s="44">
        <f>M16-J34</f>
        <v>-4.1639583021826965E-2</v>
      </c>
      <c r="L34" s="46">
        <f>K34/N16</f>
        <v>-5.1498147813061266</v>
      </c>
      <c r="M34" s="43">
        <f t="shared" si="20"/>
        <v>26.520592281759068</v>
      </c>
      <c r="N34" s="1"/>
      <c r="O34" s="1"/>
      <c r="P34" s="35">
        <v>16</v>
      </c>
      <c r="Q34" s="37">
        <f t="shared" si="19"/>
        <v>0.20253073877367334</v>
      </c>
      <c r="R34" s="48">
        <f>Q34-V16</f>
        <v>5.3641849884784432E-2</v>
      </c>
      <c r="S34" s="46">
        <f>R34/W16</f>
        <v>19.470533305664606</v>
      </c>
      <c r="T34" s="43">
        <f t="shared" si="21"/>
        <v>379.1016672069947</v>
      </c>
      <c r="U34" s="1"/>
      <c r="V34" s="1"/>
      <c r="W34" s="1"/>
      <c r="X34" s="1"/>
      <c r="Y34" s="1"/>
      <c r="Z34" s="1"/>
      <c r="AA34" s="1"/>
      <c r="AB34" s="1"/>
      <c r="AC34" s="57">
        <v>50</v>
      </c>
      <c r="AD34" s="1"/>
      <c r="AE34" s="1"/>
      <c r="AF34" s="1"/>
      <c r="AG34" s="1"/>
      <c r="AH34" s="1"/>
      <c r="AI34" s="1"/>
    </row>
    <row r="35" spans="1:35" ht="16" thickBot="1" x14ac:dyDescent="0.25">
      <c r="A35" s="1"/>
      <c r="B35" s="113"/>
      <c r="C35" s="37">
        <f>(PI()*$X$21*$X$22*B35*$X$27^4)/(8*$X$30*$X$31*100)*10^6</f>
        <v>0</v>
      </c>
      <c r="D35" s="114"/>
      <c r="E35" s="115"/>
      <c r="F35" s="116"/>
      <c r="G35" s="124">
        <f>SUM(F20:F35)</f>
        <v>3880.4961335015951</v>
      </c>
      <c r="H35" s="1"/>
      <c r="I35" s="113"/>
      <c r="J35" s="37">
        <f t="shared" si="18"/>
        <v>0</v>
      </c>
      <c r="K35" s="118"/>
      <c r="L35" s="119"/>
      <c r="M35" s="116"/>
      <c r="N35" s="1"/>
      <c r="O35" s="1"/>
      <c r="P35" s="113"/>
      <c r="Q35" s="37">
        <f t="shared" si="19"/>
        <v>0</v>
      </c>
      <c r="R35" s="118"/>
      <c r="S35" s="119"/>
      <c r="T35" s="116"/>
      <c r="U35" s="1"/>
      <c r="V35" s="1"/>
      <c r="W35" s="1"/>
      <c r="X35" s="1"/>
      <c r="Y35" s="1"/>
      <c r="Z35" s="1"/>
      <c r="AA35" s="1"/>
      <c r="AB35" s="1"/>
      <c r="AC35" s="57">
        <v>47</v>
      </c>
      <c r="AD35" s="1"/>
      <c r="AE35" s="1"/>
      <c r="AF35" s="1"/>
      <c r="AG35" s="1"/>
      <c r="AH35" s="1"/>
      <c r="AI35" s="1"/>
    </row>
    <row r="36" spans="1:35" ht="19" thickBot="1" x14ac:dyDescent="0.3">
      <c r="A36" s="1"/>
      <c r="B36" s="1"/>
      <c r="C36" s="1"/>
      <c r="D36" s="1"/>
      <c r="E36" s="31" t="s">
        <v>22</v>
      </c>
      <c r="F36" s="54">
        <f>SUM(F20:F35)/11</f>
        <v>352.77237577287229</v>
      </c>
      <c r="G36" s="1"/>
      <c r="H36" s="1"/>
      <c r="I36" s="1"/>
      <c r="J36" s="1"/>
      <c r="K36" s="1"/>
      <c r="L36" s="31" t="s">
        <v>22</v>
      </c>
      <c r="M36" s="54">
        <f>SUM(M20:M35)/6</f>
        <v>49.161617661774159</v>
      </c>
      <c r="O36" s="1"/>
      <c r="P36" s="1"/>
      <c r="Q36" s="1"/>
      <c r="R36" s="1"/>
      <c r="S36" s="31" t="s">
        <v>22</v>
      </c>
      <c r="T36" s="54">
        <f>SUM(T20:T35)/6</f>
        <v>574.61657586582498</v>
      </c>
      <c r="U36" s="1"/>
      <c r="V36" s="1"/>
      <c r="W36" s="1"/>
      <c r="X36" s="1"/>
      <c r="Y36" s="1"/>
      <c r="Z36" s="1"/>
      <c r="AA36" s="1"/>
      <c r="AB36" s="1"/>
      <c r="AC36" s="57">
        <v>56</v>
      </c>
      <c r="AD36" s="1"/>
      <c r="AE36" s="1"/>
      <c r="AF36" s="1"/>
      <c r="AG36" s="1"/>
      <c r="AH36" s="1"/>
      <c r="AI36" s="1"/>
    </row>
    <row r="37" spans="1:35" ht="16" thickBot="1" x14ac:dyDescent="0.25">
      <c r="A37" s="130" t="s">
        <v>42</v>
      </c>
      <c r="B37" s="125">
        <f>AVERAGE(B20:B35)</f>
        <v>8.2307692307692299</v>
      </c>
      <c r="C37" s="126">
        <f>AVERAGE(C20:C35)</f>
        <v>0.26406435208176277</v>
      </c>
      <c r="D37" s="1"/>
      <c r="E37" s="1"/>
      <c r="F37" s="127">
        <f>2.15384512*10^-3</f>
        <v>2.1538451200000001E-3</v>
      </c>
      <c r="G37" s="127">
        <f>1.47803503*10^-3</f>
        <v>1.47803503E-3</v>
      </c>
      <c r="H37" s="130" t="s">
        <v>42</v>
      </c>
      <c r="I37" s="125">
        <f>AVERAGE(I20:I35)</f>
        <v>9</v>
      </c>
      <c r="J37" s="126">
        <f>AVERAGE(J20:J35)</f>
        <v>6.7961132724888851E-2</v>
      </c>
      <c r="K37" s="1"/>
      <c r="L37" s="1"/>
      <c r="M37" s="1"/>
      <c r="N37" s="127">
        <f>2.46907554*10^-3</f>
        <v>2.4690755399999998E-3</v>
      </c>
      <c r="O37" s="130" t="s">
        <v>42</v>
      </c>
      <c r="P37" s="125">
        <f>AVERAGE(P20:P35)</f>
        <v>9</v>
      </c>
      <c r="Q37" s="126">
        <f>AVERAGE(Q20:Q35)</f>
        <v>5.6961770280095622E-2</v>
      </c>
      <c r="R37" s="1"/>
      <c r="S37" s="1"/>
      <c r="T37" s="1"/>
      <c r="U37" s="127">
        <f>2.46883066*10^-3</f>
        <v>2.4688306599999999E-3</v>
      </c>
      <c r="V37" s="1"/>
      <c r="W37" s="1"/>
      <c r="X37" s="1"/>
      <c r="Y37" s="1"/>
      <c r="Z37" s="1"/>
      <c r="AA37" s="1"/>
      <c r="AB37" s="1"/>
      <c r="AC37" s="57">
        <v>56</v>
      </c>
      <c r="AD37" s="1"/>
      <c r="AE37" s="1"/>
      <c r="AF37" s="1"/>
      <c r="AG37" s="1"/>
      <c r="AH37" s="1"/>
      <c r="AI37" s="1"/>
    </row>
    <row r="38" spans="1:35" ht="16" thickBot="1" x14ac:dyDescent="0.25">
      <c r="A38" s="1"/>
      <c r="B38" s="1"/>
      <c r="C38" s="1"/>
      <c r="D38" s="1"/>
      <c r="E38" s="123" t="s">
        <v>4</v>
      </c>
      <c r="F38" s="60">
        <v>2.1292993709564399E-3</v>
      </c>
      <c r="G38" s="1"/>
      <c r="H38" s="1"/>
      <c r="I38" s="1"/>
      <c r="J38" s="1"/>
      <c r="K38" s="1"/>
      <c r="L38" s="123" t="s">
        <v>4</v>
      </c>
      <c r="M38" s="60">
        <v>1.7083014917976815E-3</v>
      </c>
      <c r="N38" s="1"/>
      <c r="O38" s="1"/>
      <c r="P38" s="1"/>
      <c r="Q38" s="1"/>
      <c r="R38" s="1"/>
      <c r="S38" s="123" t="s">
        <v>4</v>
      </c>
      <c r="T38" s="60">
        <v>1.8023969417446609E-3</v>
      </c>
      <c r="U38" s="1"/>
      <c r="V38" s="1"/>
      <c r="W38" s="1"/>
      <c r="X38" s="1"/>
      <c r="Y38" s="1"/>
      <c r="Z38" s="1"/>
      <c r="AA38" s="1"/>
      <c r="AB38" s="1"/>
      <c r="AC38" s="53">
        <f>SUM(AC33:AC37)/5</f>
        <v>52.4</v>
      </c>
      <c r="AD38" s="1"/>
      <c r="AE38" s="1"/>
      <c r="AF38" s="1"/>
      <c r="AG38" s="1"/>
      <c r="AH38" s="1"/>
      <c r="AI38" s="1"/>
    </row>
    <row r="39" spans="1:3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C39" s="1"/>
      <c r="AD39" s="1"/>
      <c r="AE39" s="1"/>
      <c r="AF39" s="1"/>
      <c r="AG39" s="1"/>
      <c r="AH39" s="1"/>
      <c r="AI39" s="1"/>
    </row>
    <row r="40" spans="1:3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3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1:19" x14ac:dyDescent="0.2">
      <c r="F59" s="80"/>
      <c r="G59" s="81"/>
      <c r="H59" s="82"/>
      <c r="I59" s="81"/>
      <c r="J59" s="83"/>
      <c r="K59" s="83"/>
      <c r="L59" s="83"/>
      <c r="M59" s="80"/>
      <c r="N59" s="80"/>
      <c r="O59" s="80"/>
      <c r="P59" s="80"/>
      <c r="Q59" s="80"/>
    </row>
    <row r="60" spans="1:19" x14ac:dyDescent="0.2">
      <c r="F60" s="80"/>
      <c r="G60" s="81"/>
      <c r="H60" s="82"/>
      <c r="I60" s="84"/>
      <c r="J60" s="84"/>
      <c r="K60" s="85"/>
      <c r="L60" s="86"/>
      <c r="M60" s="80"/>
      <c r="N60" s="80"/>
      <c r="O60" s="80"/>
      <c r="P60" s="80"/>
      <c r="Q60" s="80"/>
    </row>
    <row r="61" spans="1:19" x14ac:dyDescent="0.2">
      <c r="F61" s="80"/>
      <c r="G61" s="81"/>
      <c r="H61" s="82"/>
      <c r="I61" s="84"/>
      <c r="J61" s="84"/>
      <c r="K61" s="85"/>
      <c r="L61" s="86"/>
      <c r="M61" s="80"/>
      <c r="N61" s="80"/>
      <c r="O61" s="80"/>
      <c r="P61" s="80"/>
      <c r="Q61" s="80"/>
    </row>
    <row r="62" spans="1:19" x14ac:dyDescent="0.2">
      <c r="B62" s="72" t="s">
        <v>40</v>
      </c>
      <c r="F62" s="80"/>
      <c r="G62" s="81"/>
      <c r="H62" s="82"/>
      <c r="I62" s="84"/>
      <c r="J62" s="84"/>
      <c r="K62" s="85"/>
      <c r="L62" s="86"/>
      <c r="M62" s="80"/>
      <c r="N62" s="80"/>
      <c r="O62" s="80"/>
      <c r="P62" s="80"/>
      <c r="Q62" s="80"/>
    </row>
    <row r="63" spans="1:19" s="72" customFormat="1" x14ac:dyDescent="0.2">
      <c r="A63" s="72" t="s">
        <v>25</v>
      </c>
      <c r="B63" s="91" t="s">
        <v>26</v>
      </c>
      <c r="C63" s="92" t="s">
        <v>20</v>
      </c>
      <c r="E63" s="72" t="s">
        <v>24</v>
      </c>
      <c r="F63" s="91" t="s">
        <v>26</v>
      </c>
      <c r="G63" s="92" t="s">
        <v>20</v>
      </c>
      <c r="H63" s="95"/>
      <c r="I63" s="96" t="s">
        <v>27</v>
      </c>
      <c r="J63" s="91" t="s">
        <v>26</v>
      </c>
      <c r="K63" s="92" t="s">
        <v>20</v>
      </c>
      <c r="L63" s="97"/>
      <c r="M63" s="87"/>
      <c r="N63" s="87"/>
      <c r="O63" s="87"/>
      <c r="P63" s="87"/>
      <c r="Q63" s="87"/>
    </row>
    <row r="64" spans="1:19" x14ac:dyDescent="0.2">
      <c r="B64" s="93">
        <v>2</v>
      </c>
      <c r="C64" s="94">
        <v>-3.6750294288211506E-2</v>
      </c>
      <c r="F64" s="93">
        <v>2</v>
      </c>
      <c r="G64" s="94">
        <v>-9.0938367666172602E-3</v>
      </c>
      <c r="H64" s="82"/>
      <c r="I64" s="84"/>
      <c r="J64" s="93">
        <v>2</v>
      </c>
      <c r="K64" s="94">
        <v>6.4274534578202779E-3</v>
      </c>
      <c r="L64" s="86"/>
      <c r="M64" s="80"/>
      <c r="N64" s="80"/>
      <c r="O64" s="80"/>
      <c r="P64" s="80"/>
      <c r="Q64" s="80"/>
    </row>
    <row r="65" spans="1:17" x14ac:dyDescent="0.2">
      <c r="B65" s="93">
        <v>3</v>
      </c>
      <c r="C65" s="94">
        <v>-4.0680996987872808E-2</v>
      </c>
      <c r="F65" s="93">
        <v>4</v>
      </c>
      <c r="G65" s="94">
        <v>-1.5409895755456746E-2</v>
      </c>
      <c r="H65" s="82"/>
      <c r="I65" s="84"/>
      <c r="J65" s="93">
        <v>4</v>
      </c>
      <c r="K65" s="94">
        <v>2.1743795804529443E-2</v>
      </c>
      <c r="L65" s="86"/>
      <c r="M65" s="80"/>
      <c r="N65" s="80"/>
      <c r="O65" s="80"/>
      <c r="P65" s="80"/>
      <c r="Q65" s="80"/>
    </row>
    <row r="66" spans="1:17" x14ac:dyDescent="0.2">
      <c r="B66" s="93">
        <v>4</v>
      </c>
      <c r="C66" s="94">
        <v>-7.2389477465311908E-2</v>
      </c>
      <c r="F66" s="93">
        <v>6</v>
      </c>
      <c r="G66" s="94">
        <v>-4.5059288077629579E-2</v>
      </c>
      <c r="H66" s="82"/>
      <c r="I66" s="84"/>
      <c r="J66" s="93">
        <v>6</v>
      </c>
      <c r="K66" s="94">
        <v>1.5949027040127496E-2</v>
      </c>
      <c r="L66" s="86"/>
      <c r="M66" s="80"/>
      <c r="N66" s="80"/>
      <c r="O66" s="80"/>
      <c r="P66" s="80"/>
      <c r="Q66" s="80"/>
    </row>
    <row r="67" spans="1:17" x14ac:dyDescent="0.2">
      <c r="B67" s="93">
        <v>5</v>
      </c>
      <c r="C67" s="94">
        <v>-9.5209069053862116E-2</v>
      </c>
      <c r="F67" s="93">
        <v>8</v>
      </c>
      <c r="G67" s="94">
        <v>-2.9708680399802387E-2</v>
      </c>
      <c r="H67" s="82"/>
      <c r="I67" s="84"/>
      <c r="J67" s="93">
        <v>8</v>
      </c>
      <c r="K67" s="94">
        <v>2.5709813831281111E-2</v>
      </c>
      <c r="L67" s="86"/>
      <c r="M67" s="80"/>
      <c r="N67" s="80"/>
      <c r="O67" s="80"/>
      <c r="P67" s="80"/>
      <c r="Q67" s="80"/>
    </row>
    <row r="68" spans="1:17" x14ac:dyDescent="0.2">
      <c r="B68" s="93">
        <v>6</v>
      </c>
      <c r="C68" s="94">
        <v>-0.12247310508685673</v>
      </c>
      <c r="F68" s="93">
        <v>10</v>
      </c>
      <c r="G68" s="128">
        <v>-5.1024739388641882E-2</v>
      </c>
      <c r="H68" s="82"/>
      <c r="I68" s="84"/>
      <c r="J68" s="93">
        <v>10</v>
      </c>
      <c r="K68" s="128">
        <v>3.8803933955768033E-2</v>
      </c>
      <c r="L68" s="86"/>
      <c r="M68" s="80"/>
      <c r="N68" s="80"/>
      <c r="O68" s="80"/>
      <c r="P68" s="80"/>
      <c r="Q68" s="80"/>
    </row>
    <row r="69" spans="1:17" x14ac:dyDescent="0.2">
      <c r="B69" s="93">
        <v>7</v>
      </c>
      <c r="C69" s="94">
        <v>-0.10529269667540697</v>
      </c>
      <c r="F69" s="93">
        <v>12</v>
      </c>
      <c r="G69" s="128">
        <v>-6.0118576155259146E-2</v>
      </c>
      <c r="H69" s="82"/>
      <c r="I69" s="84"/>
      <c r="J69" s="93">
        <v>12</v>
      </c>
      <c r="K69" s="128">
        <v>5.3009165191366114E-2</v>
      </c>
      <c r="L69" s="86"/>
      <c r="M69" s="80"/>
      <c r="N69" s="80"/>
      <c r="O69" s="80"/>
      <c r="P69" s="80"/>
      <c r="Q69" s="80"/>
    </row>
    <row r="70" spans="1:17" x14ac:dyDescent="0.2">
      <c r="B70" s="93">
        <v>8</v>
      </c>
      <c r="C70" s="94">
        <v>-0.12922339937506824</v>
      </c>
      <c r="F70" s="93">
        <v>14</v>
      </c>
      <c r="G70" s="128">
        <v>-5.5323524032987514E-2</v>
      </c>
      <c r="H70" s="82"/>
      <c r="I70" s="84"/>
      <c r="J70" s="93">
        <v>14</v>
      </c>
      <c r="K70" s="128">
        <v>6.5547729760297477E-2</v>
      </c>
      <c r="L70" s="86"/>
      <c r="M70" s="80"/>
      <c r="N70" s="80"/>
      <c r="O70" s="80"/>
      <c r="P70" s="80"/>
      <c r="Q70" s="80"/>
    </row>
    <row r="71" spans="1:17" x14ac:dyDescent="0.2">
      <c r="B71" s="93">
        <v>9</v>
      </c>
      <c r="C71" s="94">
        <v>-0.15870965763028516</v>
      </c>
      <c r="F71" s="93">
        <v>16</v>
      </c>
      <c r="G71" s="128">
        <v>-4.1639583021826965E-2</v>
      </c>
      <c r="H71" s="82"/>
      <c r="I71" s="84"/>
      <c r="J71" s="93">
        <v>16</v>
      </c>
      <c r="K71" s="128">
        <v>5.3641849884784432E-2</v>
      </c>
      <c r="L71" s="86"/>
      <c r="M71" s="80"/>
      <c r="N71" s="80"/>
      <c r="O71" s="80"/>
      <c r="P71" s="80"/>
      <c r="Q71" s="80"/>
    </row>
    <row r="72" spans="1:17" x14ac:dyDescent="0.2">
      <c r="B72" s="93">
        <v>10</v>
      </c>
      <c r="C72" s="94">
        <v>-0.19708480477439089</v>
      </c>
      <c r="H72" s="82"/>
      <c r="I72" s="84"/>
      <c r="L72" s="86"/>
      <c r="M72" s="80"/>
      <c r="N72" s="80"/>
      <c r="O72" s="80"/>
      <c r="P72" s="80"/>
      <c r="Q72" s="80"/>
    </row>
    <row r="73" spans="1:17" x14ac:dyDescent="0.2">
      <c r="B73" s="93">
        <v>11</v>
      </c>
      <c r="C73" s="94">
        <v>-0.19879328525182996</v>
      </c>
      <c r="F73" s="82"/>
      <c r="G73" s="84"/>
      <c r="H73" s="82"/>
      <c r="I73" s="84"/>
      <c r="J73" s="82"/>
      <c r="K73" s="84"/>
      <c r="L73" s="86"/>
      <c r="M73" s="80"/>
      <c r="N73" s="80"/>
      <c r="O73" s="80"/>
      <c r="P73" s="80"/>
      <c r="Q73" s="80"/>
    </row>
    <row r="74" spans="1:17" x14ac:dyDescent="0.2">
      <c r="B74" s="93">
        <v>12</v>
      </c>
      <c r="C74" s="94">
        <v>-0.18605732128482461</v>
      </c>
      <c r="F74" s="80"/>
      <c r="H74" s="82"/>
      <c r="I74" s="84"/>
      <c r="J74" s="80"/>
      <c r="L74" s="86"/>
      <c r="M74" s="80"/>
      <c r="N74" s="80"/>
      <c r="O74" s="80"/>
      <c r="P74" s="80"/>
      <c r="Q74" s="80"/>
    </row>
    <row r="75" spans="1:17" x14ac:dyDescent="0.2">
      <c r="B75" s="93">
        <v>14</v>
      </c>
      <c r="C75" s="94">
        <v>-0.20280761557303617</v>
      </c>
      <c r="F75" s="82"/>
      <c r="G75" s="84"/>
      <c r="H75" s="82"/>
      <c r="I75" s="84"/>
      <c r="J75" s="82"/>
      <c r="K75" s="84"/>
      <c r="L75" s="86"/>
      <c r="M75" s="80"/>
      <c r="N75" s="80"/>
      <c r="O75" s="80"/>
      <c r="P75" s="80"/>
      <c r="Q75" s="80"/>
    </row>
    <row r="76" spans="1:17" x14ac:dyDescent="0.2">
      <c r="B76" s="93">
        <v>16</v>
      </c>
      <c r="C76" s="94">
        <v>-0.22178013208346986</v>
      </c>
      <c r="F76" s="80"/>
      <c r="H76" s="81"/>
      <c r="I76" s="81"/>
      <c r="J76" s="80"/>
      <c r="L76" s="81"/>
      <c r="M76" s="80"/>
      <c r="N76" s="80"/>
      <c r="O76" s="80"/>
      <c r="P76" s="80"/>
      <c r="Q76" s="80"/>
    </row>
    <row r="77" spans="1:17" x14ac:dyDescent="0.2">
      <c r="A77" s="80"/>
      <c r="B77" s="82"/>
      <c r="C77" s="84"/>
      <c r="D77" s="80"/>
      <c r="E77" s="80"/>
      <c r="F77" s="82"/>
      <c r="G77" s="84"/>
      <c r="H77" s="80"/>
      <c r="I77" s="80"/>
      <c r="J77" s="82"/>
      <c r="L77" s="80"/>
      <c r="M77" s="80"/>
    </row>
    <row r="78" spans="1:17" x14ac:dyDescent="0.2">
      <c r="A78" s="80"/>
      <c r="B78" s="80"/>
      <c r="C78" s="80"/>
      <c r="D78" s="80"/>
      <c r="E78" s="80"/>
      <c r="F78" s="80"/>
      <c r="H78" s="80"/>
      <c r="I78" s="80"/>
      <c r="J78" s="80"/>
      <c r="L78" s="80"/>
      <c r="M78" s="80"/>
    </row>
    <row r="79" spans="1:17" x14ac:dyDescent="0.2">
      <c r="A79" s="80"/>
      <c r="B79" s="82"/>
      <c r="C79" s="84"/>
      <c r="D79" s="80"/>
      <c r="E79" s="80"/>
      <c r="F79" s="82"/>
      <c r="G79" s="84"/>
      <c r="H79" s="80"/>
      <c r="I79" s="80"/>
      <c r="J79" s="82"/>
      <c r="K79" s="84"/>
      <c r="L79" s="80"/>
      <c r="M79" s="80"/>
    </row>
    <row r="80" spans="1:17" x14ac:dyDescent="0.2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1:13" x14ac:dyDescent="0.2">
      <c r="A81" s="80"/>
      <c r="B81" s="80"/>
      <c r="C81" s="80"/>
      <c r="D81" s="80"/>
      <c r="E81" s="80"/>
      <c r="F81" s="80"/>
      <c r="J81" s="80"/>
      <c r="K81" s="80"/>
      <c r="L81" s="80"/>
      <c r="M81" s="80"/>
    </row>
    <row r="82" spans="1:13" x14ac:dyDescent="0.2">
      <c r="A82" s="80"/>
      <c r="B82" s="80"/>
      <c r="C82" s="80"/>
      <c r="D82" s="80"/>
      <c r="E82" s="80"/>
      <c r="F82" s="80"/>
      <c r="J82" s="80"/>
      <c r="K82" s="80"/>
      <c r="L82" s="80"/>
      <c r="M82" s="80"/>
    </row>
    <row r="83" spans="1:13" x14ac:dyDescent="0.2">
      <c r="A83" s="80"/>
      <c r="B83" s="80"/>
      <c r="C83" s="80"/>
      <c r="D83" s="80"/>
      <c r="E83" s="80"/>
      <c r="F83" s="80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2016-11-21T22:31:33Z</dcterms:modified>
</cp:coreProperties>
</file>