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12800" yWindow="460" windowWidth="128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Data!$A$102:$B$102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Data!$D$36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21" i="1"/>
  <c r="C22" i="1"/>
  <c r="C23" i="1"/>
  <c r="C24" i="1"/>
  <c r="C25" i="1"/>
  <c r="C26" i="1"/>
  <c r="C27" i="1"/>
  <c r="C28" i="1"/>
  <c r="C29" i="1"/>
  <c r="C30" i="1"/>
  <c r="C31" i="1"/>
  <c r="C32" i="1"/>
  <c r="P37" i="1"/>
  <c r="X25" i="1"/>
  <c r="AC44" i="1"/>
  <c r="AD43" i="1"/>
  <c r="W4" i="1"/>
  <c r="W5" i="1"/>
  <c r="W6" i="1"/>
  <c r="W7" i="1"/>
  <c r="W8" i="1"/>
  <c r="W9" i="1"/>
  <c r="W10" i="1"/>
  <c r="W11" i="1"/>
  <c r="N5" i="1"/>
  <c r="N6" i="1"/>
  <c r="N7" i="1"/>
  <c r="N8" i="1"/>
  <c r="N9" i="1"/>
  <c r="N10" i="1"/>
  <c r="N11" i="1"/>
  <c r="N4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D16" i="1"/>
  <c r="D37" i="1"/>
  <c r="C37" i="1"/>
  <c r="M4" i="1"/>
  <c r="V4" i="1"/>
  <c r="V5" i="1"/>
  <c r="V6" i="1"/>
  <c r="V7" i="1"/>
  <c r="V8" i="1"/>
  <c r="V9" i="1"/>
  <c r="V10" i="1"/>
  <c r="V11" i="1"/>
  <c r="R37" i="1"/>
  <c r="Q37" i="1"/>
  <c r="M5" i="1"/>
  <c r="M6" i="1"/>
  <c r="M7" i="1"/>
  <c r="M8" i="1"/>
  <c r="M9" i="1"/>
  <c r="M10" i="1"/>
  <c r="M11" i="1"/>
  <c r="K37" i="1"/>
  <c r="J37" i="1"/>
  <c r="Q21" i="1"/>
  <c r="R21" i="1"/>
  <c r="K65" i="1"/>
  <c r="Q22" i="1"/>
  <c r="R22" i="1"/>
  <c r="K66" i="1"/>
  <c r="Q23" i="1"/>
  <c r="R23" i="1"/>
  <c r="K67" i="1"/>
  <c r="Q24" i="1"/>
  <c r="R24" i="1"/>
  <c r="K68" i="1"/>
  <c r="Q25" i="1"/>
  <c r="R25" i="1"/>
  <c r="K69" i="1"/>
  <c r="Q26" i="1"/>
  <c r="R26" i="1"/>
  <c r="K70" i="1"/>
  <c r="Q27" i="1"/>
  <c r="R27" i="1"/>
  <c r="K71" i="1"/>
  <c r="B37" i="1"/>
  <c r="X27" i="1"/>
  <c r="B40" i="1"/>
  <c r="B42" i="1"/>
  <c r="J21" i="1"/>
  <c r="J22" i="1"/>
  <c r="J23" i="1"/>
  <c r="J24" i="1"/>
  <c r="J25" i="1"/>
  <c r="J26" i="1"/>
  <c r="J27" i="1"/>
  <c r="J20" i="1"/>
  <c r="Q20" i="1"/>
  <c r="G99" i="1" a="1"/>
  <c r="G99" i="1"/>
  <c r="H99" i="1"/>
  <c r="G100" i="1"/>
  <c r="H100" i="1"/>
  <c r="R20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R36" i="1"/>
  <c r="U36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36" i="1"/>
  <c r="N36" i="1"/>
  <c r="D99" i="1" a="1"/>
  <c r="D99" i="1"/>
  <c r="E99" i="1"/>
  <c r="D100" i="1"/>
  <c r="E10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20" i="1"/>
  <c r="E20" i="1"/>
  <c r="F20" i="1"/>
  <c r="D36" i="1"/>
  <c r="G36" i="1"/>
  <c r="A99" i="1" a="1"/>
  <c r="A99" i="1"/>
  <c r="B99" i="1"/>
  <c r="A100" i="1"/>
  <c r="B100" i="1"/>
  <c r="D40" i="1"/>
  <c r="D42" i="1"/>
  <c r="D44" i="1"/>
  <c r="AD42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<sst xmlns="http://schemas.openxmlformats.org/spreadsheetml/2006/main" count="159" uniqueCount="68">
  <si>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</si>
  <si>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</si>
  <si>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</si>
  <si>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</si>
  <si>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</si>
  <si>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</si>
  <si>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</si>
  <si>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</si>
  <si>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</si>
  <si>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</si>
  <si>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</si>
  <si>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</si>
  <si>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</si>
  <si>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</si>
  <si>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</si>
  <si>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</si>
  <si>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</si>
  <si>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</si>
  <si>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</si>
  <si>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</si>
  <si>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</si>
  <si>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</si>
  <si>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</si>
  <si>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</si>
  <si>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</si>
  <si>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</si>
  <si>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</si>
  <si>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</si>
  <si>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</si>
  <si>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</si>
  <si>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</si>
  <si>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</si>
  <si>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</si>
  <si>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</si>
  <si>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</si>
  <si>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</si>
  <si>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</si>
  <si>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</si>
  <si>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</si>
  <si>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</si>
  <si>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</si>
  <si>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</si>
  <si>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</si>
  <si>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</si>
  <si>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</si>
  <si>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</si>
  <si>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</si>
  <si>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</si>
  <si>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</si>
  <si>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</si>
  <si>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</si>
  <si>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</si>
  <si>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</si>
  <si>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</si>
  <si>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</si>
  <si>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</si>
  <si>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</si>
  <si>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</si>
  <si>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</si>
  <si>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</si>
  <si>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</si>
  <si>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</si>
  <si>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</si>
  <si>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</si>
  <si>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</si>
  <si>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</si>
  <si>
    <t>old V' error</t>
  </si>
  <si>
    <t>old v'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</si>
</sst>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26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5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22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0.00556045082089978</c:v>
                  </c:pt>
                  <c:pt idx="1">
                    <c:v>0.00557214944939765</c:v>
                  </c:pt>
                  <c:pt idx="2">
                    <c:v>0.00557562789263145</c:v>
                  </c:pt>
                  <c:pt idx="3">
                    <c:v>0.00558418799119772</c:v>
                  </c:pt>
                  <c:pt idx="4">
                    <c:v>0.00559142091571405</c:v>
                  </c:pt>
                  <c:pt idx="5">
                    <c:v>0.00563541595587823</c:v>
                  </c:pt>
                  <c:pt idx="6">
                    <c:v>0.00565046836951423</c:v>
                  </c:pt>
                  <c:pt idx="7">
                    <c:v>0.00566081282504454</c:v>
                  </c:pt>
                  <c:pt idx="8">
                    <c:v>0.00566199432055071</c:v>
                  </c:pt>
                  <c:pt idx="9">
                    <c:v>0.00570595044564296</c:v>
                  </c:pt>
                  <c:pt idx="10">
                    <c:v>0.00577858830532677</c:v>
                  </c:pt>
                  <c:pt idx="11">
                    <c:v>0.00588246543814092</c:v>
                  </c:pt>
                  <c:pt idx="12">
                    <c:v>0.00599960819846658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0.0321787389442569</c:v>
                </c:pt>
                <c:pt idx="1">
                  <c:v>0.0573178950926104</c:v>
                </c:pt>
                <c:pt idx="2">
                  <c:v>0.0824570512409639</c:v>
                </c:pt>
                <c:pt idx="3">
                  <c:v>0.107596207389317</c:v>
                </c:pt>
                <c:pt idx="4">
                  <c:v>0.132735363537671</c:v>
                </c:pt>
                <c:pt idx="5">
                  <c:v>0.157874519686024</c:v>
                </c:pt>
                <c:pt idx="6">
                  <c:v>0.183013675834378</c:v>
                </c:pt>
                <c:pt idx="7">
                  <c:v>0.208152831982731</c:v>
                </c:pt>
                <c:pt idx="8">
                  <c:v>0.233291988131085</c:v>
                </c:pt>
                <c:pt idx="9">
                  <c:v>0.258431144279438</c:v>
                </c:pt>
                <c:pt idx="10">
                  <c:v>0.283570300427792</c:v>
                </c:pt>
                <c:pt idx="11">
                  <c:v>0.333848612724498</c:v>
                </c:pt>
                <c:pt idx="12">
                  <c:v>0.384126925021205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0.00555677977618867</c:v>
                  </c:pt>
                  <c:pt idx="1">
                    <c:v>0.00556111579009874</c:v>
                  </c:pt>
                  <c:pt idx="2">
                    <c:v>0.00556125385653654</c:v>
                  </c:pt>
                  <c:pt idx="3">
                    <c:v>0.00557831383437482</c:v>
                  </c:pt>
                  <c:pt idx="4">
                    <c:v>0.00558295965582987</c:v>
                  </c:pt>
                  <c:pt idx="5">
                    <c:v>0.00559570567462091</c:v>
                  </c:pt>
                  <c:pt idx="6">
                    <c:v>0.00562210730458561</c:v>
                  </c:pt>
                  <c:pt idx="7">
                    <c:v>0.00566437653073164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0.00555653563183346</c:v>
                  </c:pt>
                  <c:pt idx="1">
                    <c:v>0.00555784778164324</c:v>
                  </c:pt>
                  <c:pt idx="2">
                    <c:v>0.00556543657644733</c:v>
                  </c:pt>
                  <c:pt idx="3">
                    <c:v>0.00557121608649271</c:v>
                  </c:pt>
                  <c:pt idx="4">
                    <c:v>0.00557668215229535</c:v>
                  </c:pt>
                  <c:pt idx="5">
                    <c:v>0.00558235551265192</c:v>
                  </c:pt>
                  <c:pt idx="6">
                    <c:v>0.00558970626104521</c:v>
                  </c:pt>
                  <c:pt idx="7">
                    <c:v>0.00561612435206025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4935328"/>
        <c:axId val="-1972690944"/>
      </c:scatterChart>
      <c:valAx>
        <c:axId val="-197493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1972690944"/>
        <c:crosses val="autoZero"/>
        <c:crossBetween val="midCat"/>
      </c:valAx>
      <c:valAx>
        <c:axId val="-19726909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1974935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0.0100434832779653</c:v>
                </c:pt>
                <c:pt idx="1">
                  <c:v>0.0204598826851674</c:v>
                </c:pt>
                <c:pt idx="2">
                  <c:v>0.00309850431459167</c:v>
                </c:pt>
                <c:pt idx="3">
                  <c:v>-0.00537398516709513</c:v>
                </c:pt>
                <c:pt idx="4">
                  <c:v>-0.0182909190932263</c:v>
                </c:pt>
                <c:pt idx="5">
                  <c:v>0.0132365914250868</c:v>
                </c:pt>
                <c:pt idx="6">
                  <c:v>0.00365299083228895</c:v>
                </c:pt>
                <c:pt idx="7">
                  <c:v>-0.0114861653160645</c:v>
                </c:pt>
                <c:pt idx="8">
                  <c:v>-0.0355142103533069</c:v>
                </c:pt>
                <c:pt idx="9">
                  <c:v>-0.0228755887238825</c:v>
                </c:pt>
                <c:pt idx="10">
                  <c:v>0.00420747734998617</c:v>
                </c:pt>
                <c:pt idx="11">
                  <c:v>0.0161513872755015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041712"/>
        <c:axId val="-1928039664"/>
      </c:scatterChart>
      <c:valAx>
        <c:axId val="-192804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039664"/>
        <c:crosses val="autoZero"/>
        <c:crossBetween val="midCat"/>
      </c:valAx>
      <c:valAx>
        <c:axId val="-19280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04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8055296"/>
        <c:axId val="-1928053248"/>
      </c:scatterChart>
      <c:valAx>
        <c:axId val="-192805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053248"/>
        <c:crosses val="autoZero"/>
        <c:crossBetween val="midCat"/>
      </c:valAx>
      <c:valAx>
        <c:axId val="-19280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805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4733248"/>
        <c:axId val="-1924523552"/>
      </c:scatterChart>
      <c:valAx>
        <c:axId val="-1924733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4523552"/>
        <c:crosses val="autoZero"/>
        <c:crossBetween val="midCat"/>
      </c:valAx>
      <c:valAx>
        <c:axId val="-192452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4733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4"/>
  <sheetViews>
    <sheetView tabSelected="1" topLeftCell="A16" zoomScale="119" zoomScaleNormal="70" zoomScalePageLayoutView="70" workbookViewId="0">
      <selection activeCell="D36" sqref="D36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12.1640625" style="2" bestFit="1" customWidth="1"/>
    <col min="10" max="10" width="14.6640625" style="2" bestFit="1" customWidth="1"/>
    <col min="11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.83203125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 t="s">
        <v>66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 t="s">
        <v>66</v>
      </c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 t="s">
        <v>67</v>
      </c>
      <c r="AB3" s="63">
        <v>5.6527221077931351E-4</v>
      </c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SQRT( ((C4+$A$7)/$X$32 - C4/$X$32)^2 + (C4/($X$32+$Y$32) - C4/$X$32)^2)</f>
        <v>5.5604508208997785E-3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SQRT( ((L4+$J$7)/$X$32 - L4/$X$32)^2 + (L4/($X$32+$Y$32) - L4/$X$32)^2)</f>
        <v>5.5567797761886693E-3</v>
      </c>
      <c r="O4" s="18">
        <v>1.4</v>
      </c>
      <c r="P4" s="22">
        <f t="shared" ref="P4" si="2">O4/1.001</f>
        <v>1.3986013986013988</v>
      </c>
      <c r="Q4" s="25">
        <v>12.4</v>
      </c>
      <c r="R4" s="1">
        <v>5.7948205706175315E-3</v>
      </c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>SQRT( ((U4+$S$7)/$X$32 - U4/$X$32)^2 + (U4/($X$32+$Y$32) - U4/$X$32)^2)</f>
        <v>5.5565356318334628E-3</v>
      </c>
      <c r="X4" s="18">
        <v>1.3</v>
      </c>
      <c r="Y4" s="22">
        <f t="shared" ref="Y4" si="3">X4/1.001</f>
        <v>1.2987012987012989</v>
      </c>
      <c r="Z4" s="25">
        <v>12.6</v>
      </c>
      <c r="AA4" s="1">
        <v>7.9337827403024844E-4</v>
      </c>
      <c r="AB4" s="1">
        <v>5.7802803423466227E-4</v>
      </c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4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5">SQRT( ((C5+$A$7)/$X$32 - C5/$X$32)^2 + (C5/($X$32+$Y$32) - C5/$X$32)^2)</f>
        <v>5.5721494493976521E-3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6">L5/90</f>
        <v>4.4999999999999998E-2</v>
      </c>
      <c r="N5" s="32">
        <f t="shared" ref="N5:N11" si="7">SQRT( ((L5+$J$7)/$X$32 - L5/$X$32)^2 + (L5/($X$32+$Y$32) - L5/$X$32)^2)</f>
        <v>5.5611157900987435E-3</v>
      </c>
      <c r="O5" s="21">
        <v>3.5</v>
      </c>
      <c r="P5" s="23">
        <f t="shared" ref="P5:P11" si="8">O5/1.001</f>
        <v>3.4965034965034967</v>
      </c>
      <c r="Q5" s="26">
        <v>12.3</v>
      </c>
      <c r="R5" s="1">
        <v>6.0759360008565948E-3</v>
      </c>
      <c r="S5" s="50">
        <v>0.05</v>
      </c>
      <c r="T5" s="19">
        <v>4</v>
      </c>
      <c r="U5" s="49">
        <v>2.6</v>
      </c>
      <c r="V5" s="31">
        <f t="shared" ref="V5" si="9">U5/90</f>
        <v>2.8888888888888891E-2</v>
      </c>
      <c r="W5" s="32">
        <f t="shared" ref="W5:W11" si="10">SQRT( ((U5+$S$7)/$X$32 - U5/$X$32)^2 + (U5/($X$32+$Y$32) - U5/$X$32)^2)</f>
        <v>5.5578477816432435E-3</v>
      </c>
      <c r="X5" s="21">
        <v>2.5</v>
      </c>
      <c r="Y5" s="23">
        <f t="shared" ref="Y5:Y11" si="11">X5/1.001</f>
        <v>2.4975024975024978</v>
      </c>
      <c r="Z5" s="26">
        <v>12.1</v>
      </c>
      <c r="AA5" s="1">
        <v>9.328589019733215E-4</v>
      </c>
      <c r="AB5" s="1">
        <v>6.4693796526574211E-4</v>
      </c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5"/>
        <v>5.5756278926314485E-3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7"/>
        <v>5.5612538565365383E-3</v>
      </c>
      <c r="O6" s="21">
        <v>4</v>
      </c>
      <c r="P6" s="23">
        <f t="shared" si="8"/>
        <v>3.9960039960039966</v>
      </c>
      <c r="Q6" s="26">
        <v>12.5</v>
      </c>
      <c r="R6" s="1">
        <v>6.0825931015818305E-3</v>
      </c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10"/>
        <v>5.5654365764473274E-3</v>
      </c>
      <c r="X6" s="21">
        <v>5.3</v>
      </c>
      <c r="Y6" s="23">
        <f t="shared" si="11"/>
        <v>5.2947052947052953</v>
      </c>
      <c r="Z6" s="26">
        <v>12.1</v>
      </c>
      <c r="AA6" s="1">
        <v>1.3904582636195852E-3</v>
      </c>
      <c r="AB6" s="1">
        <v>6.9490512074647922E-4</v>
      </c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5"/>
        <v>5.5841879911977246E-3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7"/>
        <v>5.5783138343748206E-3</v>
      </c>
      <c r="O7" s="21">
        <v>7.9</v>
      </c>
      <c r="P7" s="23">
        <f t="shared" si="8"/>
        <v>7.8921078921078935</v>
      </c>
      <c r="Q7" s="26">
        <v>12.6</v>
      </c>
      <c r="R7" s="1">
        <v>6.6446126631047103E-3</v>
      </c>
      <c r="S7" s="50">
        <v>0.5</v>
      </c>
      <c r="T7" s="19">
        <v>8</v>
      </c>
      <c r="U7" s="49">
        <v>6.8</v>
      </c>
      <c r="V7" s="31">
        <f t="shared" si="13"/>
        <v>7.5555555555555556E-2</v>
      </c>
      <c r="W7" s="32">
        <f t="shared" si="10"/>
        <v>5.5712160864927127E-3</v>
      </c>
      <c r="X7" s="21">
        <v>6.8</v>
      </c>
      <c r="Y7" s="23">
        <f t="shared" si="11"/>
        <v>6.7932067932067941</v>
      </c>
      <c r="Z7" s="26">
        <v>12.4</v>
      </c>
      <c r="AA7" s="1">
        <v>1.6257926780979199E-3</v>
      </c>
      <c r="AB7" s="1">
        <v>7.3744713178231403E-4</v>
      </c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5"/>
        <v>5.5914209157140486E-3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7"/>
        <v>5.5829596558298698E-3</v>
      </c>
      <c r="O8" s="21">
        <v>9</v>
      </c>
      <c r="P8" s="23">
        <f t="shared" si="8"/>
        <v>8.9910089910089912</v>
      </c>
      <c r="Q8" s="26">
        <v>12.9</v>
      </c>
      <c r="R8" s="1">
        <v>6.7576185446859742E-3</v>
      </c>
      <c r="T8" s="19">
        <v>10</v>
      </c>
      <c r="U8" s="49">
        <v>7.9</v>
      </c>
      <c r="V8" s="31">
        <f t="shared" si="13"/>
        <v>8.7777777777777788E-2</v>
      </c>
      <c r="W8" s="32">
        <f t="shared" si="10"/>
        <v>5.5766821522953468E-3</v>
      </c>
      <c r="X8" s="21">
        <v>7.8</v>
      </c>
      <c r="Y8" s="23">
        <f t="shared" si="11"/>
        <v>7.792207792207793</v>
      </c>
      <c r="Z8" s="26">
        <v>12.4</v>
      </c>
      <c r="AA8" s="1">
        <v>1.8122611232223463E-3</v>
      </c>
      <c r="AB8" s="1">
        <v>7.7919029388187622E-4</v>
      </c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5"/>
        <v>5.6354159558782346E-3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7"/>
        <v>5.5957056746209063E-3</v>
      </c>
      <c r="O9" s="21">
        <v>10.9</v>
      </c>
      <c r="P9" s="23">
        <f t="shared" si="8"/>
        <v>10.88911088911089</v>
      </c>
      <c r="Q9" s="26">
        <v>12.9</v>
      </c>
      <c r="R9" s="1">
        <v>7.0297892163048705E-3</v>
      </c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10"/>
        <v>5.5823555126519259E-3</v>
      </c>
      <c r="X9" s="21">
        <v>8.6999999999999993</v>
      </c>
      <c r="Y9" s="23">
        <f t="shared" si="11"/>
        <v>8.6913086913086914</v>
      </c>
      <c r="Z9" s="26">
        <v>12.5</v>
      </c>
      <c r="AA9" s="1">
        <v>1.9826144570434887E-3</v>
      </c>
      <c r="AB9" s="1">
        <v>8.3021715786444467E-4</v>
      </c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5"/>
        <v>5.6504683695142287E-3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7"/>
        <v>5.6221073045856149E-3</v>
      </c>
      <c r="O10" s="21">
        <v>13.9</v>
      </c>
      <c r="P10" s="23">
        <f t="shared" si="8"/>
        <v>13.886113886113888</v>
      </c>
      <c r="Q10" s="26">
        <v>12.9</v>
      </c>
      <c r="R10" s="1">
        <v>7.4914265710133007E-3</v>
      </c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10"/>
        <v>5.5897062610452079E-3</v>
      </c>
      <c r="X10" s="21">
        <v>10</v>
      </c>
      <c r="Y10" s="23">
        <f t="shared" si="11"/>
        <v>9.990009990009991</v>
      </c>
      <c r="Z10" s="26">
        <v>12.4</v>
      </c>
      <c r="AA10" s="1">
        <v>2.1792555150103999E-3</v>
      </c>
      <c r="AB10" s="1">
        <v>9.9262136902690382E-4</v>
      </c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5"/>
        <v>5.6608128250445382E-3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32">
        <f t="shared" si="7"/>
        <v>5.6643765307316371E-3</v>
      </c>
      <c r="O11" s="132">
        <v>17.3</v>
      </c>
      <c r="P11" s="133">
        <f t="shared" si="8"/>
        <v>17.282717282717286</v>
      </c>
      <c r="Q11" s="134">
        <v>12.8</v>
      </c>
      <c r="R11" s="1">
        <v>8.0856467251946649E-3</v>
      </c>
      <c r="S11" s="1"/>
      <c r="T11" s="135">
        <v>16</v>
      </c>
      <c r="U11" s="136">
        <v>13.4</v>
      </c>
      <c r="V11" s="131">
        <f t="shared" si="13"/>
        <v>0.1488888888888889</v>
      </c>
      <c r="W11" s="32">
        <f t="shared" si="10"/>
        <v>5.6161243520602517E-3</v>
      </c>
      <c r="X11" s="132">
        <v>13.5</v>
      </c>
      <c r="Y11" s="133">
        <f t="shared" si="11"/>
        <v>13.486513486513488</v>
      </c>
      <c r="Z11" s="134">
        <v>12.5</v>
      </c>
      <c r="AA11" s="1">
        <v>2.7550272528579526E-3</v>
      </c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5"/>
        <v>5.6619943205507136E-3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0" t="s">
        <v>42</v>
      </c>
      <c r="Q12" s="139">
        <f>AVERAGE(Q4:Q11)</f>
        <v>12.662500000000001</v>
      </c>
      <c r="R12" s="1"/>
      <c r="S12" s="1"/>
      <c r="T12" s="1"/>
      <c r="U12" s="1"/>
      <c r="V12" s="1"/>
      <c r="W12" s="1"/>
      <c r="X12" s="1"/>
      <c r="Y12" s="138" t="s">
        <v>42</v>
      </c>
      <c r="Z12" s="139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5"/>
        <v>5.7059504456429657E-3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5"/>
        <v>5.7785883053267737E-3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5"/>
        <v>5.8824654381409254E-3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5">
        <v>16</v>
      </c>
      <c r="C16" s="136">
        <v>36.9</v>
      </c>
      <c r="D16" s="131">
        <f t="shared" si="0"/>
        <v>0.41</v>
      </c>
      <c r="E16" s="32">
        <f t="shared" si="5"/>
        <v>5.9996081984665783E-3</v>
      </c>
      <c r="F16" s="132">
        <v>36.5</v>
      </c>
      <c r="G16" s="133">
        <f t="shared" si="1"/>
        <v>36.463536463536471</v>
      </c>
      <c r="H16" s="137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8" t="s">
        <v>42</v>
      </c>
      <c r="H17" s="139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3.2178738944256949E-2</v>
      </c>
      <c r="D20" s="36">
        <f>D4-C20</f>
        <v>1.0043483277965275E-2</v>
      </c>
      <c r="E20" s="38">
        <f t="shared" ref="E20:E30" si="20">D20/E4</f>
        <v>1.8062354297272722</v>
      </c>
      <c r="F20" s="40">
        <f>E20^2</f>
        <v>3.262486427602064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1.2609298074327162</v>
      </c>
      <c r="M20" s="40">
        <f>L20^2</f>
        <v>1.5899439792723067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-0.24569793699578096</v>
      </c>
      <c r="T20" s="40">
        <f>S20^2</f>
        <v>6.0367476243982754E-2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5.7317895092610413E-2</v>
      </c>
      <c r="D21" s="37">
        <f t="shared" ref="D21:D30" si="26">D5-C21</f>
        <v>2.0459882685167366E-2</v>
      </c>
      <c r="E21" s="39">
        <f t="shared" si="20"/>
        <v>3.6718115461492284</v>
      </c>
      <c r="F21" s="41">
        <f t="shared" ref="F21:F30" si="27">E21^2</f>
        <v>13.482200030434788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1.3000629158580779</v>
      </c>
      <c r="M21" s="41">
        <f t="shared" ref="M21" si="29">L21^2</f>
        <v>1.6901635851894077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1.0695417681690509</v>
      </c>
      <c r="T21" s="41">
        <f t="shared" ref="T21" si="31">S21^2</f>
        <v>1.1439195938581799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8.2457051240963877E-2</v>
      </c>
      <c r="D22" s="37">
        <f t="shared" si="26"/>
        <v>3.0985043145916741E-3</v>
      </c>
      <c r="E22" s="39">
        <f t="shared" si="20"/>
        <v>0.55572293816209417</v>
      </c>
      <c r="F22" s="41">
        <f t="shared" si="27"/>
        <v>0.30882798399951072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-2.8555505965265673</v>
      </c>
      <c r="M22" s="41">
        <f t="shared" ref="M22:M27" si="32">L22^2</f>
        <v>8.1541692093232339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-1.4117816229531766</v>
      </c>
      <c r="T22" s="41">
        <f t="shared" ref="T22:T27" si="33">S22^2</f>
        <v>1.9931273509083052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0.10759620738931734</v>
      </c>
      <c r="D23" s="37">
        <f t="shared" si="26"/>
        <v>-5.3739851670951272E-3</v>
      </c>
      <c r="E23" s="39">
        <f t="shared" si="20"/>
        <v>-0.96235749504960488</v>
      </c>
      <c r="F23" s="41">
        <f t="shared" si="27"/>
        <v>0.92613194827815026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1.0772638890504689</v>
      </c>
      <c r="M23" s="41">
        <f t="shared" si="32"/>
        <v>1.1604974866521409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-1.0954802071874588</v>
      </c>
      <c r="T23" s="41">
        <f t="shared" si="33"/>
        <v>1.2000768843394776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0.13273536353767079</v>
      </c>
      <c r="D24" s="37">
        <f t="shared" si="26"/>
        <v>-1.8290919093226346E-2</v>
      </c>
      <c r="E24" s="39">
        <f t="shared" si="20"/>
        <v>-3.271247035225306</v>
      </c>
      <c r="F24" s="41">
        <f t="shared" si="27"/>
        <v>10.701057165470354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-1.5704202302299293</v>
      </c>
      <c r="M24" s="41">
        <f t="shared" si="32"/>
        <v>2.466219699515424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-0.18215122576836973</v>
      </c>
      <c r="T24" s="41">
        <f t="shared" si="33"/>
        <v>3.3179069048919603E-2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0.15787451968602426</v>
      </c>
      <c r="D25" s="37">
        <f t="shared" si="26"/>
        <v>1.3236591425086847E-2</v>
      </c>
      <c r="E25" s="39">
        <f t="shared" si="20"/>
        <v>2.3488224345320807</v>
      </c>
      <c r="F25" s="41">
        <f t="shared" si="27"/>
        <v>5.5169668289612108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-2.0233872308255365</v>
      </c>
      <c r="M25" s="41">
        <f t="shared" si="32"/>
        <v>4.0940958858678327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0.92840183190766434</v>
      </c>
      <c r="T25" s="41">
        <f t="shared" si="33"/>
        <v>0.86192996148950707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0.18301367583437772</v>
      </c>
      <c r="D26" s="37">
        <f t="shared" si="26"/>
        <v>3.6529908322889548E-3</v>
      </c>
      <c r="E26" s="39">
        <f t="shared" si="20"/>
        <v>0.64649345742696418</v>
      </c>
      <c r="F26" s="41">
        <f t="shared" si="27"/>
        <v>0.41795379049586995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2.1207097879535949E-3</v>
      </c>
      <c r="M26" s="41">
        <f t="shared" si="32"/>
        <v>4.4974100047221809E-6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1.7379215540191553</v>
      </c>
      <c r="T26" s="41">
        <f t="shared" si="33"/>
        <v>3.0203713279243556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0.20815283198273118</v>
      </c>
      <c r="D27" s="100">
        <f t="shared" si="26"/>
        <v>-1.1486165316064528E-2</v>
      </c>
      <c r="E27" s="39">
        <f t="shared" si="20"/>
        <v>-2.0290664381707688</v>
      </c>
      <c r="F27" s="41">
        <f t="shared" si="27"/>
        <v>4.11711061051101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3.5723285527667241</v>
      </c>
      <c r="M27" s="116">
        <f t="shared" si="32"/>
        <v>12.761531288912398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-1.8158735287968821</v>
      </c>
      <c r="T27" s="116">
        <f t="shared" si="33"/>
        <v>3.2973966725852413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0.23329198813108465</v>
      </c>
      <c r="D28" s="37">
        <f t="shared" si="26"/>
        <v>-3.5514210353306874E-2</v>
      </c>
      <c r="E28" s="39">
        <f t="shared" si="20"/>
        <v>-6.2723853721302545</v>
      </c>
      <c r="F28" s="41">
        <f t="shared" si="27"/>
        <v>39.342818256513588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0.25843114427943809</v>
      </c>
      <c r="D29" s="37">
        <f t="shared" si="26"/>
        <v>-2.2875588723882539E-2</v>
      </c>
      <c r="E29" s="39">
        <f t="shared" si="20"/>
        <v>-4.0090759535688258</v>
      </c>
      <c r="F29" s="41">
        <f t="shared" si="27"/>
        <v>16.072690001483789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0.28357030042779158</v>
      </c>
      <c r="D30" s="37">
        <f t="shared" si="26"/>
        <v>4.2074773499861662E-3</v>
      </c>
      <c r="E30" s="39">
        <f t="shared" si="20"/>
        <v>0.72811509103489203</v>
      </c>
      <c r="F30" s="41">
        <f t="shared" si="27"/>
        <v>0.53015158579274912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0.33384861272449851</v>
      </c>
      <c r="D31" s="37">
        <f>D15-C31</f>
        <v>1.6151387275501472E-2</v>
      </c>
      <c r="E31" s="39">
        <f>D31/E15</f>
        <v>2.7456833270585101</v>
      </c>
      <c r="F31" s="41">
        <f>E31^2</f>
        <v>7.5387769324870897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0.38412692502120543</v>
      </c>
      <c r="D32" s="114">
        <f>D16-C32</f>
        <v>2.5873074978794541E-2</v>
      </c>
      <c r="E32" s="115">
        <f>D32/E16</f>
        <v>4.3124607679227056</v>
      </c>
      <c r="F32" s="116">
        <f>E32^2</f>
        <v>18.597317874872491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120.81448943690268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120.81448943690268</v>
      </c>
      <c r="E36" s="125" t="s">
        <v>20</v>
      </c>
      <c r="F36" s="29">
        <f>SUM(F20:F33)/11</f>
        <v>10.983135403354789</v>
      </c>
      <c r="G36" s="124">
        <f>D36/11</f>
        <v>10.983135403354789</v>
      </c>
      <c r="H36" s="1"/>
      <c r="I36" s="1"/>
      <c r="J36" s="103" t="s">
        <v>63</v>
      </c>
      <c r="K36" s="126">
        <f>SUM(M20:M27)</f>
        <v>31.916625632142747</v>
      </c>
      <c r="L36" s="125" t="s">
        <v>20</v>
      </c>
      <c r="M36" s="29">
        <f>SUM(M20:M34)/6</f>
        <v>5.3194376053571242</v>
      </c>
      <c r="N36" s="128">
        <f>K36/6</f>
        <v>5.3194376053571242</v>
      </c>
      <c r="O36" s="1"/>
      <c r="P36" s="1"/>
      <c r="Q36" s="103" t="s">
        <v>63</v>
      </c>
      <c r="R36" s="126">
        <f>SUM(T20:T27)</f>
        <v>11.610368336397968</v>
      </c>
      <c r="S36" s="125" t="s">
        <v>20</v>
      </c>
      <c r="T36" s="29">
        <f>SUM(T20:T35)/6</f>
        <v>1.9350613893996613</v>
      </c>
      <c r="U36" s="128">
        <f>R36/6</f>
        <v>1.9350613893996613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1">
        <v>2.1292993709564399E-3</v>
      </c>
      <c r="G38" s="1"/>
      <c r="H38" s="1"/>
      <c r="I38" s="1"/>
      <c r="J38" s="1"/>
      <c r="K38" s="1"/>
      <c r="L38" s="93" t="s">
        <v>49</v>
      </c>
      <c r="M38" s="141">
        <v>1.7083014917976815E-3</v>
      </c>
      <c r="N38" s="1"/>
      <c r="O38" s="1"/>
      <c r="P38" s="1"/>
      <c r="Q38" s="1"/>
      <c r="R38" s="1"/>
      <c r="S38" s="93" t="s">
        <v>49</v>
      </c>
      <c r="T38" s="141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2">
        <f>B40/B42</f>
        <v>1.0891882517699914E-3</v>
      </c>
      <c r="C44" s="143">
        <f>C40/C42</f>
        <v>1.1499594240229479E-3</v>
      </c>
      <c r="D44" s="144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1.0043483277965275E-2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2.0459882685167366E-2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3.0985043145916741E-3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-5.3739851670951272E-3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-1.8290919093226346E-2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1.3236591425086847E-2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3.6529908322889548E-3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-1.1486165316064528E-2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-3.5514210353306874E-2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-2.2875588723882539E-2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4.2074773499861662E-3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1.6151387275501472E-2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2.5873074978794541E-2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1" x14ac:dyDescent="0.2">
      <c r="A97" s="66" t="s">
        <v>62</v>
      </c>
    </row>
    <row r="98" spans="1:11" x14ac:dyDescent="0.2">
      <c r="A98" s="111" t="s">
        <v>23</v>
      </c>
      <c r="D98" s="111" t="s">
        <v>22</v>
      </c>
      <c r="G98" s="111" t="s">
        <v>25</v>
      </c>
    </row>
    <row r="99" spans="1:11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1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1" x14ac:dyDescent="0.2">
      <c r="A102" s="2">
        <v>2.5139156148353464E-2</v>
      </c>
      <c r="B102" s="2">
        <v>-1.8099573352449983E-2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  <c r="K102" s="2">
        <v>1.8062457327625761</v>
      </c>
    </row>
    <row r="103" spans="1:11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  <c r="K103" s="2">
        <v>3.6718204935211189</v>
      </c>
    </row>
    <row r="104" spans="1:11" x14ac:dyDescent="0.2">
      <c r="K104" s="2">
        <v>0.55573054675190792</v>
      </c>
    </row>
    <row r="105" spans="1:11" x14ac:dyDescent="0.2">
      <c r="K105" s="2">
        <v>-0.9623512292795624</v>
      </c>
    </row>
    <row r="106" spans="1:11" x14ac:dyDescent="0.2">
      <c r="K106" s="2">
        <v>-3.2712421069949928</v>
      </c>
    </row>
    <row r="107" spans="1:11" x14ac:dyDescent="0.2">
      <c r="K107" s="2">
        <v>2.3488260052325303</v>
      </c>
    </row>
    <row r="108" spans="1:11" x14ac:dyDescent="0.2">
      <c r="K108" s="2">
        <v>0.64649570307346571</v>
      </c>
    </row>
    <row r="109" spans="1:11" x14ac:dyDescent="0.2">
      <c r="K109" s="2">
        <v>-2.0290655097657981</v>
      </c>
    </row>
    <row r="110" spans="1:11" x14ac:dyDescent="0.2">
      <c r="K110" s="2">
        <v>-6.2723857567828825</v>
      </c>
    </row>
    <row r="111" spans="1:11" x14ac:dyDescent="0.2">
      <c r="K111" s="2">
        <v>-4.0090776380084083</v>
      </c>
    </row>
    <row r="112" spans="1:11" x14ac:dyDescent="0.2">
      <c r="K112" s="2">
        <v>0.72811214139465985</v>
      </c>
    </row>
    <row r="113" spans="11:11" x14ac:dyDescent="0.2">
      <c r="K113" s="2">
        <v>2.7456779021882052</v>
      </c>
    </row>
    <row r="114" spans="11:11" x14ac:dyDescent="0.2">
      <c r="K114" s="2">
        <v>4.3124529710022985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2016-11-30T22:10:45Z</dcterms:modified>
</cp:coreProperties>
</file>