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bookViews>
    <workbookView xWindow="-100" yWindow="-100" windowWidth="19420" windowHeight="12220" tabRatio="842" activeTab="1"/>
  </bookViews>
  <sheets>
    <sheet name="DDIS Dashboard" sheetId="13" r:id="rId1"/>
    <sheet name="SW Sustain Tracking" sheetId="6" r:id="rId2"/>
    <sheet name="Summary " sheetId="3" r:id="rId3"/>
    <sheet name="Task List" sheetId="12" r:id="rId4"/>
    <sheet name="SW sustaining issue list" sheetId="7" r:id="rId5"/>
    <sheet name="C38 NB project list" sheetId="10" r:id="rId6"/>
    <sheet name="C38 AIO project list" sheetId="11" r:id="rId7"/>
  </sheets>
  <definedNames>
    <definedName name="_xlnm._FilterDatabase" localSheetId="6" hidden="1">'C38 AIO project list'!$O$2:$R$137</definedName>
    <definedName name="_xlnm._FilterDatabase" localSheetId="5" hidden="1">'C38 NB project list'!$A$5:$R$177</definedName>
    <definedName name="_xlnm._FilterDatabase" localSheetId="1" hidden="1">'SW Sustain Tracking'!$B$3:$CR$84</definedName>
    <definedName name="_xlnm._FilterDatabase" localSheetId="4" hidden="1">'SW sustaining issue list'!$A$2:$AMO$206</definedName>
    <definedName name="APP">'SW Sustain Tracking'!$E$90:$E$103</definedName>
    <definedName name="BIOS" localSheetId="1">'SW Sustain Tracking'!$B$90:$B$103</definedName>
    <definedName name="Driver">'SW Sustain Tracking'!$D$90:$D$103</definedName>
    <definedName name="FW">'SW Sustain Tracking'!$F$90:$F$103</definedName>
    <definedName name="VBIOS">'SW Sustain Tracking'!$C$90:$C$103</definedName>
  </definedNames>
  <calcPr calcId="14562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 i="6" l="1"/>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6" i="6"/>
  <c r="H7" i="6"/>
  <c r="H8" i="6"/>
  <c r="H9" i="6"/>
  <c r="H11" i="6"/>
  <c r="H12" i="6"/>
  <c r="H13" i="6"/>
  <c r="H14" i="6"/>
  <c r="H15" i="6"/>
  <c r="H16" i="6"/>
  <c r="H17" i="6"/>
  <c r="H18" i="6"/>
  <c r="H19" i="6"/>
  <c r="H20" i="6"/>
  <c r="H21" i="6"/>
  <c r="H22" i="6"/>
  <c r="H23" i="6"/>
  <c r="H24" i="6"/>
  <c r="H25" i="6"/>
  <c r="H26" i="6"/>
  <c r="H27" i="6"/>
  <c r="H28" i="6"/>
  <c r="H5" i="6"/>
  <c r="I5" i="6"/>
  <c r="D10" i="3" l="1"/>
  <c r="E10" i="3"/>
  <c r="F10" i="3"/>
  <c r="G10" i="3"/>
  <c r="D11" i="3"/>
  <c r="E11" i="3"/>
  <c r="F11" i="3"/>
  <c r="G11" i="3"/>
  <c r="K58" i="6"/>
  <c r="K59" i="6"/>
  <c r="K60" i="6"/>
  <c r="K52" i="6"/>
  <c r="K53" i="6"/>
  <c r="K54" i="6"/>
  <c r="K55" i="6"/>
  <c r="K44" i="6"/>
  <c r="K45" i="6"/>
  <c r="K46" i="6"/>
  <c r="K47" i="6"/>
  <c r="K48" i="6"/>
  <c r="K31" i="6"/>
  <c r="K32" i="6"/>
  <c r="K33" i="6"/>
  <c r="K34" i="6"/>
  <c r="K35" i="6"/>
  <c r="K36" i="6"/>
  <c r="K37" i="6"/>
  <c r="K38" i="6"/>
  <c r="K39" i="6"/>
  <c r="K40" i="6"/>
  <c r="K41" i="6"/>
  <c r="K42" i="6"/>
  <c r="K43" i="6"/>
  <c r="C87" i="13" a="1"/>
  <c r="C87" i="13" l="1"/>
  <c r="F12" i="3"/>
  <c r="H11" i="3"/>
  <c r="G12" i="3"/>
  <c r="E12" i="3"/>
  <c r="D12" i="3"/>
  <c r="H10" i="3"/>
  <c r="AA83" i="6"/>
  <c r="AA82" i="6"/>
  <c r="AA81" i="6"/>
  <c r="AA80" i="6"/>
  <c r="AA79" i="6"/>
  <c r="AA78" i="6"/>
  <c r="AA77" i="6"/>
  <c r="AA76" i="6"/>
  <c r="AA75" i="6"/>
  <c r="AA74" i="6"/>
  <c r="AA73" i="6"/>
  <c r="AA72" i="6"/>
  <c r="AA71" i="6"/>
  <c r="AA70" i="6"/>
  <c r="AA69" i="6"/>
  <c r="AA68" i="6"/>
  <c r="AA67" i="6"/>
  <c r="AA66" i="6"/>
  <c r="AA65" i="6"/>
  <c r="AA64" i="6"/>
  <c r="AA63" i="6"/>
  <c r="AA62" i="6"/>
  <c r="AA61" i="6"/>
  <c r="AA60" i="6"/>
  <c r="AA59" i="6"/>
  <c r="AA58" i="6"/>
  <c r="AA57" i="6"/>
  <c r="AA56" i="6"/>
  <c r="AA55" i="6"/>
  <c r="AA54" i="6"/>
  <c r="AA53" i="6"/>
  <c r="AA52" i="6"/>
  <c r="AA51" i="6"/>
  <c r="AA50" i="6"/>
  <c r="AA49" i="6"/>
  <c r="AA48" i="6"/>
  <c r="AA47" i="6"/>
  <c r="AA46" i="6"/>
  <c r="AA45" i="6"/>
  <c r="AA44" i="6"/>
  <c r="AA43" i="6"/>
  <c r="AA42" i="6"/>
  <c r="AA41" i="6"/>
  <c r="AA40" i="6"/>
  <c r="AA39" i="6"/>
  <c r="AA38" i="6"/>
  <c r="AA37" i="6"/>
  <c r="AA36" i="6"/>
  <c r="AA35" i="6"/>
  <c r="AA34" i="6"/>
  <c r="AA33" i="6"/>
  <c r="AA32" i="6"/>
  <c r="AA31" i="6"/>
  <c r="AA30" i="6"/>
  <c r="AA29" i="6"/>
  <c r="AA28" i="6"/>
  <c r="AA27" i="6"/>
  <c r="AA26" i="6"/>
  <c r="AA25" i="6"/>
  <c r="AA24" i="6"/>
  <c r="AA23" i="6"/>
  <c r="AA22" i="6"/>
  <c r="AA21" i="6"/>
  <c r="AA20" i="6"/>
  <c r="AA19" i="6"/>
  <c r="AA18" i="6"/>
  <c r="AA17" i="6"/>
  <c r="AA16" i="6"/>
  <c r="AA15" i="6"/>
  <c r="AA14" i="6"/>
  <c r="AA13" i="6"/>
  <c r="AA12" i="6"/>
  <c r="AA11" i="6"/>
  <c r="AA10" i="6"/>
  <c r="AA9" i="6"/>
  <c r="AA8" i="6"/>
  <c r="AA7" i="6"/>
  <c r="AA6" i="6"/>
  <c r="AA5" i="6"/>
  <c r="AA4" i="6"/>
  <c r="AI44" i="6"/>
  <c r="AI43" i="6"/>
  <c r="AI42" i="6"/>
  <c r="AI41" i="6"/>
  <c r="AI40" i="6"/>
  <c r="P206" i="7"/>
  <c r="P205" i="7"/>
  <c r="H12" i="3" l="1"/>
  <c r="AJ31" i="6"/>
  <c r="T31" i="6" s="1"/>
  <c r="Y31" i="6"/>
  <c r="W31" i="6"/>
  <c r="V31" i="6"/>
  <c r="U31" i="6"/>
  <c r="J31" i="6"/>
  <c r="I31" i="6"/>
  <c r="AJ30" i="6"/>
  <c r="T30" i="6" s="1"/>
  <c r="Y30" i="6"/>
  <c r="W30" i="6"/>
  <c r="V30" i="6"/>
  <c r="U30" i="6"/>
  <c r="K30" i="6"/>
  <c r="J30" i="6" s="1"/>
  <c r="I30" i="6"/>
  <c r="AJ33" i="6"/>
  <c r="T33" i="6" s="1"/>
  <c r="Y33" i="6"/>
  <c r="W33" i="6"/>
  <c r="V33" i="6"/>
  <c r="U33" i="6"/>
  <c r="L33" i="6"/>
  <c r="I33" i="6"/>
  <c r="AJ32" i="6"/>
  <c r="T32" i="6" s="1"/>
  <c r="Y32" i="6"/>
  <c r="W32" i="6"/>
  <c r="V32" i="6"/>
  <c r="U32" i="6"/>
  <c r="L32" i="6"/>
  <c r="I32" i="6"/>
  <c r="AI59" i="6"/>
  <c r="U34" i="6"/>
  <c r="M32" i="6" l="1"/>
  <c r="P32" i="6" s="1"/>
  <c r="L31" i="6"/>
  <c r="M31" i="6" s="1"/>
  <c r="P31" i="6" s="1"/>
  <c r="L30" i="6"/>
  <c r="M30" i="6" s="1"/>
  <c r="M33" i="6"/>
  <c r="J33" i="6"/>
  <c r="J32" i="6"/>
  <c r="W37" i="6"/>
  <c r="W36" i="6"/>
  <c r="W35" i="6"/>
  <c r="W34" i="6"/>
  <c r="AJ34" i="6"/>
  <c r="T34" i="6" s="1"/>
  <c r="Y34" i="6"/>
  <c r="V34" i="6"/>
  <c r="L34" i="6"/>
  <c r="I34" i="6"/>
  <c r="AJ35" i="6"/>
  <c r="T35" i="6" s="1"/>
  <c r="Y35" i="6"/>
  <c r="V35" i="6"/>
  <c r="U35" i="6"/>
  <c r="L35" i="6"/>
  <c r="I35" i="6"/>
  <c r="AJ36" i="6"/>
  <c r="T36" i="6" s="1"/>
  <c r="Y36" i="6"/>
  <c r="V36" i="6"/>
  <c r="U36" i="6"/>
  <c r="L36" i="6"/>
  <c r="I36" i="6"/>
  <c r="AJ37" i="6"/>
  <c r="T37" i="6" s="1"/>
  <c r="Y37" i="6"/>
  <c r="V37" i="6"/>
  <c r="U37" i="6"/>
  <c r="L37" i="6"/>
  <c r="I37" i="6"/>
  <c r="K69" i="6"/>
  <c r="I58" i="6"/>
  <c r="I57" i="6"/>
  <c r="I55" i="6"/>
  <c r="N32" i="6" l="1"/>
  <c r="O32" i="6"/>
  <c r="N31" i="6"/>
  <c r="O31" i="6"/>
  <c r="P30" i="6"/>
  <c r="N30" i="6"/>
  <c r="O30" i="6"/>
  <c r="M37" i="6"/>
  <c r="O37" i="6" s="1"/>
  <c r="P33" i="6"/>
  <c r="O33" i="6"/>
  <c r="N33" i="6"/>
  <c r="M34" i="6"/>
  <c r="P34" i="6" s="1"/>
  <c r="M36" i="6"/>
  <c r="P36" i="6" s="1"/>
  <c r="J37" i="6"/>
  <c r="J34" i="6"/>
  <c r="M35" i="6"/>
  <c r="J35" i="6"/>
  <c r="J36" i="6"/>
  <c r="BB48" i="6"/>
  <c r="BB47" i="6"/>
  <c r="BA48" i="6"/>
  <c r="BA47" i="6"/>
  <c r="N37" i="6" l="1"/>
  <c r="P37" i="6"/>
  <c r="O36" i="6"/>
  <c r="N36" i="6"/>
  <c r="N34" i="6"/>
  <c r="O34" i="6"/>
  <c r="P35" i="6"/>
  <c r="O35" i="6"/>
  <c r="N35" i="6"/>
  <c r="AI45" i="6"/>
  <c r="P204" i="7"/>
  <c r="P203" i="7"/>
  <c r="Y6" i="6" l="1"/>
  <c r="Y7" i="6"/>
  <c r="Y8" i="6"/>
  <c r="Y9" i="6"/>
  <c r="Y10" i="6"/>
  <c r="Y11" i="6"/>
  <c r="Y12" i="6"/>
  <c r="Y13" i="6"/>
  <c r="Y14" i="6"/>
  <c r="Y15" i="6"/>
  <c r="Y16" i="6"/>
  <c r="Y17" i="6"/>
  <c r="Y18" i="6"/>
  <c r="Y19" i="6"/>
  <c r="Y20" i="6"/>
  <c r="Y21" i="6"/>
  <c r="Y22" i="6"/>
  <c r="Y23" i="6"/>
  <c r="Y24" i="6"/>
  <c r="Y25" i="6"/>
  <c r="Y26" i="6"/>
  <c r="Y27" i="6"/>
  <c r="Y28" i="6"/>
  <c r="Y29" i="6"/>
  <c r="Y38" i="6"/>
  <c r="Y39" i="6"/>
  <c r="Y40" i="6"/>
  <c r="Y41" i="6"/>
  <c r="Y42" i="6"/>
  <c r="Y43" i="6"/>
  <c r="Y44" i="6"/>
  <c r="Y45" i="6"/>
  <c r="Y49" i="6"/>
  <c r="Y50" i="6"/>
  <c r="Y46" i="6"/>
  <c r="Y47" i="6"/>
  <c r="Y48"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5" i="6"/>
  <c r="AJ38" i="6"/>
  <c r="T38" i="6" s="1"/>
  <c r="W38" i="6"/>
  <c r="V38" i="6"/>
  <c r="U38" i="6"/>
  <c r="L38" i="6"/>
  <c r="M38" i="6" s="1"/>
  <c r="J38" i="6"/>
  <c r="AJ39" i="6"/>
  <c r="T39" i="6" s="1"/>
  <c r="W39" i="6"/>
  <c r="V39" i="6"/>
  <c r="U39" i="6"/>
  <c r="L39" i="6"/>
  <c r="M39" i="6" s="1"/>
  <c r="J39" i="6"/>
  <c r="AJ44" i="6"/>
  <c r="T44" i="6" s="1"/>
  <c r="AJ43" i="6"/>
  <c r="T43" i="6" s="1"/>
  <c r="AJ42" i="6"/>
  <c r="T42" i="6" s="1"/>
  <c r="AJ41" i="6"/>
  <c r="T41" i="6" s="1"/>
  <c r="AJ40" i="6"/>
  <c r="T40" i="6" s="1"/>
  <c r="W44" i="6"/>
  <c r="W43" i="6"/>
  <c r="W42" i="6"/>
  <c r="W41" i="6"/>
  <c r="W40" i="6"/>
  <c r="J44" i="6"/>
  <c r="J43" i="6"/>
  <c r="J42" i="6"/>
  <c r="J41" i="6"/>
  <c r="J40" i="6"/>
  <c r="L45" i="6"/>
  <c r="L44" i="6"/>
  <c r="M44" i="6" s="1"/>
  <c r="O44" i="6" s="1"/>
  <c r="L43" i="6"/>
  <c r="M43" i="6" s="1"/>
  <c r="P43" i="6" s="1"/>
  <c r="L42" i="6"/>
  <c r="M42" i="6" s="1"/>
  <c r="P42" i="6" s="1"/>
  <c r="L41" i="6"/>
  <c r="M41" i="6" s="1"/>
  <c r="O41" i="6" s="1"/>
  <c r="L40" i="6"/>
  <c r="M40" i="6" s="1"/>
  <c r="O40" i="6" s="1"/>
  <c r="P45" i="6"/>
  <c r="O45" i="6"/>
  <c r="N45" i="6"/>
  <c r="V44" i="6"/>
  <c r="U44" i="6"/>
  <c r="V43" i="6"/>
  <c r="U43" i="6"/>
  <c r="V42" i="6"/>
  <c r="U42" i="6"/>
  <c r="V41" i="6"/>
  <c r="U41" i="6"/>
  <c r="V40" i="6"/>
  <c r="U40" i="6"/>
  <c r="P38" i="6" l="1"/>
  <c r="O38" i="6"/>
  <c r="N38" i="6"/>
  <c r="P39" i="6"/>
  <c r="O39" i="6"/>
  <c r="N39" i="6"/>
  <c r="N41" i="6"/>
  <c r="P41" i="6"/>
  <c r="N40" i="6"/>
  <c r="P40" i="6"/>
  <c r="N42" i="6"/>
  <c r="O42" i="6"/>
  <c r="N43" i="6"/>
  <c r="O43" i="6"/>
  <c r="P44" i="6"/>
  <c r="N44" i="6"/>
  <c r="P197" i="7"/>
  <c r="P196" i="7"/>
  <c r="P195" i="7"/>
  <c r="P183" i="7" l="1"/>
  <c r="P182" i="7"/>
  <c r="AI49" i="6" l="1"/>
  <c r="AI50" i="6"/>
  <c r="P202" i="7"/>
  <c r="P201" i="7"/>
  <c r="P200" i="7"/>
  <c r="P199" i="7"/>
  <c r="AI47" i="6"/>
  <c r="W50" i="6"/>
  <c r="W49" i="6"/>
  <c r="P198" i="7"/>
  <c r="AI46" i="6"/>
  <c r="P194" i="7"/>
  <c r="BB6" i="6" l="1"/>
  <c r="BB7" i="6"/>
  <c r="BB8" i="6"/>
  <c r="BB9" i="6"/>
  <c r="BB10" i="6"/>
  <c r="BB11" i="6"/>
  <c r="BB12" i="6"/>
  <c r="BB13" i="6"/>
  <c r="BB14" i="6"/>
  <c r="BB15" i="6"/>
  <c r="BB16" i="6"/>
  <c r="BB17" i="6"/>
  <c r="BB18" i="6"/>
  <c r="BB19" i="6"/>
  <c r="O184" i="10"/>
  <c r="O145" i="10"/>
  <c r="R145" i="10" s="1"/>
  <c r="O144" i="10"/>
  <c r="Q144" i="10" s="1"/>
  <c r="O143" i="10"/>
  <c r="Q143" i="10" s="1"/>
  <c r="O108" i="10"/>
  <c r="P108" i="10" s="1"/>
  <c r="O101" i="10"/>
  <c r="Q101" i="10" s="1"/>
  <c r="O60" i="10"/>
  <c r="Q60" i="10" s="1"/>
  <c r="O59" i="10"/>
  <c r="Q59" i="10" s="1"/>
  <c r="O58" i="10"/>
  <c r="O57" i="10"/>
  <c r="R57" i="10" s="1"/>
  <c r="O52" i="10"/>
  <c r="P52" i="10" s="1"/>
  <c r="O51" i="10"/>
  <c r="O50" i="10"/>
  <c r="Q50" i="10" s="1"/>
  <c r="O49" i="10"/>
  <c r="O46" i="10"/>
  <c r="Q46" i="10" s="1"/>
  <c r="O45" i="10"/>
  <c r="R45" i="10" s="1"/>
  <c r="O44" i="10"/>
  <c r="O43" i="10"/>
  <c r="P43" i="10" s="1"/>
  <c r="O41" i="10"/>
  <c r="Q41" i="10" s="1"/>
  <c r="O40" i="10"/>
  <c r="P40" i="10" s="1"/>
  <c r="O39" i="10"/>
  <c r="Q39" i="10" s="1"/>
  <c r="O38" i="10"/>
  <c r="R38" i="10" s="1"/>
  <c r="O37" i="10"/>
  <c r="O36" i="10"/>
  <c r="Q36" i="10" s="1"/>
  <c r="O35" i="10"/>
  <c r="O34" i="10"/>
  <c r="Q34" i="10" s="1"/>
  <c r="O33" i="10"/>
  <c r="Q33" i="10" s="1"/>
  <c r="O32" i="10"/>
  <c r="Q32" i="10" s="1"/>
  <c r="O30" i="10"/>
  <c r="R30" i="10" s="1"/>
  <c r="O28" i="10"/>
  <c r="P28" i="10" s="1"/>
  <c r="O27" i="10"/>
  <c r="Q27" i="10" s="1"/>
  <c r="O26" i="10"/>
  <c r="O25" i="10"/>
  <c r="Q25" i="10" s="1"/>
  <c r="O24" i="10"/>
  <c r="R24" i="10" s="1"/>
  <c r="O23" i="10"/>
  <c r="Q23" i="10" s="1"/>
  <c r="O21" i="10"/>
  <c r="P21" i="10" s="1"/>
  <c r="O20" i="10"/>
  <c r="P20" i="10" s="1"/>
  <c r="O19" i="10"/>
  <c r="R19" i="10" s="1"/>
  <c r="O17" i="10"/>
  <c r="O16" i="10"/>
  <c r="Q16" i="10" s="1"/>
  <c r="O14" i="10"/>
  <c r="P14" i="10" s="1"/>
  <c r="O13" i="10"/>
  <c r="Q13" i="10" s="1"/>
  <c r="O12" i="10"/>
  <c r="Q12" i="10" s="1"/>
  <c r="O11" i="10"/>
  <c r="O10" i="10"/>
  <c r="Q10" i="10" s="1"/>
  <c r="O9" i="10"/>
  <c r="O8" i="10"/>
  <c r="Q8" i="10" s="1"/>
  <c r="O7" i="10"/>
  <c r="R7" i="10" s="1"/>
  <c r="O6" i="10"/>
  <c r="Q6" i="10" s="1"/>
  <c r="K192" i="10"/>
  <c r="O192" i="10" s="1"/>
  <c r="K191" i="10"/>
  <c r="O191" i="10" s="1"/>
  <c r="K190" i="10"/>
  <c r="O190" i="10" s="1"/>
  <c r="K189" i="10"/>
  <c r="O189" i="10" s="1"/>
  <c r="R189" i="10" s="1"/>
  <c r="K188" i="10"/>
  <c r="O188" i="10" s="1"/>
  <c r="R188" i="10" s="1"/>
  <c r="K187" i="10"/>
  <c r="O187" i="10" s="1"/>
  <c r="R187" i="10" s="1"/>
  <c r="K186" i="10"/>
  <c r="O186" i="10" s="1"/>
  <c r="Q186" i="10" s="1"/>
  <c r="K185" i="10"/>
  <c r="O185" i="10" s="1"/>
  <c r="R185" i="10" s="1"/>
  <c r="K184" i="10"/>
  <c r="K183" i="10"/>
  <c r="O183" i="10" s="1"/>
  <c r="K182" i="10"/>
  <c r="O182" i="10" s="1"/>
  <c r="R182" i="10" s="1"/>
  <c r="K181" i="10"/>
  <c r="O181" i="10" s="1"/>
  <c r="R181" i="10" s="1"/>
  <c r="K180" i="10"/>
  <c r="O180" i="10" s="1"/>
  <c r="R180" i="10" s="1"/>
  <c r="K179" i="10"/>
  <c r="O179" i="10" s="1"/>
  <c r="K178" i="10"/>
  <c r="O178" i="10" s="1"/>
  <c r="K177" i="10"/>
  <c r="O177" i="10" s="1"/>
  <c r="K176" i="10"/>
  <c r="O176" i="10" s="1"/>
  <c r="K175" i="10"/>
  <c r="O175" i="10" s="1"/>
  <c r="R175" i="10" s="1"/>
  <c r="K174" i="10"/>
  <c r="O174" i="10" s="1"/>
  <c r="R174" i="10" s="1"/>
  <c r="K173" i="10"/>
  <c r="O173" i="10" s="1"/>
  <c r="R173" i="10" s="1"/>
  <c r="K172" i="10"/>
  <c r="O172" i="10" s="1"/>
  <c r="K171" i="10"/>
  <c r="O171" i="10" s="1"/>
  <c r="P171" i="10" s="1"/>
  <c r="K170" i="10"/>
  <c r="O170" i="10" s="1"/>
  <c r="K169" i="10"/>
  <c r="O169" i="10" s="1"/>
  <c r="K168" i="10"/>
  <c r="O168" i="10" s="1"/>
  <c r="R168" i="10" s="1"/>
  <c r="K167" i="10"/>
  <c r="O167" i="10" s="1"/>
  <c r="R167" i="10" s="1"/>
  <c r="K166" i="10"/>
  <c r="O166" i="10" s="1"/>
  <c r="R166" i="10" s="1"/>
  <c r="K165" i="10"/>
  <c r="O165" i="10" s="1"/>
  <c r="K164" i="10"/>
  <c r="O164" i="10" s="1"/>
  <c r="K163" i="10"/>
  <c r="O163" i="10" s="1"/>
  <c r="K162" i="10"/>
  <c r="O162" i="10" s="1"/>
  <c r="R162" i="10" s="1"/>
  <c r="K161" i="10"/>
  <c r="O161" i="10" s="1"/>
  <c r="R161" i="10" s="1"/>
  <c r="K160" i="10"/>
  <c r="O160" i="10" s="1"/>
  <c r="R160" i="10" s="1"/>
  <c r="K159" i="10"/>
  <c r="O159" i="10" s="1"/>
  <c r="R159" i="10" s="1"/>
  <c r="K158" i="10"/>
  <c r="O158" i="10" s="1"/>
  <c r="Q158" i="10" s="1"/>
  <c r="K157" i="10"/>
  <c r="O157" i="10" s="1"/>
  <c r="K156" i="10"/>
  <c r="O156" i="10" s="1"/>
  <c r="K155" i="10"/>
  <c r="O155" i="10" s="1"/>
  <c r="K154" i="10"/>
  <c r="O154" i="10" s="1"/>
  <c r="R154" i="10" s="1"/>
  <c r="K153" i="10"/>
  <c r="O153" i="10" s="1"/>
  <c r="R153" i="10" s="1"/>
  <c r="K152" i="10"/>
  <c r="O152" i="10" s="1"/>
  <c r="R152" i="10" s="1"/>
  <c r="K151" i="10"/>
  <c r="O151" i="10" s="1"/>
  <c r="Q151" i="10" s="1"/>
  <c r="K150" i="10"/>
  <c r="O150" i="10" s="1"/>
  <c r="K149" i="10"/>
  <c r="O149" i="10" s="1"/>
  <c r="K148" i="10"/>
  <c r="O148" i="10" s="1"/>
  <c r="K147" i="10"/>
  <c r="O147" i="10" s="1"/>
  <c r="R147" i="10" s="1"/>
  <c r="K146" i="10"/>
  <c r="O146" i="10" s="1"/>
  <c r="R146" i="10" s="1"/>
  <c r="K142" i="10"/>
  <c r="O142" i="10" s="1"/>
  <c r="K141" i="10"/>
  <c r="O141" i="10" s="1"/>
  <c r="P141" i="10" s="1"/>
  <c r="K140" i="10"/>
  <c r="O140" i="10" s="1"/>
  <c r="R140" i="10" s="1"/>
  <c r="K139" i="10"/>
  <c r="O139" i="10" s="1"/>
  <c r="R139" i="10" s="1"/>
  <c r="K138" i="10"/>
  <c r="O138" i="10" s="1"/>
  <c r="R138" i="10" s="1"/>
  <c r="K137" i="10"/>
  <c r="O137" i="10" s="1"/>
  <c r="K136" i="10"/>
  <c r="O136" i="10" s="1"/>
  <c r="K135" i="10"/>
  <c r="O135" i="10" s="1"/>
  <c r="K134" i="10"/>
  <c r="O134" i="10" s="1"/>
  <c r="K133" i="10"/>
  <c r="O133" i="10" s="1"/>
  <c r="R133" i="10" s="1"/>
  <c r="K132" i="10"/>
  <c r="O132" i="10" s="1"/>
  <c r="R132" i="10" s="1"/>
  <c r="K131" i="10"/>
  <c r="O131" i="10" s="1"/>
  <c r="K130" i="10"/>
  <c r="O130" i="10" s="1"/>
  <c r="Q130" i="10" s="1"/>
  <c r="K129" i="10"/>
  <c r="O129" i="10" s="1"/>
  <c r="R129" i="10" s="1"/>
  <c r="K128" i="10"/>
  <c r="O128" i="10" s="1"/>
  <c r="K127" i="10"/>
  <c r="O127" i="10" s="1"/>
  <c r="K126" i="10"/>
  <c r="O126" i="10" s="1"/>
  <c r="R126" i="10" s="1"/>
  <c r="K125" i="10"/>
  <c r="O125" i="10" s="1"/>
  <c r="R125" i="10" s="1"/>
  <c r="K124" i="10"/>
  <c r="O124" i="10" s="1"/>
  <c r="R124" i="10" s="1"/>
  <c r="K123" i="10"/>
  <c r="O123" i="10" s="1"/>
  <c r="K122" i="10"/>
  <c r="O122" i="10" s="1"/>
  <c r="P122" i="10" s="1"/>
  <c r="K121" i="10"/>
  <c r="O121" i="10" s="1"/>
  <c r="K120" i="10"/>
  <c r="O120" i="10" s="1"/>
  <c r="K119" i="10"/>
  <c r="O119" i="10" s="1"/>
  <c r="R119" i="10" s="1"/>
  <c r="K118" i="10"/>
  <c r="O118" i="10" s="1"/>
  <c r="R118" i="10" s="1"/>
  <c r="K117" i="10"/>
  <c r="O117" i="10" s="1"/>
  <c r="R117" i="10" s="1"/>
  <c r="K116" i="10"/>
  <c r="O116" i="10" s="1"/>
  <c r="Q116" i="10" s="1"/>
  <c r="K115" i="10"/>
  <c r="O115" i="10" s="1"/>
  <c r="P115" i="10" s="1"/>
  <c r="K114" i="10"/>
  <c r="O114" i="10" s="1"/>
  <c r="K113" i="10"/>
  <c r="O113" i="10" s="1"/>
  <c r="K112" i="10"/>
  <c r="O112" i="10" s="1"/>
  <c r="R112" i="10" s="1"/>
  <c r="K111" i="10"/>
  <c r="O111" i="10" s="1"/>
  <c r="R111" i="10" s="1"/>
  <c r="K110" i="10"/>
  <c r="O110" i="10" s="1"/>
  <c r="K109" i="10"/>
  <c r="O109" i="10" s="1"/>
  <c r="Q109" i="10" s="1"/>
  <c r="K107" i="10"/>
  <c r="O107" i="10" s="1"/>
  <c r="K106" i="10"/>
  <c r="O106" i="10" s="1"/>
  <c r="K105" i="10"/>
  <c r="O105" i="10" s="1"/>
  <c r="R105" i="10" s="1"/>
  <c r="K104" i="10"/>
  <c r="O104" i="10" s="1"/>
  <c r="R104" i="10" s="1"/>
  <c r="K103" i="10"/>
  <c r="O103" i="10" s="1"/>
  <c r="R103" i="10" s="1"/>
  <c r="K102" i="10"/>
  <c r="O102" i="10" s="1"/>
  <c r="Q102" i="10" s="1"/>
  <c r="K100" i="10"/>
  <c r="O100" i="10" s="1"/>
  <c r="K99" i="10"/>
  <c r="O99" i="10" s="1"/>
  <c r="K98" i="10"/>
  <c r="O98" i="10" s="1"/>
  <c r="R98" i="10" s="1"/>
  <c r="K97" i="10"/>
  <c r="O97" i="10" s="1"/>
  <c r="R97" i="10" s="1"/>
  <c r="K96" i="10"/>
  <c r="O96" i="10" s="1"/>
  <c r="R96" i="10" s="1"/>
  <c r="K95" i="10"/>
  <c r="O95" i="10" s="1"/>
  <c r="K94" i="10"/>
  <c r="O94" i="10" s="1"/>
  <c r="P94" i="10" s="1"/>
  <c r="K93" i="10"/>
  <c r="O93" i="10" s="1"/>
  <c r="K92" i="10"/>
  <c r="O92" i="10" s="1"/>
  <c r="K91" i="10"/>
  <c r="O91" i="10" s="1"/>
  <c r="R91" i="10" s="1"/>
  <c r="K90" i="10"/>
  <c r="O90" i="10" s="1"/>
  <c r="R90" i="10" s="1"/>
  <c r="K89" i="10"/>
  <c r="O89" i="10" s="1"/>
  <c r="R89" i="10" s="1"/>
  <c r="K88" i="10"/>
  <c r="O88" i="10" s="1"/>
  <c r="K87" i="10"/>
  <c r="O87" i="10" s="1"/>
  <c r="Q87" i="10" s="1"/>
  <c r="K86" i="10"/>
  <c r="O86" i="10" s="1"/>
  <c r="K85" i="10"/>
  <c r="O85" i="10" s="1"/>
  <c r="P85" i="10" s="1"/>
  <c r="K84" i="10"/>
  <c r="O84" i="10" s="1"/>
  <c r="R84" i="10" s="1"/>
  <c r="K83" i="10"/>
  <c r="O83" i="10" s="1"/>
  <c r="R83" i="10" s="1"/>
  <c r="K82" i="10"/>
  <c r="O82" i="10" s="1"/>
  <c r="R82" i="10" s="1"/>
  <c r="K81" i="10"/>
  <c r="O81" i="10" s="1"/>
  <c r="K80" i="10"/>
  <c r="O80" i="10" s="1"/>
  <c r="K79" i="10"/>
  <c r="O79" i="10" s="1"/>
  <c r="K78" i="10"/>
  <c r="O78" i="10" s="1"/>
  <c r="Q78" i="10" s="1"/>
  <c r="K77" i="10"/>
  <c r="O77" i="10" s="1"/>
  <c r="R77" i="10" s="1"/>
  <c r="K76" i="10"/>
  <c r="O76" i="10" s="1"/>
  <c r="R76" i="10" s="1"/>
  <c r="K75" i="10"/>
  <c r="O75" i="10" s="1"/>
  <c r="R75" i="10" s="1"/>
  <c r="K74" i="10"/>
  <c r="O74" i="10" s="1"/>
  <c r="Q74" i="10" s="1"/>
  <c r="K73" i="10"/>
  <c r="O73" i="10" s="1"/>
  <c r="K72" i="10"/>
  <c r="O72" i="10" s="1"/>
  <c r="K71" i="10"/>
  <c r="O71" i="10" s="1"/>
  <c r="R71" i="10" s="1"/>
  <c r="K70" i="10"/>
  <c r="O70" i="10" s="1"/>
  <c r="R70" i="10" s="1"/>
  <c r="K69" i="10"/>
  <c r="O69" i="10" s="1"/>
  <c r="R69" i="10" s="1"/>
  <c r="K68" i="10"/>
  <c r="O68" i="10" s="1"/>
  <c r="R68" i="10" s="1"/>
  <c r="K67" i="10"/>
  <c r="O67" i="10" s="1"/>
  <c r="Q67" i="10" s="1"/>
  <c r="K66" i="10"/>
  <c r="O66" i="10" s="1"/>
  <c r="Q66" i="10" s="1"/>
  <c r="K65" i="10"/>
  <c r="O65" i="10" s="1"/>
  <c r="K64" i="10"/>
  <c r="O64" i="10" s="1"/>
  <c r="K63" i="10"/>
  <c r="O63" i="10" s="1"/>
  <c r="K62" i="10"/>
  <c r="O62" i="10" s="1"/>
  <c r="R62" i="10" s="1"/>
  <c r="K61" i="10"/>
  <c r="O61" i="10" s="1"/>
  <c r="K60" i="10"/>
  <c r="K59" i="10"/>
  <c r="K58" i="10"/>
  <c r="K57" i="10"/>
  <c r="K56" i="10"/>
  <c r="O56" i="10" s="1"/>
  <c r="R56" i="10" s="1"/>
  <c r="K55" i="10"/>
  <c r="O55" i="10" s="1"/>
  <c r="Q55" i="10" s="1"/>
  <c r="K54" i="10"/>
  <c r="O54" i="10" s="1"/>
  <c r="K53" i="10"/>
  <c r="O53" i="10" s="1"/>
  <c r="Q53" i="10" s="1"/>
  <c r="K52" i="10"/>
  <c r="K51" i="10"/>
  <c r="K50" i="10"/>
  <c r="K49" i="10"/>
  <c r="K48" i="10"/>
  <c r="O48" i="10" s="1"/>
  <c r="K47" i="10"/>
  <c r="O47" i="10" s="1"/>
  <c r="R47" i="10" s="1"/>
  <c r="K46" i="10"/>
  <c r="K45" i="10"/>
  <c r="K44" i="10"/>
  <c r="K43" i="10"/>
  <c r="K42" i="10"/>
  <c r="O42" i="10" s="1"/>
  <c r="K41" i="10"/>
  <c r="K40" i="10"/>
  <c r="K39" i="10"/>
  <c r="K38" i="10"/>
  <c r="K37" i="10"/>
  <c r="K33" i="10"/>
  <c r="K32" i="10"/>
  <c r="K30" i="10"/>
  <c r="K28" i="10"/>
  <c r="K27" i="10"/>
  <c r="K26" i="10"/>
  <c r="K24" i="10"/>
  <c r="K23" i="10"/>
  <c r="K21" i="10"/>
  <c r="K20" i="10"/>
  <c r="K16" i="10"/>
  <c r="K14" i="10"/>
  <c r="K13" i="10"/>
  <c r="K12" i="10"/>
  <c r="K11" i="10"/>
  <c r="K10" i="10"/>
  <c r="K9" i="10"/>
  <c r="K8" i="10"/>
  <c r="K7" i="10"/>
  <c r="W15" i="6"/>
  <c r="W14" i="6"/>
  <c r="W13" i="6"/>
  <c r="W12" i="6"/>
  <c r="W11" i="6"/>
  <c r="W10" i="6"/>
  <c r="W9" i="6"/>
  <c r="W8" i="6"/>
  <c r="W7" i="6"/>
  <c r="W6" i="6"/>
  <c r="W5" i="6"/>
  <c r="AJ5" i="6"/>
  <c r="T5" i="6" s="1"/>
  <c r="AJ6" i="6"/>
  <c r="AJ7" i="6"/>
  <c r="AJ8" i="6"/>
  <c r="V5" i="6"/>
  <c r="V6" i="6"/>
  <c r="V7" i="6"/>
  <c r="V8" i="6"/>
  <c r="U5" i="6"/>
  <c r="U6" i="6"/>
  <c r="U7" i="6"/>
  <c r="U8" i="6"/>
  <c r="K5" i="6"/>
  <c r="J5" i="6" s="1"/>
  <c r="K6" i="6"/>
  <c r="J6" i="6" s="1"/>
  <c r="K7" i="6"/>
  <c r="J7" i="6" s="1"/>
  <c r="K8" i="6"/>
  <c r="J8" i="6" s="1"/>
  <c r="I6" i="6"/>
  <c r="I7" i="6"/>
  <c r="I8" i="6"/>
  <c r="P187" i="7"/>
  <c r="P186" i="7"/>
  <c r="T8" i="6" l="1"/>
  <c r="R12" i="10"/>
  <c r="R16" i="10"/>
  <c r="Q40" i="10"/>
  <c r="L5" i="6"/>
  <c r="M5" i="6" s="1"/>
  <c r="R101" i="10"/>
  <c r="P12" i="10"/>
  <c r="Q52" i="10"/>
  <c r="R52" i="10"/>
  <c r="L8" i="6"/>
  <c r="M8" i="6" s="1"/>
  <c r="N8" i="6" s="1"/>
  <c r="L7" i="6"/>
  <c r="M7" i="6" s="1"/>
  <c r="N7" i="6" s="1"/>
  <c r="L6" i="6"/>
  <c r="M6" i="6" s="1"/>
  <c r="N6" i="6" s="1"/>
  <c r="T7" i="6"/>
  <c r="T6" i="6"/>
  <c r="P45" i="10"/>
  <c r="Q38" i="10"/>
  <c r="Q43" i="10"/>
  <c r="R43" i="10"/>
  <c r="P57" i="10"/>
  <c r="R108" i="10"/>
  <c r="Q108" i="10"/>
  <c r="P38" i="10"/>
  <c r="P60" i="10"/>
  <c r="R60" i="10"/>
  <c r="R27" i="10"/>
  <c r="R40" i="10"/>
  <c r="R66" i="10"/>
  <c r="R61" i="10"/>
  <c r="P61" i="10"/>
  <c r="Q61" i="10"/>
  <c r="R150" i="10"/>
  <c r="Q150" i="10"/>
  <c r="P150" i="10"/>
  <c r="Q48" i="10"/>
  <c r="R48" i="10"/>
  <c r="P134" i="10"/>
  <c r="Q134" i="10"/>
  <c r="R134" i="10"/>
  <c r="R169" i="10"/>
  <c r="Q169" i="10"/>
  <c r="P169" i="10"/>
  <c r="Q120" i="10"/>
  <c r="R120" i="10"/>
  <c r="P120" i="10"/>
  <c r="Q137" i="10"/>
  <c r="R137" i="10"/>
  <c r="P137" i="10"/>
  <c r="R155" i="10"/>
  <c r="Q155" i="10"/>
  <c r="P155" i="10"/>
  <c r="Q81" i="10"/>
  <c r="R81" i="10"/>
  <c r="P81" i="10"/>
  <c r="R54" i="10"/>
  <c r="P54" i="10"/>
  <c r="Q172" i="10"/>
  <c r="R172" i="10"/>
  <c r="P172" i="10"/>
  <c r="R99" i="10"/>
  <c r="Q99" i="10"/>
  <c r="P99" i="10"/>
  <c r="R192" i="10"/>
  <c r="Q192" i="10"/>
  <c r="P192" i="10"/>
  <c r="Q179" i="10"/>
  <c r="R179" i="10"/>
  <c r="P179" i="10"/>
  <c r="P136" i="10"/>
  <c r="R136" i="10"/>
  <c r="Q136" i="10"/>
  <c r="P164" i="10"/>
  <c r="R164" i="10"/>
  <c r="Q164" i="10"/>
  <c r="Q165" i="10"/>
  <c r="R165" i="10"/>
  <c r="P165" i="10"/>
  <c r="Q106" i="10"/>
  <c r="P106" i="10"/>
  <c r="R106" i="10"/>
  <c r="R64" i="10"/>
  <c r="Q64" i="10"/>
  <c r="P64" i="10"/>
  <c r="Q123" i="10"/>
  <c r="P123" i="10"/>
  <c r="R123" i="10"/>
  <c r="R80" i="10"/>
  <c r="Q80" i="10"/>
  <c r="P80" i="10"/>
  <c r="R113" i="10"/>
  <c r="Q113" i="10"/>
  <c r="P113" i="10"/>
  <c r="Q73" i="10"/>
  <c r="R73" i="10"/>
  <c r="P73" i="10"/>
  <c r="R131" i="10"/>
  <c r="Q131" i="10"/>
  <c r="P131" i="10"/>
  <c r="R148" i="10"/>
  <c r="Q148" i="10"/>
  <c r="P148" i="10"/>
  <c r="Q176" i="10"/>
  <c r="P176" i="10"/>
  <c r="R176" i="10"/>
  <c r="R190" i="10"/>
  <c r="Q190" i="10"/>
  <c r="P190" i="10"/>
  <c r="P178" i="10"/>
  <c r="R178" i="10"/>
  <c r="Q178" i="10"/>
  <c r="R92" i="10"/>
  <c r="Q92" i="10"/>
  <c r="P92" i="10"/>
  <c r="R110" i="10"/>
  <c r="Q110" i="10"/>
  <c r="P183" i="10"/>
  <c r="Q183" i="10"/>
  <c r="R183" i="10"/>
  <c r="Q95" i="10"/>
  <c r="P95" i="10"/>
  <c r="R95" i="10"/>
  <c r="Q157" i="10"/>
  <c r="P157" i="10"/>
  <c r="R157" i="10"/>
  <c r="P127" i="10"/>
  <c r="R127" i="10"/>
  <c r="Q127" i="10"/>
  <c r="Q88" i="10"/>
  <c r="R88" i="10"/>
  <c r="P88" i="10"/>
  <c r="P46" i="10"/>
  <c r="P151" i="10"/>
  <c r="P78" i="10"/>
  <c r="R102" i="10"/>
  <c r="R158" i="10"/>
  <c r="P30" i="10"/>
  <c r="R53" i="10"/>
  <c r="R59" i="10"/>
  <c r="R78" i="10"/>
  <c r="Q85" i="10"/>
  <c r="R109" i="10"/>
  <c r="R171" i="10"/>
  <c r="R8" i="10"/>
  <c r="P23" i="10"/>
  <c r="Q30" i="10"/>
  <c r="P66" i="10"/>
  <c r="R85" i="10"/>
  <c r="P116" i="10"/>
  <c r="R122" i="10"/>
  <c r="Q129" i="10"/>
  <c r="R141" i="10"/>
  <c r="P159" i="10"/>
  <c r="Q185" i="10"/>
  <c r="P71" i="10"/>
  <c r="Q115" i="10"/>
  <c r="Q122" i="10"/>
  <c r="P129" i="10"/>
  <c r="Q141" i="10"/>
  <c r="P185" i="10"/>
  <c r="R23" i="10"/>
  <c r="R116" i="10"/>
  <c r="Q159" i="10"/>
  <c r="P36" i="10"/>
  <c r="P158" i="10"/>
  <c r="P145" i="10"/>
  <c r="P59" i="10"/>
  <c r="P102" i="10"/>
  <c r="R13" i="10"/>
  <c r="P53" i="10"/>
  <c r="P109" i="10"/>
  <c r="R10" i="10"/>
  <c r="Q19" i="10"/>
  <c r="P39" i="10"/>
  <c r="R50" i="10"/>
  <c r="R67" i="10"/>
  <c r="P74" i="10"/>
  <c r="R87" i="10"/>
  <c r="Q94" i="10"/>
  <c r="R143" i="10"/>
  <c r="P162" i="10"/>
  <c r="Q21" i="10"/>
  <c r="Q71" i="10"/>
  <c r="R151" i="10"/>
  <c r="R21" i="10"/>
  <c r="R36" i="10"/>
  <c r="R41" i="10"/>
  <c r="Q96" i="10"/>
  <c r="R115" i="10"/>
  <c r="Q171" i="10"/>
  <c r="P10" i="10"/>
  <c r="P32" i="10"/>
  <c r="P50" i="10"/>
  <c r="R55" i="10"/>
  <c r="P87" i="10"/>
  <c r="P117" i="10"/>
  <c r="P130" i="10"/>
  <c r="P143" i="10"/>
  <c r="P186" i="10"/>
  <c r="P19" i="10"/>
  <c r="R32" i="10"/>
  <c r="R130" i="10"/>
  <c r="R39" i="10"/>
  <c r="R74" i="10"/>
  <c r="R94" i="10"/>
  <c r="Q162" i="10"/>
  <c r="R25" i="10"/>
  <c r="P67" i="10"/>
  <c r="R186" i="10"/>
  <c r="P27" i="10"/>
  <c r="R34" i="10"/>
  <c r="Q45" i="10"/>
  <c r="Q57" i="10"/>
  <c r="P101" i="10"/>
  <c r="P144" i="10"/>
  <c r="R6" i="10"/>
  <c r="R46" i="10"/>
  <c r="P96" i="10"/>
  <c r="Q145" i="10"/>
  <c r="R144" i="10"/>
  <c r="P103" i="10"/>
  <c r="R37" i="10"/>
  <c r="Q37" i="10"/>
  <c r="P37" i="10"/>
  <c r="P47" i="10"/>
  <c r="P93" i="10"/>
  <c r="R93" i="10"/>
  <c r="Q93" i="10"/>
  <c r="Q138" i="10"/>
  <c r="P173" i="10"/>
  <c r="Q191" i="10"/>
  <c r="P191" i="10"/>
  <c r="R191" i="10"/>
  <c r="Q103" i="10"/>
  <c r="P138" i="10"/>
  <c r="P7" i="10"/>
  <c r="R42" i="10"/>
  <c r="Q42" i="10"/>
  <c r="P42" i="10"/>
  <c r="P75" i="10"/>
  <c r="Q7" i="10"/>
  <c r="Q20" i="10"/>
  <c r="R20" i="10"/>
  <c r="Q47" i="10"/>
  <c r="Q75" i="10"/>
  <c r="P110" i="10"/>
  <c r="R128" i="10"/>
  <c r="Q128" i="10"/>
  <c r="P128" i="10"/>
  <c r="Q173" i="10"/>
  <c r="R17" i="10"/>
  <c r="Q17" i="10"/>
  <c r="P17" i="10"/>
  <c r="P24" i="10"/>
  <c r="P68" i="10"/>
  <c r="Q68" i="10"/>
  <c r="P33" i="10"/>
  <c r="P82" i="10"/>
  <c r="Q100" i="10"/>
  <c r="P100" i="10"/>
  <c r="R100" i="10"/>
  <c r="P180" i="10"/>
  <c r="P86" i="10"/>
  <c r="R86" i="10"/>
  <c r="Q86" i="10"/>
  <c r="R121" i="10"/>
  <c r="Q121" i="10"/>
  <c r="P121" i="10"/>
  <c r="Q135" i="10"/>
  <c r="R135" i="10"/>
  <c r="P135" i="10"/>
  <c r="Q180" i="10"/>
  <c r="Q149" i="10"/>
  <c r="R149" i="10"/>
  <c r="P149" i="10"/>
  <c r="Q58" i="10"/>
  <c r="R58" i="10"/>
  <c r="P58" i="10"/>
  <c r="R33" i="10"/>
  <c r="Q184" i="10"/>
  <c r="P184" i="10"/>
  <c r="R184" i="10"/>
  <c r="Q24" i="10"/>
  <c r="R26" i="10"/>
  <c r="Q26" i="10"/>
  <c r="P26" i="10"/>
  <c r="P65" i="10"/>
  <c r="R65" i="10"/>
  <c r="Q65" i="10"/>
  <c r="Q163" i="10"/>
  <c r="P163" i="10"/>
  <c r="R163" i="10"/>
  <c r="R49" i="10"/>
  <c r="Q49" i="10"/>
  <c r="P49" i="10"/>
  <c r="Q82" i="10"/>
  <c r="R9" i="10"/>
  <c r="Q9" i="10"/>
  <c r="P9" i="10"/>
  <c r="Q54" i="10"/>
  <c r="P72" i="10"/>
  <c r="R72" i="10"/>
  <c r="Q72" i="10"/>
  <c r="Q117" i="10"/>
  <c r="P152" i="10"/>
  <c r="R170" i="10"/>
  <c r="Q170" i="10"/>
  <c r="P170" i="10"/>
  <c r="Q14" i="10"/>
  <c r="P89" i="10"/>
  <c r="R107" i="10"/>
  <c r="Q107" i="10"/>
  <c r="P107" i="10"/>
  <c r="Q152" i="10"/>
  <c r="P187" i="10"/>
  <c r="R14" i="10"/>
  <c r="Q28" i="10"/>
  <c r="R28" i="10"/>
  <c r="Q89" i="10"/>
  <c r="P124" i="10"/>
  <c r="R142" i="10"/>
  <c r="Q142" i="10"/>
  <c r="P142" i="10"/>
  <c r="Q187" i="10"/>
  <c r="Q11" i="10"/>
  <c r="R11" i="10"/>
  <c r="P11" i="10"/>
  <c r="R63" i="10"/>
  <c r="Q63" i="10"/>
  <c r="P63" i="10"/>
  <c r="P166" i="10"/>
  <c r="Q166" i="10"/>
  <c r="P156" i="10"/>
  <c r="R156" i="10"/>
  <c r="Q156" i="10"/>
  <c r="Q44" i="10"/>
  <c r="P44" i="10"/>
  <c r="R44" i="10"/>
  <c r="R35" i="10"/>
  <c r="Q35" i="10"/>
  <c r="P35" i="10"/>
  <c r="Q79" i="10"/>
  <c r="P79" i="10"/>
  <c r="R79" i="10"/>
  <c r="Q124" i="10"/>
  <c r="Q177" i="10"/>
  <c r="P177" i="10"/>
  <c r="R177" i="10"/>
  <c r="Q51" i="10"/>
  <c r="P51" i="10"/>
  <c r="R51" i="10"/>
  <c r="Q114" i="10"/>
  <c r="R114" i="10"/>
  <c r="P114" i="10"/>
  <c r="P8" i="10"/>
  <c r="P16" i="10"/>
  <c r="P25" i="10"/>
  <c r="P34" i="10"/>
  <c r="P41" i="10"/>
  <c r="P48" i="10"/>
  <c r="P55" i="10"/>
  <c r="P62" i="10"/>
  <c r="P69" i="10"/>
  <c r="P76" i="10"/>
  <c r="P83" i="10"/>
  <c r="P90" i="10"/>
  <c r="P97" i="10"/>
  <c r="P104" i="10"/>
  <c r="P111" i="10"/>
  <c r="P118" i="10"/>
  <c r="P125" i="10"/>
  <c r="P132" i="10"/>
  <c r="P139" i="10"/>
  <c r="P146" i="10"/>
  <c r="P153" i="10"/>
  <c r="P160" i="10"/>
  <c r="P167" i="10"/>
  <c r="P174" i="10"/>
  <c r="P181" i="10"/>
  <c r="P188" i="10"/>
  <c r="Q62" i="10"/>
  <c r="Q69" i="10"/>
  <c r="Q76" i="10"/>
  <c r="Q83" i="10"/>
  <c r="Q90" i="10"/>
  <c r="Q97" i="10"/>
  <c r="Q104" i="10"/>
  <c r="Q111" i="10"/>
  <c r="Q118" i="10"/>
  <c r="Q125" i="10"/>
  <c r="Q132" i="10"/>
  <c r="Q139" i="10"/>
  <c r="Q146" i="10"/>
  <c r="Q153" i="10"/>
  <c r="Q160" i="10"/>
  <c r="Q167" i="10"/>
  <c r="Q174" i="10"/>
  <c r="Q181" i="10"/>
  <c r="Q188" i="10"/>
  <c r="P56" i="10"/>
  <c r="P70" i="10"/>
  <c r="P77" i="10"/>
  <c r="P84" i="10"/>
  <c r="P91" i="10"/>
  <c r="P98" i="10"/>
  <c r="P105" i="10"/>
  <c r="P112" i="10"/>
  <c r="P119" i="10"/>
  <c r="P126" i="10"/>
  <c r="P133" i="10"/>
  <c r="P140" i="10"/>
  <c r="P147" i="10"/>
  <c r="P154" i="10"/>
  <c r="P161" i="10"/>
  <c r="P168" i="10"/>
  <c r="P175" i="10"/>
  <c r="P182" i="10"/>
  <c r="P189" i="10"/>
  <c r="Q56" i="10"/>
  <c r="Q70" i="10"/>
  <c r="Q77" i="10"/>
  <c r="Q84" i="10"/>
  <c r="Q91" i="10"/>
  <c r="Q98" i="10"/>
  <c r="Q105" i="10"/>
  <c r="Q112" i="10"/>
  <c r="Q119" i="10"/>
  <c r="Q126" i="10"/>
  <c r="Q133" i="10"/>
  <c r="Q140" i="10"/>
  <c r="Q147" i="10"/>
  <c r="Q154" i="10"/>
  <c r="Q161" i="10"/>
  <c r="Q168" i="10"/>
  <c r="Q175" i="10"/>
  <c r="Q182" i="10"/>
  <c r="Q189" i="10"/>
  <c r="P6" i="10"/>
  <c r="P13" i="10"/>
  <c r="W59" i="6"/>
  <c r="V59" i="6"/>
  <c r="U59" i="6"/>
  <c r="P193" i="7"/>
  <c r="P192" i="7"/>
  <c r="P191" i="7"/>
  <c r="P190" i="7"/>
  <c r="P189" i="7"/>
  <c r="P188" i="7"/>
  <c r="P66" i="7"/>
  <c r="P65" i="7"/>
  <c r="P41" i="7"/>
  <c r="P40" i="7"/>
  <c r="P39" i="7"/>
  <c r="P38" i="7"/>
  <c r="P23" i="7"/>
  <c r="P30" i="7"/>
  <c r="P29" i="7"/>
  <c r="P28" i="7"/>
  <c r="P27" i="7"/>
  <c r="P26" i="7"/>
  <c r="P181" i="7"/>
  <c r="Q198" i="10" l="1"/>
  <c r="N5" i="6"/>
  <c r="P5" i="6"/>
  <c r="O5" i="6"/>
  <c r="O7" i="6"/>
  <c r="O6" i="6"/>
  <c r="O8" i="6"/>
  <c r="P6" i="6"/>
  <c r="P8" i="6"/>
  <c r="P7" i="6"/>
  <c r="P198" i="10"/>
  <c r="P197" i="10"/>
  <c r="Q197" i="10"/>
  <c r="R198" i="10"/>
  <c r="R197" i="10"/>
  <c r="R199" i="10"/>
  <c r="R200" i="10"/>
  <c r="R196" i="10"/>
  <c r="Q200" i="10"/>
  <c r="R195" i="10"/>
  <c r="Q195" i="10"/>
  <c r="Q196" i="10"/>
  <c r="Q199" i="10"/>
  <c r="P200" i="10"/>
  <c r="P199" i="10"/>
  <c r="P196" i="10"/>
  <c r="P195" i="10"/>
  <c r="P168" i="7"/>
  <c r="P167" i="7"/>
  <c r="P180" i="7"/>
  <c r="AI48" i="6"/>
  <c r="AJ45" i="6" l="1"/>
  <c r="T45" i="6" s="1"/>
  <c r="W45" i="6"/>
  <c r="V45" i="6"/>
  <c r="U45" i="6"/>
  <c r="J45" i="6" l="1"/>
  <c r="P124" i="7" l="1"/>
  <c r="P123" i="7"/>
  <c r="V50" i="6" l="1"/>
  <c r="V49" i="6"/>
  <c r="V61" i="6"/>
  <c r="P185" i="7" l="1"/>
  <c r="P184" i="7"/>
  <c r="P179" i="7"/>
  <c r="P178" i="7"/>
  <c r="P177" i="7"/>
  <c r="P176" i="7"/>
  <c r="P175" i="7"/>
  <c r="P174" i="7"/>
  <c r="BA55" i="6" l="1"/>
  <c r="BA57" i="6" l="1"/>
  <c r="U9" i="6" l="1"/>
  <c r="V9" i="6"/>
  <c r="AJ9" i="6"/>
  <c r="T9" i="6" s="1"/>
  <c r="P164" i="7"/>
  <c r="AJ10" i="6" l="1"/>
  <c r="T10" i="6" s="1"/>
  <c r="AJ11" i="6"/>
  <c r="T11" i="6" s="1"/>
  <c r="AJ12" i="6"/>
  <c r="T12" i="6" s="1"/>
  <c r="AJ13" i="6"/>
  <c r="T13" i="6" s="1"/>
  <c r="AJ14" i="6"/>
  <c r="T14" i="6" s="1"/>
  <c r="AJ15" i="6"/>
  <c r="T15" i="6" s="1"/>
  <c r="U10" i="6"/>
  <c r="V10" i="6"/>
  <c r="U11" i="6"/>
  <c r="V11" i="6"/>
  <c r="U12" i="6"/>
  <c r="V12" i="6"/>
  <c r="U13" i="6"/>
  <c r="V13" i="6"/>
  <c r="U14" i="6"/>
  <c r="V14" i="6"/>
  <c r="U15" i="6"/>
  <c r="V15" i="6"/>
  <c r="K9" i="6"/>
  <c r="J9" i="6" s="1"/>
  <c r="K10" i="6"/>
  <c r="J10" i="6" s="1"/>
  <c r="I9" i="6"/>
  <c r="I10" i="6"/>
  <c r="U71" i="6"/>
  <c r="U49" i="6"/>
  <c r="AJ49" i="6"/>
  <c r="T49" i="6" s="1"/>
  <c r="P49" i="6"/>
  <c r="O49" i="6"/>
  <c r="N49" i="6"/>
  <c r="J49" i="6"/>
  <c r="P50" i="6"/>
  <c r="O50" i="6"/>
  <c r="N50" i="6"/>
  <c r="J50" i="6"/>
  <c r="AJ50" i="6"/>
  <c r="T50" i="6" s="1"/>
  <c r="U50" i="6"/>
  <c r="AJ48" i="6"/>
  <c r="T48" i="6" s="1"/>
  <c r="AJ47" i="6"/>
  <c r="T47" i="6" s="1"/>
  <c r="AJ46" i="6"/>
  <c r="T46" i="6" s="1"/>
  <c r="W48" i="6"/>
  <c r="W47" i="6"/>
  <c r="W46" i="6"/>
  <c r="V48" i="6"/>
  <c r="U48" i="6"/>
  <c r="V47" i="6"/>
  <c r="U47" i="6"/>
  <c r="V46" i="6"/>
  <c r="U46" i="6"/>
  <c r="J48" i="6"/>
  <c r="J47" i="6"/>
  <c r="L10" i="6" l="1"/>
  <c r="M10" i="6" s="1"/>
  <c r="L9" i="6"/>
  <c r="M9" i="6" s="1"/>
  <c r="L46" i="6"/>
  <c r="I46" i="6"/>
  <c r="M48" i="6"/>
  <c r="N48" i="6" s="1"/>
  <c r="M47" i="6"/>
  <c r="N47" i="6" s="1"/>
  <c r="N9" i="6" l="1"/>
  <c r="P9" i="6"/>
  <c r="O9" i="6"/>
  <c r="N10" i="6"/>
  <c r="P10" i="6"/>
  <c r="O10" i="6"/>
  <c r="M46" i="6"/>
  <c r="N46" i="6" s="1"/>
  <c r="P47" i="6"/>
  <c r="P48" i="6"/>
  <c r="O47" i="6"/>
  <c r="O48" i="6"/>
  <c r="J46" i="6"/>
  <c r="P166" i="7"/>
  <c r="O46" i="6" l="1"/>
  <c r="P46" i="6"/>
  <c r="P121" i="7"/>
  <c r="P122" i="7"/>
  <c r="P154" i="7"/>
  <c r="BA61" i="6"/>
  <c r="P143" i="7"/>
  <c r="AI74" i="6"/>
  <c r="P142" i="7"/>
  <c r="P141" i="7"/>
  <c r="P140" i="7"/>
  <c r="P139" i="7"/>
  <c r="AI64" i="6"/>
  <c r="AI63" i="6"/>
  <c r="P173" i="7"/>
  <c r="P172" i="7"/>
  <c r="P171" i="7"/>
  <c r="P170" i="7"/>
  <c r="P169" i="7"/>
  <c r="P161" i="7"/>
  <c r="AI62" i="6" l="1"/>
  <c r="AI58" i="6"/>
  <c r="AI53" i="6"/>
  <c r="AI54" i="6"/>
  <c r="AI52" i="6"/>
  <c r="AI51" i="6"/>
  <c r="P92" i="7" l="1"/>
  <c r="P91" i="7"/>
  <c r="P90" i="7"/>
  <c r="P89" i="7"/>
  <c r="P88" i="7"/>
  <c r="P87" i="7"/>
  <c r="P86" i="7"/>
  <c r="P82" i="7"/>
  <c r="P81" i="7"/>
  <c r="P80" i="7"/>
  <c r="P79" i="7"/>
  <c r="P78" i="7"/>
  <c r="P64" i="7"/>
  <c r="P63" i="7"/>
  <c r="P62" i="7"/>
  <c r="P61" i="7"/>
  <c r="P60" i="7"/>
  <c r="P59" i="7"/>
  <c r="P58" i="7"/>
  <c r="P57" i="7"/>
  <c r="P56" i="7"/>
  <c r="P55" i="7"/>
  <c r="P54" i="7"/>
  <c r="P53" i="7"/>
  <c r="P37" i="7"/>
  <c r="P36" i="7"/>
  <c r="P35" i="7"/>
  <c r="P34" i="7"/>
  <c r="P33" i="7"/>
  <c r="P32" i="7"/>
  <c r="P25" i="7"/>
  <c r="P24" i="7"/>
  <c r="P18" i="7"/>
  <c r="P22" i="7"/>
  <c r="P21" i="7"/>
  <c r="P20" i="7"/>
  <c r="P19" i="7"/>
  <c r="P17" i="7"/>
  <c r="P16" i="7"/>
  <c r="P15" i="7"/>
  <c r="P14" i="7"/>
  <c r="P13" i="7"/>
  <c r="P12" i="7"/>
  <c r="P138" i="7"/>
  <c r="P137" i="7"/>
  <c r="P136" i="7"/>
  <c r="K11" i="6" l="1"/>
  <c r="K12" i="6"/>
  <c r="K13" i="6"/>
  <c r="K14" i="6"/>
  <c r="K15" i="6"/>
  <c r="I11" i="6"/>
  <c r="I12" i="6"/>
  <c r="I13" i="6"/>
  <c r="I14" i="6"/>
  <c r="I15" i="6"/>
  <c r="P160" i="7"/>
  <c r="P73" i="7"/>
  <c r="J15" i="6" l="1"/>
  <c r="L15" i="6"/>
  <c r="M15" i="6" s="1"/>
  <c r="N15" i="6" s="1"/>
  <c r="J14" i="6"/>
  <c r="L14" i="6"/>
  <c r="M14" i="6" s="1"/>
  <c r="N14" i="6" s="1"/>
  <c r="J13" i="6"/>
  <c r="L13" i="6"/>
  <c r="M13" i="6" s="1"/>
  <c r="N13" i="6" s="1"/>
  <c r="J12" i="6"/>
  <c r="L12" i="6"/>
  <c r="M12" i="6" s="1"/>
  <c r="O12" i="6" s="1"/>
  <c r="J11" i="6"/>
  <c r="L11" i="6"/>
  <c r="M11" i="6" s="1"/>
  <c r="N11" i="6" s="1"/>
  <c r="AJ16" i="6"/>
  <c r="T16" i="6" s="1"/>
  <c r="AJ17" i="6"/>
  <c r="T17" i="6" s="1"/>
  <c r="AJ18" i="6"/>
  <c r="T18" i="6" s="1"/>
  <c r="W16" i="6"/>
  <c r="W17" i="6"/>
  <c r="W18" i="6"/>
  <c r="V16" i="6"/>
  <c r="V17" i="6"/>
  <c r="V18" i="6"/>
  <c r="U16" i="6"/>
  <c r="U17" i="6"/>
  <c r="U18" i="6"/>
  <c r="K16" i="6"/>
  <c r="K17" i="6"/>
  <c r="K18" i="6"/>
  <c r="I16" i="6"/>
  <c r="I17" i="6"/>
  <c r="I18" i="6"/>
  <c r="J130" i="11"/>
  <c r="J131" i="11"/>
  <c r="J132" i="11"/>
  <c r="K20" i="6"/>
  <c r="J20" i="6" s="1"/>
  <c r="I20" i="6"/>
  <c r="I21" i="6"/>
  <c r="I22" i="6"/>
  <c r="I23" i="6"/>
  <c r="I24" i="6"/>
  <c r="I25" i="6"/>
  <c r="I26" i="6"/>
  <c r="I27" i="6"/>
  <c r="I28" i="6"/>
  <c r="I51" i="6"/>
  <c r="I52" i="6"/>
  <c r="I53" i="6"/>
  <c r="I54" i="6"/>
  <c r="I56" i="6"/>
  <c r="I59" i="6"/>
  <c r="I60" i="6"/>
  <c r="I61" i="6"/>
  <c r="I62" i="6"/>
  <c r="I63" i="6"/>
  <c r="I64" i="6"/>
  <c r="I65" i="6"/>
  <c r="I66" i="6"/>
  <c r="I67" i="6"/>
  <c r="I68" i="6"/>
  <c r="I69" i="6"/>
  <c r="I70" i="6"/>
  <c r="I71" i="6"/>
  <c r="I72" i="6"/>
  <c r="I73" i="6"/>
  <c r="I74" i="6"/>
  <c r="I75" i="6"/>
  <c r="I76" i="6"/>
  <c r="I77" i="6"/>
  <c r="K21" i="6"/>
  <c r="J21" i="6" s="1"/>
  <c r="K22" i="6"/>
  <c r="J22" i="6" s="1"/>
  <c r="K23" i="6"/>
  <c r="J23" i="6" s="1"/>
  <c r="K24" i="6"/>
  <c r="J24" i="6" s="1"/>
  <c r="K25" i="6"/>
  <c r="J25" i="6" s="1"/>
  <c r="K26" i="6"/>
  <c r="J26" i="6" s="1"/>
  <c r="K27" i="6"/>
  <c r="J27" i="6" s="1"/>
  <c r="K28" i="6"/>
  <c r="J28" i="6" s="1"/>
  <c r="K51" i="6"/>
  <c r="J51" i="6" s="1"/>
  <c r="J52" i="6"/>
  <c r="J53" i="6"/>
  <c r="J54" i="6"/>
  <c r="J55" i="6"/>
  <c r="K56" i="6"/>
  <c r="J56" i="6" s="1"/>
  <c r="K57" i="6"/>
  <c r="J57" i="6" s="1"/>
  <c r="J58" i="6"/>
  <c r="J59" i="6"/>
  <c r="J60" i="6"/>
  <c r="K61" i="6"/>
  <c r="J61" i="6" s="1"/>
  <c r="K62" i="6"/>
  <c r="J62" i="6" s="1"/>
  <c r="K63" i="6"/>
  <c r="J63" i="6" s="1"/>
  <c r="K64" i="6"/>
  <c r="J64" i="6" s="1"/>
  <c r="K65" i="6"/>
  <c r="J65" i="6" s="1"/>
  <c r="K66" i="6"/>
  <c r="J66" i="6" s="1"/>
  <c r="K67" i="6"/>
  <c r="J67" i="6" s="1"/>
  <c r="K68" i="6"/>
  <c r="J68" i="6" s="1"/>
  <c r="J69" i="6"/>
  <c r="K70" i="6"/>
  <c r="J70" i="6" s="1"/>
  <c r="K71" i="6"/>
  <c r="J71" i="6" s="1"/>
  <c r="K72" i="6"/>
  <c r="J72" i="6" s="1"/>
  <c r="K73" i="6"/>
  <c r="J73" i="6" s="1"/>
  <c r="K74" i="6"/>
  <c r="J74" i="6" s="1"/>
  <c r="K75" i="6"/>
  <c r="J75" i="6" s="1"/>
  <c r="K76" i="6"/>
  <c r="J76" i="6" s="1"/>
  <c r="K77" i="6"/>
  <c r="J77" i="6" s="1"/>
  <c r="K19" i="6"/>
  <c r="I19" i="6"/>
  <c r="J18" i="6" l="1"/>
  <c r="L18" i="6"/>
  <c r="M18" i="6" s="1"/>
  <c r="N18" i="6" s="1"/>
  <c r="J17" i="6"/>
  <c r="L17" i="6"/>
  <c r="M17" i="6" s="1"/>
  <c r="N17" i="6" s="1"/>
  <c r="J16" i="6"/>
  <c r="L16" i="6"/>
  <c r="M16" i="6" s="1"/>
  <c r="O16" i="6" s="1"/>
  <c r="J19" i="6"/>
  <c r="L19" i="6"/>
  <c r="M19" i="6" s="1"/>
  <c r="N12" i="6"/>
  <c r="P12" i="6"/>
  <c r="O13" i="6"/>
  <c r="P13" i="6"/>
  <c r="O11" i="6"/>
  <c r="O15" i="6"/>
  <c r="O14" i="6"/>
  <c r="P11" i="6"/>
  <c r="P14" i="6"/>
  <c r="P15" i="6"/>
  <c r="J133" i="11"/>
  <c r="J134" i="11"/>
  <c r="J135" i="11"/>
  <c r="J136" i="11"/>
  <c r="BA56" i="6"/>
  <c r="P163" i="7"/>
  <c r="P16" i="6" l="1"/>
  <c r="N16" i="6"/>
  <c r="O17" i="6"/>
  <c r="P17" i="6"/>
  <c r="O18" i="6"/>
  <c r="P18" i="6"/>
  <c r="P19" i="6"/>
  <c r="O19" i="6"/>
  <c r="N19" i="6"/>
  <c r="U19" i="6"/>
  <c r="V19" i="6"/>
  <c r="AJ19" i="6"/>
  <c r="T19" i="6" s="1"/>
  <c r="U24" i="6" l="1"/>
  <c r="V20" i="6"/>
  <c r="P128" i="7"/>
  <c r="P127" i="7"/>
  <c r="P126" i="7"/>
  <c r="P129" i="7"/>
  <c r="AI55" i="6"/>
  <c r="P165" i="7"/>
  <c r="P75" i="7"/>
  <c r="P52" i="7" l="1"/>
  <c r="P51" i="7"/>
  <c r="P50" i="7"/>
  <c r="P49" i="7"/>
  <c r="P48" i="7"/>
  <c r="AI56" i="6"/>
  <c r="AI57" i="6"/>
  <c r="P162" i="7"/>
  <c r="P159" i="7"/>
  <c r="BB68" i="6" l="1"/>
  <c r="P135" i="7"/>
  <c r="P153" i="7"/>
  <c r="P152" i="7"/>
  <c r="P151" i="7"/>
  <c r="AI61" i="6"/>
  <c r="AI67" i="6"/>
  <c r="AI68" i="6"/>
  <c r="AI70" i="6"/>
  <c r="AI71" i="6"/>
  <c r="AI72" i="6"/>
  <c r="AI73" i="6"/>
  <c r="AI75" i="6"/>
  <c r="AI76" i="6"/>
  <c r="AI77" i="6"/>
  <c r="AI69" i="6"/>
  <c r="P158" i="7"/>
  <c r="P157" i="7"/>
  <c r="P156" i="7"/>
  <c r="P155" i="7"/>
  <c r="P150" i="7"/>
  <c r="P149" i="7"/>
  <c r="P148" i="7"/>
  <c r="P147" i="7"/>
  <c r="P146" i="7"/>
  <c r="P145" i="7"/>
  <c r="P144" i="7"/>
  <c r="P134" i="7"/>
  <c r="P133" i="7"/>
  <c r="P132" i="7"/>
  <c r="P131" i="7"/>
  <c r="P130" i="7"/>
  <c r="P125" i="7"/>
  <c r="P120" i="7"/>
  <c r="P119" i="7"/>
  <c r="P118" i="7"/>
  <c r="P117" i="7"/>
  <c r="P116" i="7"/>
  <c r="P115" i="7"/>
  <c r="P114" i="7"/>
  <c r="P113" i="7"/>
  <c r="P112" i="7"/>
  <c r="P111" i="7"/>
  <c r="P110" i="7"/>
  <c r="P109" i="7"/>
  <c r="P108" i="7"/>
  <c r="P107" i="7"/>
  <c r="P106" i="7"/>
  <c r="P105" i="7"/>
  <c r="P104" i="7"/>
  <c r="P103" i="7"/>
  <c r="P102" i="7"/>
  <c r="P101" i="7"/>
  <c r="P100" i="7"/>
  <c r="P99" i="7"/>
  <c r="P98" i="7"/>
  <c r="P97" i="7"/>
  <c r="P96" i="7"/>
  <c r="P95" i="7"/>
  <c r="P94" i="7"/>
  <c r="P93" i="7"/>
  <c r="P85" i="7"/>
  <c r="P84" i="7"/>
  <c r="P83" i="7"/>
  <c r="P77" i="7"/>
  <c r="P76" i="7"/>
  <c r="P74" i="7"/>
  <c r="P71" i="7"/>
  <c r="P70" i="7"/>
  <c r="P69" i="7"/>
  <c r="P47" i="7"/>
  <c r="P46" i="7"/>
  <c r="P45" i="7"/>
  <c r="P44" i="7"/>
  <c r="P11" i="7"/>
  <c r="P43" i="7"/>
  <c r="P42" i="7"/>
  <c r="P31" i="7"/>
  <c r="P10" i="7"/>
  <c r="P9" i="7"/>
  <c r="P8" i="7"/>
  <c r="P7" i="7"/>
  <c r="P6" i="7"/>
  <c r="P5" i="7"/>
  <c r="P4" i="7"/>
  <c r="P3" i="7"/>
  <c r="P72" i="7"/>
  <c r="U62" i="6" l="1"/>
  <c r="W58" i="6"/>
  <c r="AI66" i="6"/>
  <c r="O150" i="11"/>
  <c r="R150" i="11" s="1"/>
  <c r="R142" i="11"/>
  <c r="R143" i="11"/>
  <c r="R144" i="11"/>
  <c r="R145" i="11"/>
  <c r="R146" i="11"/>
  <c r="R147" i="11"/>
  <c r="R141" i="11"/>
  <c r="O152" i="11"/>
  <c r="R152" i="11" s="1"/>
  <c r="O151" i="11"/>
  <c r="R151" i="11" s="1"/>
  <c r="O149" i="11"/>
  <c r="R149" i="11" s="1"/>
  <c r="O148" i="11"/>
  <c r="R148" i="11" s="1"/>
  <c r="O127" i="11" l="1"/>
  <c r="O4" i="11"/>
  <c r="O70" i="11" l="1"/>
  <c r="O122" i="11"/>
  <c r="R122" i="11" s="1"/>
  <c r="O113" i="11"/>
  <c r="P113" i="11" s="1"/>
  <c r="O112" i="11"/>
  <c r="R112" i="11" s="1"/>
  <c r="O111" i="11"/>
  <c r="Q111" i="11" s="1"/>
  <c r="O81" i="11"/>
  <c r="P81" i="11" s="1"/>
  <c r="O59" i="11"/>
  <c r="P59" i="11" s="1"/>
  <c r="O58" i="11"/>
  <c r="R58" i="11" s="1"/>
  <c r="O57" i="11"/>
  <c r="Q57" i="11" s="1"/>
  <c r="O43" i="11"/>
  <c r="R43" i="11" s="1"/>
  <c r="O129" i="11"/>
  <c r="R129" i="11" s="1"/>
  <c r="O40" i="11"/>
  <c r="Q127" i="11"/>
  <c r="O85" i="11"/>
  <c r="O126" i="11"/>
  <c r="P126" i="11" s="1"/>
  <c r="O82" i="11"/>
  <c r="Q82" i="11" s="1"/>
  <c r="O36" i="11"/>
  <c r="P36" i="11" s="1"/>
  <c r="O109" i="11"/>
  <c r="R109" i="11" s="1"/>
  <c r="O79" i="11"/>
  <c r="O68" i="11"/>
  <c r="O54" i="11"/>
  <c r="P54" i="11" s="1"/>
  <c r="O52" i="11"/>
  <c r="O66" i="11"/>
  <c r="R66" i="11" s="1"/>
  <c r="O34" i="11"/>
  <c r="O49" i="11"/>
  <c r="O121" i="11"/>
  <c r="O67" i="11"/>
  <c r="R67" i="11" s="1"/>
  <c r="O120" i="11"/>
  <c r="R120" i="11" s="1"/>
  <c r="O106" i="11"/>
  <c r="O21" i="11"/>
  <c r="Q21" i="11" s="1"/>
  <c r="O103" i="11"/>
  <c r="R103" i="11" s="1"/>
  <c r="O77" i="11"/>
  <c r="O17" i="11"/>
  <c r="Q17" i="11" s="1"/>
  <c r="O118" i="11"/>
  <c r="R118" i="11" s="1"/>
  <c r="O64" i="11"/>
  <c r="O117" i="11"/>
  <c r="P117" i="11" s="1"/>
  <c r="O102" i="11"/>
  <c r="R102" i="11" s="1"/>
  <c r="O31" i="11"/>
  <c r="O8" i="11"/>
  <c r="R8" i="11" s="1"/>
  <c r="O76" i="11"/>
  <c r="O61" i="11"/>
  <c r="O48" i="11"/>
  <c r="R48" i="11" s="1"/>
  <c r="O30" i="11"/>
  <c r="Q30" i="11" s="1"/>
  <c r="O100" i="11"/>
  <c r="R100" i="11" s="1"/>
  <c r="O86" i="11"/>
  <c r="O75" i="11"/>
  <c r="R75" i="11" s="1"/>
  <c r="O46" i="11"/>
  <c r="R46" i="11" s="1"/>
  <c r="O28" i="11"/>
  <c r="R28" i="11" s="1"/>
  <c r="O130" i="11"/>
  <c r="O115" i="11"/>
  <c r="O72" i="11"/>
  <c r="P72" i="11" s="1"/>
  <c r="O45" i="11"/>
  <c r="P45" i="11" s="1"/>
  <c r="O27" i="11"/>
  <c r="P27" i="11" s="1"/>
  <c r="O124" i="11"/>
  <c r="O104" i="11"/>
  <c r="O63" i="11"/>
  <c r="P63" i="11" s="1"/>
  <c r="O84" i="11"/>
  <c r="O73" i="11"/>
  <c r="R73" i="11" s="1"/>
  <c r="O25" i="11"/>
  <c r="O50" i="11"/>
  <c r="O41" i="11"/>
  <c r="O32" i="11"/>
  <c r="O125" i="11"/>
  <c r="O116" i="11"/>
  <c r="O107" i="11"/>
  <c r="O80" i="11"/>
  <c r="O71" i="11"/>
  <c r="O62" i="11"/>
  <c r="O53" i="11"/>
  <c r="O44" i="11"/>
  <c r="O35" i="11"/>
  <c r="O26" i="11"/>
  <c r="O128" i="11"/>
  <c r="O119" i="11"/>
  <c r="O83" i="11"/>
  <c r="O74" i="11"/>
  <c r="O110" i="11"/>
  <c r="O101" i="11"/>
  <c r="O65" i="11"/>
  <c r="O47" i="11"/>
  <c r="O29" i="11"/>
  <c r="O114" i="11"/>
  <c r="O105" i="11"/>
  <c r="O87" i="11"/>
  <c r="O78" i="11"/>
  <c r="O69" i="11"/>
  <c r="O60" i="11"/>
  <c r="O51" i="11"/>
  <c r="O42" i="11"/>
  <c r="O33" i="11"/>
  <c r="O24" i="11"/>
  <c r="P4" i="11"/>
  <c r="Q4" i="11"/>
  <c r="R4" i="11"/>
  <c r="O11" i="11"/>
  <c r="O15" i="11"/>
  <c r="O6" i="11"/>
  <c r="O19" i="11"/>
  <c r="O10" i="11"/>
  <c r="O23" i="11"/>
  <c r="O14" i="11"/>
  <c r="O5" i="11"/>
  <c r="O12" i="11"/>
  <c r="O16" i="11"/>
  <c r="O7" i="11"/>
  <c r="O18" i="11"/>
  <c r="O20" i="11"/>
  <c r="O9" i="11"/>
  <c r="O22" i="11"/>
  <c r="O13" i="11"/>
  <c r="O3" i="11"/>
  <c r="R3" i="11" s="1"/>
  <c r="P103" i="11" l="1"/>
  <c r="P112" i="11"/>
  <c r="R113" i="11"/>
  <c r="P30" i="11"/>
  <c r="Q126" i="11"/>
  <c r="P57" i="11"/>
  <c r="P111" i="11"/>
  <c r="Q58" i="11"/>
  <c r="Q112" i="11"/>
  <c r="Q59" i="11"/>
  <c r="R81" i="11"/>
  <c r="Q117" i="11"/>
  <c r="P58" i="11"/>
  <c r="Q113" i="11"/>
  <c r="R59" i="11"/>
  <c r="Q103" i="11"/>
  <c r="R17" i="11"/>
  <c r="P17" i="11"/>
  <c r="R111" i="11"/>
  <c r="R57" i="11"/>
  <c r="Q81" i="11"/>
  <c r="Q122" i="11"/>
  <c r="P122" i="11"/>
  <c r="P70" i="11"/>
  <c r="Q70" i="11"/>
  <c r="R70" i="11"/>
  <c r="R85" i="11"/>
  <c r="P85" i="11"/>
  <c r="R40" i="11"/>
  <c r="P40" i="11"/>
  <c r="Q40" i="11"/>
  <c r="P127" i="11"/>
  <c r="R36" i="11"/>
  <c r="Q54" i="11"/>
  <c r="R126" i="11"/>
  <c r="P67" i="11"/>
  <c r="Q43" i="11"/>
  <c r="P43" i="11"/>
  <c r="Q36" i="11"/>
  <c r="R82" i="11"/>
  <c r="Q72" i="11"/>
  <c r="Q129" i="11"/>
  <c r="P129" i="11"/>
  <c r="P82" i="11"/>
  <c r="Q85" i="11"/>
  <c r="Q45" i="11"/>
  <c r="R127" i="11"/>
  <c r="R30" i="11"/>
  <c r="Q67" i="11"/>
  <c r="P34" i="11"/>
  <c r="Q34" i="11"/>
  <c r="R34" i="11"/>
  <c r="Q66" i="11"/>
  <c r="P66" i="11"/>
  <c r="R21" i="11"/>
  <c r="P115" i="11"/>
  <c r="Q115" i="11"/>
  <c r="R115" i="11"/>
  <c r="P21" i="11"/>
  <c r="Q100" i="11"/>
  <c r="P100" i="11"/>
  <c r="R121" i="11"/>
  <c r="Q121" i="11"/>
  <c r="P121" i="11"/>
  <c r="Q61" i="11"/>
  <c r="P61" i="11"/>
  <c r="P68" i="11"/>
  <c r="Q68" i="11"/>
  <c r="R68" i="11"/>
  <c r="R76" i="11"/>
  <c r="P76" i="11"/>
  <c r="Q76" i="11"/>
  <c r="P79" i="11"/>
  <c r="R79" i="11"/>
  <c r="Q79" i="11"/>
  <c r="Q86" i="11"/>
  <c r="P86" i="11"/>
  <c r="R86" i="11"/>
  <c r="P52" i="11"/>
  <c r="R52" i="11"/>
  <c r="Q52" i="11"/>
  <c r="R130" i="11"/>
  <c r="P130" i="11"/>
  <c r="Q130" i="11"/>
  <c r="Q106" i="11"/>
  <c r="P106" i="11"/>
  <c r="R49" i="11"/>
  <c r="Q49" i="11"/>
  <c r="P49" i="11"/>
  <c r="Q8" i="11"/>
  <c r="P8" i="11"/>
  <c r="R27" i="11"/>
  <c r="Q118" i="11"/>
  <c r="P118" i="11"/>
  <c r="Q46" i="11"/>
  <c r="P46" i="11"/>
  <c r="R117" i="11"/>
  <c r="P77" i="11"/>
  <c r="Q77" i="11"/>
  <c r="R77" i="11"/>
  <c r="Q109" i="11"/>
  <c r="P109" i="11"/>
  <c r="Q120" i="11"/>
  <c r="P120" i="11"/>
  <c r="Q48" i="11"/>
  <c r="P48" i="11"/>
  <c r="R61" i="11"/>
  <c r="R106" i="11"/>
  <c r="R31" i="11"/>
  <c r="Q31" i="11"/>
  <c r="P31" i="11"/>
  <c r="Q102" i="11"/>
  <c r="P102" i="11"/>
  <c r="R45" i="11"/>
  <c r="R72" i="11"/>
  <c r="Q64" i="11"/>
  <c r="P64" i="11"/>
  <c r="R64" i="11"/>
  <c r="R54" i="11"/>
  <c r="Q28" i="11"/>
  <c r="P28" i="11"/>
  <c r="Q27" i="11"/>
  <c r="Q75" i="11"/>
  <c r="P75" i="11"/>
  <c r="R63" i="11"/>
  <c r="Q84" i="11"/>
  <c r="P84" i="11"/>
  <c r="P104" i="11"/>
  <c r="Q104" i="11"/>
  <c r="R104" i="11"/>
  <c r="P25" i="11"/>
  <c r="Q25" i="11"/>
  <c r="R25" i="11"/>
  <c r="P124" i="11"/>
  <c r="R124" i="11"/>
  <c r="Q124" i="11"/>
  <c r="R84" i="11"/>
  <c r="Q63" i="11"/>
  <c r="Q73" i="11"/>
  <c r="P73" i="11"/>
  <c r="P83" i="11"/>
  <c r="R83" i="11"/>
  <c r="Q83" i="11"/>
  <c r="R29" i="11"/>
  <c r="Q29" i="11"/>
  <c r="P29" i="11"/>
  <c r="P128" i="11"/>
  <c r="Q128" i="11"/>
  <c r="R128" i="11"/>
  <c r="P24" i="11"/>
  <c r="Q24" i="11"/>
  <c r="R24" i="11"/>
  <c r="P26" i="11"/>
  <c r="Q26" i="11"/>
  <c r="R26" i="11"/>
  <c r="Q65" i="11"/>
  <c r="P65" i="11"/>
  <c r="R65" i="11"/>
  <c r="P119" i="11"/>
  <c r="Q119" i="11"/>
  <c r="R119" i="11"/>
  <c r="Q47" i="11"/>
  <c r="P47" i="11"/>
  <c r="R47" i="11"/>
  <c r="R50" i="11"/>
  <c r="P50" i="11"/>
  <c r="Q50" i="11"/>
  <c r="P33" i="11"/>
  <c r="Q33" i="11"/>
  <c r="R33" i="11"/>
  <c r="Q101" i="11"/>
  <c r="P101" i="11"/>
  <c r="R101" i="11"/>
  <c r="P53" i="11"/>
  <c r="Q53" i="11"/>
  <c r="R53" i="11"/>
  <c r="P62" i="11"/>
  <c r="Q62" i="11"/>
  <c r="R62" i="11"/>
  <c r="P80" i="11"/>
  <c r="Q80" i="11"/>
  <c r="R80" i="11"/>
  <c r="Q87" i="11"/>
  <c r="P87" i="11"/>
  <c r="R87" i="11"/>
  <c r="P107" i="11"/>
  <c r="Q107" i="11"/>
  <c r="R107" i="11"/>
  <c r="P116" i="11"/>
  <c r="Q116" i="11"/>
  <c r="R116" i="11"/>
  <c r="R125" i="11"/>
  <c r="P125" i="11"/>
  <c r="Q125" i="11"/>
  <c r="P110" i="11"/>
  <c r="Q110" i="11"/>
  <c r="R110" i="11"/>
  <c r="Q69" i="11"/>
  <c r="P69" i="11"/>
  <c r="R69" i="11"/>
  <c r="R41" i="11"/>
  <c r="P41" i="11"/>
  <c r="Q41" i="11"/>
  <c r="P35" i="11"/>
  <c r="Q35" i="11"/>
  <c r="R35" i="11"/>
  <c r="Q42" i="11"/>
  <c r="P42" i="11"/>
  <c r="R42" i="11"/>
  <c r="P44" i="11"/>
  <c r="Q44" i="11"/>
  <c r="R44" i="11"/>
  <c r="P51" i="11"/>
  <c r="Q51" i="11"/>
  <c r="R51" i="11"/>
  <c r="P60" i="11"/>
  <c r="Q60" i="11"/>
  <c r="R60" i="11"/>
  <c r="P71" i="11"/>
  <c r="Q71" i="11"/>
  <c r="R71" i="11"/>
  <c r="Q78" i="11"/>
  <c r="P78" i="11"/>
  <c r="R78" i="11"/>
  <c r="P105" i="11"/>
  <c r="Q105" i="11"/>
  <c r="R105" i="11"/>
  <c r="Q114" i="11"/>
  <c r="P114" i="11"/>
  <c r="R114" i="11"/>
  <c r="P74" i="11"/>
  <c r="Q74" i="11"/>
  <c r="R74" i="11"/>
  <c r="P32" i="11"/>
  <c r="Q32" i="11"/>
  <c r="R32" i="11"/>
  <c r="P16" i="11"/>
  <c r="Q16" i="11"/>
  <c r="R16" i="11"/>
  <c r="Q12" i="11"/>
  <c r="P12" i="11"/>
  <c r="R12" i="11"/>
  <c r="P23" i="11"/>
  <c r="Q23" i="11"/>
  <c r="R23" i="11"/>
  <c r="P22" i="11"/>
  <c r="Q22" i="11"/>
  <c r="R22" i="11"/>
  <c r="P18" i="11"/>
  <c r="Q18" i="11"/>
  <c r="R18" i="11"/>
  <c r="R15" i="11"/>
  <c r="P15" i="11"/>
  <c r="Q15" i="11"/>
  <c r="P7" i="11"/>
  <c r="R7" i="11"/>
  <c r="Q7" i="11"/>
  <c r="P5" i="11"/>
  <c r="Q5" i="11"/>
  <c r="R5" i="11"/>
  <c r="P14" i="11"/>
  <c r="Q14" i="11"/>
  <c r="R14" i="11"/>
  <c r="P10" i="11"/>
  <c r="Q10" i="11"/>
  <c r="R10" i="11"/>
  <c r="P19" i="11"/>
  <c r="Q19" i="11"/>
  <c r="R19" i="11"/>
  <c r="R6" i="11"/>
  <c r="P6" i="11"/>
  <c r="Q6" i="11"/>
  <c r="P13" i="11"/>
  <c r="Q13" i="11"/>
  <c r="R13" i="11"/>
  <c r="P11" i="11"/>
  <c r="Q11" i="11"/>
  <c r="R11" i="11"/>
  <c r="P9" i="11"/>
  <c r="Q9" i="11"/>
  <c r="R9" i="11"/>
  <c r="P20" i="11"/>
  <c r="Q20" i="11"/>
  <c r="R20" i="11"/>
  <c r="P3" i="11"/>
  <c r="Q3" i="11"/>
  <c r="W19" i="6"/>
  <c r="AJ55" i="6"/>
  <c r="U51" i="6" l="1"/>
  <c r="U52" i="6"/>
  <c r="U53" i="6"/>
  <c r="U54" i="6"/>
  <c r="U55" i="6"/>
  <c r="U56" i="6"/>
  <c r="U57" i="6"/>
  <c r="U58" i="6"/>
  <c r="U60" i="6"/>
  <c r="U61" i="6"/>
  <c r="U63" i="6"/>
  <c r="U64" i="6"/>
  <c r="U65" i="6"/>
  <c r="U66" i="6"/>
  <c r="U67" i="6"/>
  <c r="U68" i="6"/>
  <c r="U69" i="6"/>
  <c r="U70" i="6"/>
  <c r="U72" i="6"/>
  <c r="U73" i="6"/>
  <c r="U74" i="6"/>
  <c r="U75" i="6"/>
  <c r="U76" i="6"/>
  <c r="U77" i="6"/>
  <c r="U78" i="6"/>
  <c r="U79" i="6"/>
  <c r="U80" i="6"/>
  <c r="U81" i="6"/>
  <c r="U82" i="6"/>
  <c r="U83" i="6"/>
  <c r="CJ54" i="6" l="1"/>
  <c r="CJ53" i="6"/>
  <c r="CJ52" i="6"/>
  <c r="CJ51" i="6"/>
  <c r="BS54" i="6"/>
  <c r="BS53" i="6"/>
  <c r="BS52" i="6"/>
  <c r="BS51" i="6"/>
  <c r="AJ53" i="6" l="1"/>
  <c r="T53" i="6" s="1"/>
  <c r="W53" i="6"/>
  <c r="V53" i="6"/>
  <c r="L53" i="6"/>
  <c r="M53" i="6" s="1"/>
  <c r="AJ52" i="6"/>
  <c r="T52" i="6" s="1"/>
  <c r="AJ77" i="6"/>
  <c r="AJ56" i="6"/>
  <c r="AJ51" i="6"/>
  <c r="T51" i="6" s="1"/>
  <c r="AJ54" i="6"/>
  <c r="T54" i="6" s="1"/>
  <c r="W54" i="6"/>
  <c r="W52" i="6"/>
  <c r="W51" i="6"/>
  <c r="W56" i="6"/>
  <c r="V54" i="6"/>
  <c r="V52" i="6"/>
  <c r="V51" i="6"/>
  <c r="L54" i="6"/>
  <c r="AJ20" i="6"/>
  <c r="AJ21" i="6"/>
  <c r="AJ22" i="6"/>
  <c r="BB70" i="6"/>
  <c r="V70" i="6"/>
  <c r="C130" i="3" a="1"/>
  <c r="C130" i="3" l="1"/>
  <c r="P53" i="6"/>
  <c r="N53" i="6"/>
  <c r="O53" i="6"/>
  <c r="L52" i="6"/>
  <c r="M52" i="6" s="1"/>
  <c r="L51" i="6"/>
  <c r="M54" i="6"/>
  <c r="W21" i="6"/>
  <c r="CJ55" i="6"/>
  <c r="BS55" i="6"/>
  <c r="BB55" i="6"/>
  <c r="W55" i="6"/>
  <c r="V55" i="6"/>
  <c r="L55" i="6"/>
  <c r="M55" i="6" s="1"/>
  <c r="M51" i="6" l="1"/>
  <c r="N51" i="6" s="1"/>
  <c r="N52" i="6"/>
  <c r="P52" i="6"/>
  <c r="O52" i="6"/>
  <c r="N54" i="6"/>
  <c r="P54" i="6"/>
  <c r="O54" i="6"/>
  <c r="T55" i="6"/>
  <c r="O55" i="6"/>
  <c r="N55" i="6"/>
  <c r="P55" i="6"/>
  <c r="CJ75" i="6"/>
  <c r="BS75" i="6"/>
  <c r="BB75" i="6"/>
  <c r="AJ75" i="6"/>
  <c r="W75" i="6"/>
  <c r="V75" i="6"/>
  <c r="L75" i="6"/>
  <c r="M75" i="6" s="1"/>
  <c r="W67" i="6"/>
  <c r="O51" i="6" l="1"/>
  <c r="P51" i="6"/>
  <c r="T75" i="6"/>
  <c r="N75" i="6"/>
  <c r="O75" i="6"/>
  <c r="P75" i="6"/>
  <c r="BS28" i="6"/>
  <c r="BB28" i="6"/>
  <c r="AJ28" i="6"/>
  <c r="W28" i="6"/>
  <c r="V28" i="6"/>
  <c r="U28" i="6"/>
  <c r="L28" i="6"/>
  <c r="M28" i="6" s="1"/>
  <c r="BS27" i="6"/>
  <c r="BB27" i="6"/>
  <c r="AJ27" i="6"/>
  <c r="W27" i="6"/>
  <c r="V27" i="6"/>
  <c r="U27" i="6"/>
  <c r="L27" i="6"/>
  <c r="M27" i="6" s="1"/>
  <c r="BS26" i="6"/>
  <c r="BB26" i="6"/>
  <c r="AJ26" i="6"/>
  <c r="W26" i="6"/>
  <c r="V26" i="6"/>
  <c r="U26" i="6"/>
  <c r="L26" i="6"/>
  <c r="M26" i="6" s="1"/>
  <c r="BS25" i="6"/>
  <c r="BB25" i="6"/>
  <c r="AJ25" i="6"/>
  <c r="W25" i="6"/>
  <c r="V25" i="6"/>
  <c r="U25" i="6"/>
  <c r="L25" i="6"/>
  <c r="M25" i="6" s="1"/>
  <c r="BB24" i="6"/>
  <c r="AJ24" i="6"/>
  <c r="W24" i="6"/>
  <c r="V24" i="6"/>
  <c r="L24" i="6"/>
  <c r="M24" i="6" s="1"/>
  <c r="BB23" i="6"/>
  <c r="AJ23" i="6"/>
  <c r="W23" i="6"/>
  <c r="V23" i="6"/>
  <c r="U23" i="6"/>
  <c r="L23" i="6"/>
  <c r="M23" i="6" s="1"/>
  <c r="BB22" i="6"/>
  <c r="T22" i="6" s="1"/>
  <c r="W22" i="6"/>
  <c r="V22" i="6"/>
  <c r="U22" i="6"/>
  <c r="L22" i="6"/>
  <c r="M22" i="6" s="1"/>
  <c r="BB21" i="6"/>
  <c r="T21" i="6" s="1"/>
  <c r="V21" i="6"/>
  <c r="U21" i="6"/>
  <c r="L21" i="6"/>
  <c r="M21" i="6" s="1"/>
  <c r="BB20" i="6"/>
  <c r="W20" i="6"/>
  <c r="U20" i="6"/>
  <c r="L20" i="6"/>
  <c r="M20" i="6" s="1"/>
  <c r="L56" i="6"/>
  <c r="M56" i="6" s="1"/>
  <c r="L57" i="6"/>
  <c r="M57" i="6" s="1"/>
  <c r="L58" i="6"/>
  <c r="M58" i="6" s="1"/>
  <c r="L59" i="6"/>
  <c r="M59" i="6" s="1"/>
  <c r="P59" i="6" s="1"/>
  <c r="L60" i="6"/>
  <c r="M60" i="6" s="1"/>
  <c r="P60" i="6" s="1"/>
  <c r="L61" i="6"/>
  <c r="M61" i="6" s="1"/>
  <c r="L62" i="6"/>
  <c r="M62" i="6" s="1"/>
  <c r="N62" i="6" s="1"/>
  <c r="L64" i="6"/>
  <c r="M64" i="6" s="1"/>
  <c r="L66" i="6"/>
  <c r="M66" i="6" s="1"/>
  <c r="L65" i="6"/>
  <c r="M65" i="6" s="1"/>
  <c r="L63" i="6"/>
  <c r="M63" i="6" s="1"/>
  <c r="CJ77" i="6"/>
  <c r="CJ76" i="6"/>
  <c r="CJ74" i="6"/>
  <c r="CJ73" i="6"/>
  <c r="CJ72" i="6"/>
  <c r="CJ71" i="6"/>
  <c r="CJ57" i="6"/>
  <c r="BS57" i="6"/>
  <c r="BB57" i="6"/>
  <c r="AJ57" i="6"/>
  <c r="W57" i="6"/>
  <c r="V57" i="6"/>
  <c r="CJ56" i="6"/>
  <c r="BS56" i="6"/>
  <c r="BB56" i="6"/>
  <c r="V56" i="6"/>
  <c r="CJ66" i="6"/>
  <c r="BS66" i="6"/>
  <c r="BB66" i="6"/>
  <c r="AJ66" i="6"/>
  <c r="W66" i="6"/>
  <c r="V66" i="6"/>
  <c r="CJ65" i="6"/>
  <c r="BS65" i="6"/>
  <c r="BB65" i="6"/>
  <c r="AJ65" i="6"/>
  <c r="W65" i="6"/>
  <c r="V65" i="6"/>
  <c r="CJ64" i="6"/>
  <c r="BS64" i="6"/>
  <c r="BB64" i="6"/>
  <c r="AJ64" i="6"/>
  <c r="W64" i="6"/>
  <c r="V64" i="6"/>
  <c r="CJ63" i="6"/>
  <c r="BS63" i="6"/>
  <c r="BB63" i="6"/>
  <c r="AJ63" i="6"/>
  <c r="W63" i="6"/>
  <c r="V63" i="6"/>
  <c r="CJ62" i="6"/>
  <c r="BS62" i="6"/>
  <c r="AJ62" i="6"/>
  <c r="W62" i="6"/>
  <c r="V62" i="6"/>
  <c r="CJ61" i="6"/>
  <c r="BS61" i="6"/>
  <c r="BB61" i="6"/>
  <c r="AJ61" i="6"/>
  <c r="W61" i="6"/>
  <c r="CJ60" i="6"/>
  <c r="BS60" i="6"/>
  <c r="BB60" i="6"/>
  <c r="AJ60" i="6"/>
  <c r="W60" i="6"/>
  <c r="V60" i="6"/>
  <c r="CJ59" i="6"/>
  <c r="BS59" i="6"/>
  <c r="BB59" i="6"/>
  <c r="AJ59" i="6"/>
  <c r="CJ58" i="6"/>
  <c r="BS58" i="6"/>
  <c r="AJ58" i="6"/>
  <c r="V58" i="6"/>
  <c r="CJ83" i="6"/>
  <c r="BS83" i="6"/>
  <c r="BB83" i="6"/>
  <c r="AJ83" i="6"/>
  <c r="W83" i="6"/>
  <c r="V83" i="6"/>
  <c r="L83" i="6"/>
  <c r="M83" i="6" s="1"/>
  <c r="CJ82" i="6"/>
  <c r="BS82" i="6"/>
  <c r="BB82" i="6"/>
  <c r="AJ82" i="6"/>
  <c r="W82" i="6"/>
  <c r="V82" i="6"/>
  <c r="L82" i="6"/>
  <c r="M82" i="6" s="1"/>
  <c r="CJ81" i="6"/>
  <c r="BS81" i="6"/>
  <c r="BB81" i="6"/>
  <c r="AJ81" i="6"/>
  <c r="W81" i="6"/>
  <c r="V81" i="6"/>
  <c r="L81" i="6"/>
  <c r="M81" i="6" s="1"/>
  <c r="AJ67" i="6"/>
  <c r="AJ68" i="6"/>
  <c r="W68" i="6"/>
  <c r="BS68" i="6"/>
  <c r="BS69" i="6"/>
  <c r="BB69" i="6"/>
  <c r="BS70" i="6"/>
  <c r="BS71" i="6"/>
  <c r="BB71" i="6"/>
  <c r="BS72" i="6"/>
  <c r="BB72" i="6"/>
  <c r="BS73" i="6"/>
  <c r="BB73" i="6"/>
  <c r="BS74" i="6"/>
  <c r="BB74" i="6"/>
  <c r="BS76" i="6"/>
  <c r="BB76" i="6"/>
  <c r="BS77" i="6"/>
  <c r="BB77" i="6"/>
  <c r="W70" i="6"/>
  <c r="CJ69" i="6"/>
  <c r="AJ69" i="6"/>
  <c r="W69" i="6"/>
  <c r="V69" i="6"/>
  <c r="L69" i="6"/>
  <c r="M69" i="6" s="1"/>
  <c r="V71" i="6"/>
  <c r="V72" i="6"/>
  <c r="V73" i="6"/>
  <c r="V74" i="6"/>
  <c r="V76" i="6"/>
  <c r="V77" i="6"/>
  <c r="CJ70" i="6"/>
  <c r="AJ70" i="6"/>
  <c r="L70" i="6"/>
  <c r="M70" i="6" s="1"/>
  <c r="N70" i="6" s="1"/>
  <c r="W71" i="6"/>
  <c r="W72" i="6"/>
  <c r="W73" i="6"/>
  <c r="W74" i="6"/>
  <c r="W76" i="6"/>
  <c r="AJ71" i="6"/>
  <c r="AJ72" i="6"/>
  <c r="AJ73" i="6"/>
  <c r="AJ74" i="6"/>
  <c r="AJ76" i="6"/>
  <c r="W77" i="6"/>
  <c r="L71" i="6"/>
  <c r="M71" i="6" s="1"/>
  <c r="L72" i="6"/>
  <c r="M72" i="6" s="1"/>
  <c r="L73" i="6"/>
  <c r="M73" i="6" s="1"/>
  <c r="L74" i="6"/>
  <c r="M74" i="6" s="1"/>
  <c r="L76" i="6"/>
  <c r="M76" i="6" s="1"/>
  <c r="L77" i="6"/>
  <c r="M77" i="6" s="1"/>
  <c r="W78" i="6"/>
  <c r="W79" i="6"/>
  <c r="W80" i="6"/>
  <c r="W4" i="6"/>
  <c r="BB4" i="6"/>
  <c r="BS4" i="6"/>
  <c r="CJ4" i="6"/>
  <c r="AJ4" i="6"/>
  <c r="V4" i="6"/>
  <c r="U4" i="6"/>
  <c r="G125" i="3" l="1"/>
  <c r="E124" i="3"/>
  <c r="F125" i="3"/>
  <c r="D124" i="3"/>
  <c r="E125" i="3"/>
  <c r="F124" i="3"/>
  <c r="D125" i="3"/>
  <c r="G124" i="3"/>
  <c r="T59" i="6"/>
  <c r="D5" i="3"/>
  <c r="T23" i="6"/>
  <c r="T28" i="6"/>
  <c r="G101" i="3"/>
  <c r="E98" i="3"/>
  <c r="E101" i="3"/>
  <c r="F101" i="3"/>
  <c r="D98" i="3"/>
  <c r="D101" i="3"/>
  <c r="T27" i="6"/>
  <c r="G100" i="3"/>
  <c r="F100" i="3"/>
  <c r="E100" i="3"/>
  <c r="D100" i="3"/>
  <c r="G99" i="3"/>
  <c r="F99" i="3"/>
  <c r="G102" i="3"/>
  <c r="E99" i="3"/>
  <c r="F102" i="3"/>
  <c r="D99" i="3"/>
  <c r="E102" i="3"/>
  <c r="G98" i="3"/>
  <c r="D102" i="3"/>
  <c r="F98" i="3"/>
  <c r="T25" i="6"/>
  <c r="T24" i="6"/>
  <c r="T26" i="6"/>
  <c r="N28" i="6"/>
  <c r="O28" i="6"/>
  <c r="P28" i="6"/>
  <c r="N27" i="6"/>
  <c r="O27" i="6"/>
  <c r="P27" i="6"/>
  <c r="N26" i="6"/>
  <c r="O26" i="6"/>
  <c r="P26" i="6"/>
  <c r="N25" i="6"/>
  <c r="O25" i="6"/>
  <c r="P25" i="6"/>
  <c r="N24" i="6"/>
  <c r="O24" i="6"/>
  <c r="P24" i="6"/>
  <c r="N23" i="6"/>
  <c r="O23" i="6"/>
  <c r="P23" i="6"/>
  <c r="N22" i="6"/>
  <c r="O22" i="6"/>
  <c r="P22" i="6"/>
  <c r="N21" i="6"/>
  <c r="O21" i="6"/>
  <c r="P21" i="6"/>
  <c r="N20" i="6"/>
  <c r="O20" i="6"/>
  <c r="P20" i="6"/>
  <c r="D77" i="3"/>
  <c r="E77" i="3"/>
  <c r="F77" i="3"/>
  <c r="G77" i="3"/>
  <c r="T58" i="6"/>
  <c r="T66" i="6"/>
  <c r="T57" i="6"/>
  <c r="T63" i="6"/>
  <c r="T71" i="6"/>
  <c r="T60" i="6"/>
  <c r="T64" i="6"/>
  <c r="T65" i="6"/>
  <c r="T62" i="6"/>
  <c r="T61" i="6"/>
  <c r="T56" i="6"/>
  <c r="P57" i="6"/>
  <c r="O57" i="6"/>
  <c r="N57" i="6"/>
  <c r="P56" i="6"/>
  <c r="O56" i="6"/>
  <c r="N56" i="6"/>
  <c r="P64" i="6"/>
  <c r="O64" i="6"/>
  <c r="N64" i="6"/>
  <c r="P61" i="6"/>
  <c r="O61" i="6"/>
  <c r="N61" i="6"/>
  <c r="P66" i="6"/>
  <c r="O66" i="6"/>
  <c r="N66" i="6"/>
  <c r="O63" i="6"/>
  <c r="N63" i="6"/>
  <c r="P63" i="6"/>
  <c r="P65" i="6"/>
  <c r="O65" i="6"/>
  <c r="N65" i="6"/>
  <c r="O62" i="6"/>
  <c r="P62" i="6"/>
  <c r="N60" i="6"/>
  <c r="O60" i="6"/>
  <c r="N59" i="6"/>
  <c r="O59" i="6"/>
  <c r="P58" i="6"/>
  <c r="O58" i="6"/>
  <c r="N58" i="6"/>
  <c r="T81" i="6"/>
  <c r="T83" i="6"/>
  <c r="T77" i="6"/>
  <c r="T82" i="6"/>
  <c r="P81" i="6"/>
  <c r="O81" i="6"/>
  <c r="N81" i="6"/>
  <c r="P83" i="6"/>
  <c r="O83" i="6"/>
  <c r="N83" i="6"/>
  <c r="P82" i="6"/>
  <c r="O82" i="6"/>
  <c r="N82" i="6"/>
  <c r="T69" i="6"/>
  <c r="T76" i="6"/>
  <c r="T74" i="6"/>
  <c r="T73" i="6"/>
  <c r="T70" i="6"/>
  <c r="T72" i="6"/>
  <c r="P69" i="6"/>
  <c r="N69" i="6"/>
  <c r="O69" i="6"/>
  <c r="O70" i="6"/>
  <c r="P70" i="6"/>
  <c r="P77" i="6"/>
  <c r="O77" i="6"/>
  <c r="N77" i="6"/>
  <c r="N74" i="6"/>
  <c r="O74" i="6"/>
  <c r="P74" i="6"/>
  <c r="P72" i="6"/>
  <c r="O72" i="6"/>
  <c r="N72" i="6"/>
  <c r="O73" i="6"/>
  <c r="N73" i="6"/>
  <c r="P73" i="6"/>
  <c r="N76" i="6"/>
  <c r="P76" i="6"/>
  <c r="O76" i="6"/>
  <c r="P71" i="6"/>
  <c r="O71" i="6"/>
  <c r="N71" i="6"/>
  <c r="T4" i="6"/>
  <c r="H34" i="3"/>
  <c r="G34" i="3"/>
  <c r="E35" i="3"/>
  <c r="D36" i="3"/>
  <c r="D34" i="3"/>
  <c r="H18" i="3"/>
  <c r="H17" i="3"/>
  <c r="G17" i="3"/>
  <c r="D17" i="3"/>
  <c r="H19" i="3"/>
  <c r="H20" i="3"/>
  <c r="H21" i="3"/>
  <c r="H22" i="3"/>
  <c r="H23" i="3"/>
  <c r="H24" i="3"/>
  <c r="H25" i="3"/>
  <c r="H26" i="3"/>
  <c r="H27" i="3"/>
  <c r="H28" i="3"/>
  <c r="G18" i="3"/>
  <c r="G19" i="3"/>
  <c r="G20" i="3"/>
  <c r="G21" i="3"/>
  <c r="G22" i="3"/>
  <c r="G23" i="3"/>
  <c r="G24" i="3"/>
  <c r="G25" i="3"/>
  <c r="G26" i="3"/>
  <c r="G27" i="3"/>
  <c r="G28" i="3"/>
  <c r="D18" i="3"/>
  <c r="E18" i="3"/>
  <c r="D19" i="3"/>
  <c r="E19" i="3"/>
  <c r="D20" i="3"/>
  <c r="E20" i="3"/>
  <c r="D21" i="3"/>
  <c r="E21" i="3"/>
  <c r="D22" i="3"/>
  <c r="E22" i="3"/>
  <c r="D23" i="3"/>
  <c r="E23" i="3"/>
  <c r="D24" i="3"/>
  <c r="E24" i="3"/>
  <c r="D25" i="3"/>
  <c r="E25" i="3"/>
  <c r="D26" i="3"/>
  <c r="E26" i="3"/>
  <c r="D27" i="3"/>
  <c r="E27" i="3"/>
  <c r="D28" i="3"/>
  <c r="E28" i="3"/>
  <c r="E17" i="3"/>
  <c r="G45" i="3"/>
  <c r="G35" i="3"/>
  <c r="H35" i="3"/>
  <c r="G36" i="3"/>
  <c r="H36" i="3"/>
  <c r="H38" i="3"/>
  <c r="G39" i="3"/>
  <c r="H39" i="3"/>
  <c r="G40" i="3"/>
  <c r="H40" i="3"/>
  <c r="G41" i="3"/>
  <c r="H41" i="3"/>
  <c r="G42" i="3"/>
  <c r="H42" i="3"/>
  <c r="G43" i="3"/>
  <c r="H43" i="3"/>
  <c r="G44" i="3"/>
  <c r="H44" i="3"/>
  <c r="H45" i="3"/>
  <c r="D35" i="3"/>
  <c r="E36" i="3"/>
  <c r="D37" i="3"/>
  <c r="E37" i="3"/>
  <c r="E38" i="3"/>
  <c r="D39" i="3"/>
  <c r="E39" i="3"/>
  <c r="D40" i="3"/>
  <c r="E40" i="3"/>
  <c r="D41" i="3"/>
  <c r="E41" i="3"/>
  <c r="D42" i="3"/>
  <c r="E42" i="3"/>
  <c r="D43" i="3"/>
  <c r="E43" i="3"/>
  <c r="D44" i="3"/>
  <c r="E44" i="3"/>
  <c r="D45" i="3"/>
  <c r="E45" i="3"/>
  <c r="E34" i="3"/>
  <c r="E212" i="3"/>
  <c r="F212" i="3"/>
  <c r="G212" i="3"/>
  <c r="H212" i="3"/>
  <c r="I212" i="3"/>
  <c r="J212" i="3"/>
  <c r="K212" i="3"/>
  <c r="L212" i="3"/>
  <c r="M212" i="3"/>
  <c r="N212" i="3"/>
  <c r="O212" i="3"/>
  <c r="P212" i="3"/>
  <c r="E213" i="3"/>
  <c r="F213" i="3"/>
  <c r="G213" i="3"/>
  <c r="H213" i="3"/>
  <c r="I213" i="3"/>
  <c r="J213" i="3"/>
  <c r="K213" i="3"/>
  <c r="L213" i="3"/>
  <c r="M213" i="3"/>
  <c r="N213" i="3"/>
  <c r="O213" i="3"/>
  <c r="P213" i="3"/>
  <c r="E214" i="3"/>
  <c r="F214" i="3"/>
  <c r="G214" i="3"/>
  <c r="H214" i="3"/>
  <c r="I214" i="3"/>
  <c r="J214" i="3"/>
  <c r="K214" i="3"/>
  <c r="L214" i="3"/>
  <c r="M214" i="3"/>
  <c r="N214" i="3"/>
  <c r="O214" i="3"/>
  <c r="P214" i="3"/>
  <c r="D38" i="3"/>
  <c r="V67" i="6"/>
  <c r="V78" i="6"/>
  <c r="V79" i="6"/>
  <c r="V80" i="6"/>
  <c r="CJ80" i="6"/>
  <c r="CJ79" i="6"/>
  <c r="CJ78" i="6"/>
  <c r="CJ67" i="6"/>
  <c r="CJ68" i="6"/>
  <c r="CJ20" i="6"/>
  <c r="BS80" i="6"/>
  <c r="BS79" i="6"/>
  <c r="BS78" i="6"/>
  <c r="BS67" i="6"/>
  <c r="BB80" i="6"/>
  <c r="BB79" i="6"/>
  <c r="BB78" i="6"/>
  <c r="BB67" i="6"/>
  <c r="AJ78" i="6"/>
  <c r="AJ79" i="6"/>
  <c r="AJ80" i="6"/>
  <c r="C51" i="3" a="1"/>
  <c r="D188" i="3" a="1"/>
  <c r="D141" i="3" a="1"/>
  <c r="D206" i="3" a="1"/>
  <c r="D168" i="3" a="1"/>
  <c r="C86" i="3" a="1"/>
  <c r="C108" i="3" a="1"/>
  <c r="F123" i="3" l="1"/>
  <c r="E76" i="3"/>
  <c r="E123" i="3"/>
  <c r="G123" i="3"/>
  <c r="D123" i="3"/>
  <c r="G76" i="3"/>
  <c r="F76" i="3"/>
  <c r="D76" i="3"/>
  <c r="H125" i="3"/>
  <c r="H124" i="3"/>
  <c r="G37" i="3"/>
  <c r="P211" i="3"/>
  <c r="E211" i="3"/>
  <c r="F211" i="3"/>
  <c r="G211" i="3"/>
  <c r="H211" i="3"/>
  <c r="I211" i="3"/>
  <c r="J211" i="3"/>
  <c r="K211" i="3"/>
  <c r="L211" i="3"/>
  <c r="M211" i="3"/>
  <c r="N211" i="3"/>
  <c r="O211" i="3"/>
  <c r="H99" i="3"/>
  <c r="H101" i="3"/>
  <c r="H102" i="3"/>
  <c r="H98" i="3"/>
  <c r="H100" i="3"/>
  <c r="T20" i="6"/>
  <c r="H37" i="3"/>
  <c r="H46" i="3" s="1"/>
  <c r="E180" i="3"/>
  <c r="F180" i="3"/>
  <c r="G180" i="3"/>
  <c r="H180" i="3"/>
  <c r="I180" i="3"/>
  <c r="J180" i="3"/>
  <c r="K180" i="3"/>
  <c r="L180" i="3"/>
  <c r="M180" i="3"/>
  <c r="N180" i="3"/>
  <c r="O180" i="3"/>
  <c r="P180" i="3"/>
  <c r="F181" i="3"/>
  <c r="G181" i="3"/>
  <c r="H181" i="3"/>
  <c r="I181" i="3"/>
  <c r="K181" i="3"/>
  <c r="L181" i="3"/>
  <c r="M181" i="3"/>
  <c r="N181" i="3"/>
  <c r="O181" i="3"/>
  <c r="P181" i="3"/>
  <c r="E182" i="3"/>
  <c r="G182" i="3"/>
  <c r="H182" i="3"/>
  <c r="I182" i="3"/>
  <c r="J182" i="3"/>
  <c r="K182" i="3"/>
  <c r="L182" i="3"/>
  <c r="M182" i="3"/>
  <c r="N182" i="3"/>
  <c r="O182" i="3"/>
  <c r="P182" i="3"/>
  <c r="F182" i="3"/>
  <c r="E181" i="3"/>
  <c r="J181" i="3"/>
  <c r="D206" i="3"/>
  <c r="D168" i="3"/>
  <c r="C86" i="3"/>
  <c r="H77" i="3"/>
  <c r="C108" i="3"/>
  <c r="C51" i="3"/>
  <c r="I44" i="3"/>
  <c r="P166" i="3"/>
  <c r="O166" i="3"/>
  <c r="N166" i="3"/>
  <c r="M166" i="3"/>
  <c r="K166" i="3"/>
  <c r="J166" i="3"/>
  <c r="I166" i="3"/>
  <c r="H166" i="3"/>
  <c r="L166" i="3"/>
  <c r="G166" i="3"/>
  <c r="F166" i="3"/>
  <c r="E166" i="3"/>
  <c r="D141" i="3"/>
  <c r="I141" i="3" s="1"/>
  <c r="D188" i="3"/>
  <c r="I188" i="3" s="1"/>
  <c r="F35" i="3"/>
  <c r="F38" i="3"/>
  <c r="F45" i="3"/>
  <c r="I41" i="3"/>
  <c r="D4" i="3"/>
  <c r="F36" i="3"/>
  <c r="I28" i="3"/>
  <c r="F44" i="3"/>
  <c r="I45" i="3"/>
  <c r="I26" i="3"/>
  <c r="I36" i="3"/>
  <c r="E5" i="3"/>
  <c r="D29" i="3"/>
  <c r="I27" i="3"/>
  <c r="F40" i="3"/>
  <c r="I24" i="3"/>
  <c r="I19" i="3"/>
  <c r="E4" i="3"/>
  <c r="E29" i="3"/>
  <c r="G38" i="3"/>
  <c r="I38" i="3" s="1"/>
  <c r="F42" i="3"/>
  <c r="I42" i="3"/>
  <c r="I25" i="3"/>
  <c r="I39" i="3"/>
  <c r="I23" i="3"/>
  <c r="I22" i="3"/>
  <c r="I21" i="3"/>
  <c r="I20" i="3"/>
  <c r="I18" i="3"/>
  <c r="H29" i="3"/>
  <c r="I17" i="3"/>
  <c r="G78" i="3"/>
  <c r="F78" i="3"/>
  <c r="E79" i="3"/>
  <c r="F43" i="3"/>
  <c r="G81" i="3"/>
  <c r="D81" i="3"/>
  <c r="G80" i="3"/>
  <c r="E81" i="3"/>
  <c r="F80" i="3"/>
  <c r="F5" i="3"/>
  <c r="E80" i="3"/>
  <c r="F4" i="3"/>
  <c r="F81" i="3"/>
  <c r="G5" i="3"/>
  <c r="D80" i="3"/>
  <c r="G4" i="3"/>
  <c r="G29" i="3"/>
  <c r="F79" i="3"/>
  <c r="G135" i="3"/>
  <c r="D79" i="3"/>
  <c r="F135" i="3"/>
  <c r="E135" i="3"/>
  <c r="D135" i="3"/>
  <c r="E78" i="3"/>
  <c r="D78" i="3"/>
  <c r="G79" i="3"/>
  <c r="F41" i="3"/>
  <c r="I43" i="3"/>
  <c r="F39" i="3"/>
  <c r="I40" i="3"/>
  <c r="D46" i="3"/>
  <c r="E46" i="3"/>
  <c r="I35" i="3"/>
  <c r="I34" i="3"/>
  <c r="F37" i="3"/>
  <c r="F34" i="3"/>
  <c r="T67" i="6"/>
  <c r="T79" i="6"/>
  <c r="T78" i="6"/>
  <c r="T68" i="6"/>
  <c r="T80" i="6"/>
  <c r="H76" i="3" l="1"/>
  <c r="H123" i="3"/>
  <c r="Q211" i="3"/>
  <c r="I37" i="3"/>
  <c r="J37" i="3" s="1"/>
  <c r="Q166" i="3"/>
  <c r="D108" i="3"/>
  <c r="E108" i="3"/>
  <c r="F108" i="3"/>
  <c r="G108" i="3"/>
  <c r="F51" i="3"/>
  <c r="G51" i="3"/>
  <c r="I206" i="3"/>
  <c r="E206" i="3"/>
  <c r="H206" i="3"/>
  <c r="G206" i="3"/>
  <c r="F206" i="3"/>
  <c r="P206" i="3"/>
  <c r="O206" i="3"/>
  <c r="N206" i="3"/>
  <c r="M206" i="3"/>
  <c r="L206" i="3"/>
  <c r="K206" i="3"/>
  <c r="J206" i="3"/>
  <c r="G130" i="3"/>
  <c r="D130" i="3"/>
  <c r="E130" i="3"/>
  <c r="F130" i="3"/>
  <c r="I168" i="3"/>
  <c r="H168" i="3"/>
  <c r="G168" i="3"/>
  <c r="F168" i="3"/>
  <c r="E168" i="3"/>
  <c r="P168" i="3"/>
  <c r="O168" i="3"/>
  <c r="N168" i="3"/>
  <c r="M168" i="3"/>
  <c r="L168" i="3"/>
  <c r="K168" i="3"/>
  <c r="J168" i="3"/>
  <c r="D86" i="3"/>
  <c r="E86" i="3"/>
  <c r="F86" i="3"/>
  <c r="G86" i="3"/>
  <c r="D51" i="3"/>
  <c r="E51" i="3"/>
  <c r="J35" i="3"/>
  <c r="J44" i="3"/>
  <c r="N141" i="3"/>
  <c r="J141" i="3"/>
  <c r="O141" i="3"/>
  <c r="P141" i="3"/>
  <c r="L141" i="3"/>
  <c r="H141" i="3"/>
  <c r="K141" i="3"/>
  <c r="F141" i="3"/>
  <c r="M141" i="3"/>
  <c r="G141" i="3"/>
  <c r="E141" i="3"/>
  <c r="J188" i="3"/>
  <c r="G188" i="3"/>
  <c r="N188" i="3"/>
  <c r="E188" i="3"/>
  <c r="O188" i="3"/>
  <c r="L188" i="3"/>
  <c r="K188" i="3"/>
  <c r="F188" i="3"/>
  <c r="P188" i="3"/>
  <c r="M188" i="3"/>
  <c r="H188" i="3"/>
  <c r="J38" i="3"/>
  <c r="J41" i="3"/>
  <c r="J36" i="3"/>
  <c r="J45" i="3"/>
  <c r="J39" i="3"/>
  <c r="G46" i="3"/>
  <c r="J42" i="3"/>
  <c r="J43" i="3"/>
  <c r="J40" i="3"/>
  <c r="I29" i="3"/>
  <c r="H4" i="3"/>
  <c r="F46" i="3"/>
  <c r="J34" i="3"/>
  <c r="M4" i="6"/>
  <c r="P4" i="6" s="1"/>
  <c r="L68" i="6"/>
  <c r="M68" i="6" s="1"/>
  <c r="N68" i="6" s="1"/>
  <c r="L67" i="6"/>
  <c r="M67" i="6" s="1"/>
  <c r="N67" i="6" s="1"/>
  <c r="L78" i="6"/>
  <c r="M78" i="6" s="1"/>
  <c r="N78" i="6" s="1"/>
  <c r="L79" i="6"/>
  <c r="M79" i="6" s="1"/>
  <c r="N79" i="6" s="1"/>
  <c r="L80" i="6"/>
  <c r="M80" i="6" s="1"/>
  <c r="N80" i="6" s="1"/>
  <c r="I46" i="3" l="1"/>
  <c r="J46" i="3" s="1"/>
  <c r="H130" i="3"/>
  <c r="H86" i="3"/>
  <c r="N4" i="6"/>
  <c r="O4" i="6"/>
  <c r="P80" i="6"/>
  <c r="O80" i="6"/>
  <c r="O78" i="6"/>
  <c r="P67" i="6"/>
  <c r="O67" i="6"/>
  <c r="O79" i="6"/>
  <c r="P68" i="6"/>
  <c r="O68" i="6"/>
  <c r="P79" i="6"/>
  <c r="P78" i="6"/>
  <c r="Q206" i="3" l="1"/>
  <c r="T107" i="11"/>
  <c r="Q188" i="3" l="1"/>
  <c r="I37" i="11"/>
  <c r="I38" i="11"/>
  <c r="I39" i="11"/>
  <c r="I55" i="11"/>
  <c r="I56" i="11"/>
  <c r="J88" i="11"/>
  <c r="O88" i="11" s="1"/>
  <c r="J89" i="11"/>
  <c r="O89" i="11" s="1"/>
  <c r="J90" i="11"/>
  <c r="O90" i="11" s="1"/>
  <c r="J91" i="11"/>
  <c r="O91" i="11" s="1"/>
  <c r="J92" i="11"/>
  <c r="O92" i="11" s="1"/>
  <c r="J93" i="11"/>
  <c r="O93" i="11" s="1"/>
  <c r="J94" i="11"/>
  <c r="O94" i="11" s="1"/>
  <c r="J95" i="11"/>
  <c r="O95" i="11" s="1"/>
  <c r="J96" i="11"/>
  <c r="O96" i="11" s="1"/>
  <c r="J97" i="11"/>
  <c r="O97" i="11" s="1"/>
  <c r="J98" i="11"/>
  <c r="O98" i="11" s="1"/>
  <c r="J99" i="11"/>
  <c r="O99" i="11" s="1"/>
  <c r="J100" i="11"/>
  <c r="J101" i="11"/>
  <c r="J102" i="11"/>
  <c r="J103" i="11"/>
  <c r="J104" i="11"/>
  <c r="J105" i="11"/>
  <c r="J106" i="11"/>
  <c r="J107" i="11"/>
  <c r="J108" i="11"/>
  <c r="O108" i="11" s="1"/>
  <c r="J109" i="11"/>
  <c r="J110" i="11"/>
  <c r="J111" i="11"/>
  <c r="J112" i="11"/>
  <c r="J113" i="11"/>
  <c r="J114" i="11"/>
  <c r="J115" i="11"/>
  <c r="J116" i="11"/>
  <c r="J117" i="11"/>
  <c r="J118" i="11"/>
  <c r="J119" i="11"/>
  <c r="J120" i="11"/>
  <c r="J121" i="11"/>
  <c r="J122" i="11"/>
  <c r="J123" i="11"/>
  <c r="O123" i="11" s="1"/>
  <c r="J124" i="11"/>
  <c r="J125" i="11"/>
  <c r="J126" i="11"/>
  <c r="J127" i="11"/>
  <c r="J128" i="11"/>
  <c r="J129" i="11"/>
  <c r="J37" i="11" l="1"/>
  <c r="O37" i="11" s="1"/>
  <c r="P92" i="11"/>
  <c r="Q92" i="11"/>
  <c r="R92" i="11"/>
  <c r="Q91" i="11"/>
  <c r="P91" i="11"/>
  <c r="R91" i="11"/>
  <c r="P90" i="11"/>
  <c r="Q90" i="11"/>
  <c r="R90" i="11"/>
  <c r="P89" i="11"/>
  <c r="Q89" i="11"/>
  <c r="R89" i="11"/>
  <c r="P88" i="11"/>
  <c r="Q88" i="11"/>
  <c r="R88" i="11"/>
  <c r="P108" i="11"/>
  <c r="R108" i="11"/>
  <c r="Q108" i="11"/>
  <c r="P123" i="11"/>
  <c r="R123" i="11"/>
  <c r="Q123" i="11"/>
  <c r="Q93" i="11"/>
  <c r="R93" i="11"/>
  <c r="P93" i="11"/>
  <c r="J56" i="11"/>
  <c r="O56" i="11" s="1"/>
  <c r="P99" i="11"/>
  <c r="Q99" i="11"/>
  <c r="R99" i="11"/>
  <c r="J39" i="11"/>
  <c r="O39" i="11" s="1"/>
  <c r="R97" i="11"/>
  <c r="Q97" i="11"/>
  <c r="P97" i="11"/>
  <c r="Q96" i="11"/>
  <c r="P96" i="11"/>
  <c r="R96" i="11"/>
  <c r="P98" i="11"/>
  <c r="Q98" i="11"/>
  <c r="R98" i="11"/>
  <c r="P95" i="11"/>
  <c r="Q95" i="11"/>
  <c r="R95" i="11"/>
  <c r="P94" i="11"/>
  <c r="Q94" i="11"/>
  <c r="R94" i="11"/>
  <c r="J55" i="11"/>
  <c r="O55" i="11" s="1"/>
  <c r="J38" i="11"/>
  <c r="O38" i="11" s="1"/>
  <c r="R38" i="11" l="1"/>
  <c r="Q38" i="11"/>
  <c r="P38" i="11"/>
  <c r="Q55" i="11"/>
  <c r="R55" i="11"/>
  <c r="P55" i="11"/>
  <c r="R39" i="11"/>
  <c r="Q39" i="11"/>
  <c r="P39" i="11"/>
  <c r="R56" i="11"/>
  <c r="P56" i="11"/>
  <c r="Q56" i="11"/>
  <c r="Q37" i="11"/>
  <c r="R37" i="11"/>
  <c r="P37" i="11"/>
  <c r="Q212" i="3"/>
  <c r="P137" i="11" l="1"/>
  <c r="R137" i="11"/>
  <c r="Q137" i="11"/>
  <c r="Q213" i="3"/>
  <c r="Q214" i="3" l="1"/>
  <c r="H81" i="3" l="1"/>
  <c r="F6" i="3"/>
  <c r="H80" i="3"/>
  <c r="H79" i="3"/>
  <c r="H78" i="3"/>
  <c r="H51" i="3"/>
  <c r="F18" i="3"/>
  <c r="J18" i="3" s="1"/>
  <c r="F25" i="3"/>
  <c r="J25" i="3" s="1"/>
  <c r="F24" i="3"/>
  <c r="J24" i="3" s="1"/>
  <c r="F23" i="3"/>
  <c r="J23" i="3" s="1"/>
  <c r="F22" i="3"/>
  <c r="J22" i="3" s="1"/>
  <c r="F21" i="3"/>
  <c r="J21" i="3" s="1"/>
  <c r="F20" i="3"/>
  <c r="J20" i="3" s="1"/>
  <c r="F19" i="3"/>
  <c r="J19" i="3" s="1"/>
  <c r="F28" i="3"/>
  <c r="J28" i="3" s="1"/>
  <c r="F27" i="3"/>
  <c r="J27" i="3" s="1"/>
  <c r="F26" i="3"/>
  <c r="J26" i="3" s="1"/>
  <c r="F17" i="3"/>
  <c r="D6" i="3"/>
  <c r="E6" i="3"/>
  <c r="G6" i="3"/>
  <c r="H5" i="3"/>
  <c r="J17" i="3" l="1"/>
  <c r="F29" i="3"/>
  <c r="J29" i="3" s="1"/>
  <c r="H6" i="3"/>
  <c r="H108" i="3" l="1"/>
  <c r="Q141" i="3" l="1"/>
  <c r="Q168" i="3"/>
  <c r="Q181" i="3"/>
  <c r="Q182" i="3"/>
  <c r="Q180" i="3"/>
  <c r="P132" i="11" l="1"/>
  <c r="U134" i="11"/>
  <c r="P136" i="11"/>
  <c r="P133" i="11"/>
  <c r="P135" i="11"/>
  <c r="U133" i="11"/>
  <c r="U136" i="11"/>
  <c r="U135" i="11"/>
  <c r="P134" i="11"/>
  <c r="U132" i="11"/>
  <c r="W133" i="11"/>
  <c r="R134" i="11"/>
  <c r="R132" i="11"/>
  <c r="W135" i="11"/>
  <c r="R133" i="11"/>
  <c r="R136" i="11"/>
  <c r="W136" i="11"/>
  <c r="R135" i="11"/>
  <c r="W134" i="11"/>
  <c r="W132" i="11"/>
  <c r="Q136" i="11"/>
  <c r="Q132" i="11"/>
  <c r="V134" i="11"/>
  <c r="V133" i="11"/>
  <c r="V135" i="11"/>
  <c r="Q133" i="11"/>
  <c r="Q134" i="11"/>
  <c r="V132" i="11"/>
  <c r="Q135" i="11"/>
  <c r="V136" i="11"/>
  <c r="V137" i="11" l="1"/>
  <c r="U137" i="11"/>
  <c r="W137" i="11"/>
  <c r="E179" i="3" l="1"/>
  <c r="I179" i="3"/>
  <c r="G179" i="3"/>
  <c r="M179" i="3"/>
  <c r="N179" i="3"/>
  <c r="H179" i="3"/>
  <c r="J179" i="3"/>
  <c r="P179" i="3"/>
  <c r="F179" i="3"/>
  <c r="K179" i="3"/>
  <c r="L179" i="3"/>
  <c r="O179" i="3"/>
  <c r="E97" i="3"/>
  <c r="F97" i="3"/>
  <c r="D97" i="3"/>
  <c r="G97" i="3"/>
  <c r="H97" i="3" l="1"/>
  <c r="Q179" i="3"/>
  <c r="H204" i="3" l="1"/>
  <c r="M204" i="3"/>
  <c r="J204" i="3"/>
  <c r="P204" i="3"/>
  <c r="N204" i="3"/>
  <c r="G204" i="3"/>
  <c r="O204" i="3"/>
  <c r="K204" i="3"/>
  <c r="F204" i="3"/>
  <c r="L204" i="3"/>
  <c r="I204" i="3"/>
  <c r="E204" i="3"/>
  <c r="Q204" i="3" l="1"/>
  <c r="E74" i="3" l="1"/>
  <c r="F74" i="3"/>
  <c r="D74" i="3"/>
  <c r="G74" i="3"/>
  <c r="F75" i="3"/>
  <c r="D75" i="3"/>
  <c r="E75" i="3"/>
  <c r="G75" i="3"/>
  <c r="G165" i="3"/>
  <c r="N165" i="3"/>
  <c r="L165" i="3"/>
  <c r="M165" i="3"/>
  <c r="K165" i="3"/>
  <c r="H165" i="3"/>
  <c r="F165" i="3"/>
  <c r="O165" i="3"/>
  <c r="P165" i="3"/>
  <c r="I165" i="3"/>
  <c r="E165" i="3"/>
  <c r="J165" i="3"/>
  <c r="M164" i="3"/>
  <c r="P164" i="3"/>
  <c r="N164" i="3"/>
  <c r="J164" i="3"/>
  <c r="O164" i="3"/>
  <c r="K164" i="3"/>
  <c r="E164" i="3"/>
  <c r="I164" i="3"/>
  <c r="F164" i="3"/>
  <c r="L164" i="3"/>
  <c r="G164" i="3"/>
  <c r="H164" i="3"/>
  <c r="H75" i="3" l="1"/>
  <c r="Q164" i="3"/>
  <c r="Q165" i="3"/>
  <c r="H74" i="3"/>
  <c r="D210" i="3" l="1"/>
  <c r="D209" i="3"/>
  <c r="D208" i="3"/>
  <c r="D207" i="3"/>
  <c r="D202" i="3"/>
  <c r="D201" i="3"/>
  <c r="D200" i="3"/>
  <c r="D199" i="3"/>
  <c r="D198" i="3"/>
  <c r="D197" i="3"/>
  <c r="D196" i="3"/>
  <c r="D195" i="3"/>
  <c r="D194" i="3"/>
  <c r="D193" i="3"/>
  <c r="D192" i="3"/>
  <c r="D191" i="3"/>
  <c r="D190" i="3"/>
  <c r="D189" i="3"/>
  <c r="D178" i="3"/>
  <c r="D177" i="3"/>
  <c r="D176" i="3"/>
  <c r="D175" i="3"/>
  <c r="D174" i="3"/>
  <c r="D173" i="3"/>
  <c r="D172" i="3"/>
  <c r="D171" i="3"/>
  <c r="D170" i="3"/>
  <c r="D169" i="3"/>
  <c r="D163" i="3"/>
  <c r="D162" i="3"/>
  <c r="D161" i="3"/>
  <c r="D160" i="3"/>
  <c r="D159" i="3"/>
  <c r="D158" i="3"/>
  <c r="D157" i="3"/>
  <c r="D156" i="3"/>
  <c r="D155" i="3"/>
  <c r="D154" i="3"/>
  <c r="D153" i="3"/>
  <c r="D152" i="3"/>
  <c r="D151" i="3"/>
  <c r="D150" i="3"/>
  <c r="D149" i="3"/>
  <c r="D148" i="3"/>
  <c r="D147" i="3"/>
  <c r="D146" i="3"/>
  <c r="D145" i="3"/>
  <c r="D144" i="3"/>
  <c r="D143" i="3"/>
  <c r="D142" i="3"/>
  <c r="C134" i="3"/>
  <c r="C133" i="3"/>
  <c r="C132" i="3"/>
  <c r="C131" i="3"/>
  <c r="C122" i="3"/>
  <c r="C121" i="3"/>
  <c r="C120" i="3"/>
  <c r="C119" i="3"/>
  <c r="C118" i="3"/>
  <c r="C117" i="3"/>
  <c r="C116" i="3"/>
  <c r="C115" i="3"/>
  <c r="C114" i="3"/>
  <c r="C113" i="3"/>
  <c r="C112" i="3"/>
  <c r="C111" i="3"/>
  <c r="C110" i="3"/>
  <c r="C109" i="3"/>
  <c r="C96" i="3"/>
  <c r="C95" i="3"/>
  <c r="C94" i="3"/>
  <c r="C93" i="3"/>
  <c r="C92" i="3"/>
  <c r="C91" i="3"/>
  <c r="C90" i="3"/>
  <c r="C89" i="3"/>
  <c r="C88" i="3"/>
  <c r="C87" i="3"/>
  <c r="C73" i="3"/>
  <c r="C72" i="3"/>
  <c r="C71" i="3"/>
  <c r="C70" i="3"/>
  <c r="C69" i="3"/>
  <c r="C68" i="3"/>
  <c r="C67" i="3"/>
  <c r="C66" i="3"/>
  <c r="C65" i="3"/>
  <c r="C64" i="3"/>
  <c r="C63" i="3"/>
  <c r="C62" i="3"/>
  <c r="C61" i="3"/>
  <c r="C60" i="3"/>
  <c r="C59" i="3"/>
  <c r="C58" i="3"/>
  <c r="C57" i="3"/>
  <c r="C56" i="3"/>
  <c r="C55" i="3"/>
  <c r="C54" i="3"/>
  <c r="C53" i="3"/>
  <c r="C52" i="3"/>
  <c r="C91" i="13"/>
  <c r="C90" i="13"/>
  <c r="C89" i="13"/>
  <c r="C88" i="13"/>
  <c r="D58" i="3" l="1"/>
  <c r="E58" i="3"/>
  <c r="F58" i="3"/>
  <c r="G58" i="3"/>
  <c r="E158" i="3"/>
  <c r="G158" i="3"/>
  <c r="H158" i="3"/>
  <c r="M158" i="3"/>
  <c r="F158" i="3"/>
  <c r="L158" i="3"/>
  <c r="N158" i="3"/>
  <c r="P158" i="3"/>
  <c r="O158" i="3"/>
  <c r="J158" i="3"/>
  <c r="I158" i="3"/>
  <c r="K158" i="3"/>
  <c r="G71" i="3"/>
  <c r="D71" i="3"/>
  <c r="F71" i="3"/>
  <c r="E71" i="3"/>
  <c r="O198" i="3"/>
  <c r="M198" i="3"/>
  <c r="K198" i="3"/>
  <c r="G198" i="3"/>
  <c r="F198" i="3"/>
  <c r="P198" i="3"/>
  <c r="L198" i="3"/>
  <c r="N198" i="3"/>
  <c r="E198" i="3"/>
  <c r="J198" i="3"/>
  <c r="I198" i="3"/>
  <c r="H198" i="3"/>
  <c r="D60" i="3"/>
  <c r="F60" i="3"/>
  <c r="E60" i="3"/>
  <c r="G60" i="3"/>
  <c r="I160" i="3"/>
  <c r="F160" i="3"/>
  <c r="L160" i="3"/>
  <c r="J160" i="3"/>
  <c r="M160" i="3"/>
  <c r="K160" i="3"/>
  <c r="N160" i="3"/>
  <c r="O160" i="3"/>
  <c r="H160" i="3"/>
  <c r="P160" i="3"/>
  <c r="E160" i="3"/>
  <c r="G160" i="3"/>
  <c r="D61" i="3"/>
  <c r="F61" i="3"/>
  <c r="E61" i="3"/>
  <c r="G61" i="3"/>
  <c r="G110" i="3"/>
  <c r="E110" i="3"/>
  <c r="D110" i="3"/>
  <c r="H110" i="3" s="1"/>
  <c r="F110" i="3"/>
  <c r="D122" i="3"/>
  <c r="G122" i="3"/>
  <c r="E122" i="3"/>
  <c r="F122" i="3"/>
  <c r="I178" i="3"/>
  <c r="O178" i="3"/>
  <c r="J178" i="3"/>
  <c r="E178" i="3"/>
  <c r="N178" i="3"/>
  <c r="P178" i="3"/>
  <c r="M178" i="3"/>
  <c r="F178" i="3"/>
  <c r="K178" i="3"/>
  <c r="L178" i="3"/>
  <c r="G178" i="3"/>
  <c r="H178" i="3"/>
  <c r="D87" i="3"/>
  <c r="F87" i="3"/>
  <c r="G87" i="3"/>
  <c r="E87" i="3"/>
  <c r="N150" i="3"/>
  <c r="E150" i="3"/>
  <c r="O150" i="3"/>
  <c r="P150" i="3"/>
  <c r="K150" i="3"/>
  <c r="J150" i="3"/>
  <c r="L150" i="3"/>
  <c r="F150" i="3"/>
  <c r="I150" i="3"/>
  <c r="H150" i="3"/>
  <c r="M150" i="3"/>
  <c r="G150" i="3"/>
  <c r="F132" i="3"/>
  <c r="D132" i="3"/>
  <c r="E132" i="3"/>
  <c r="G132" i="3"/>
  <c r="M163" i="3"/>
  <c r="F163" i="3"/>
  <c r="K163" i="3"/>
  <c r="G163" i="3"/>
  <c r="O163" i="3"/>
  <c r="N163" i="3"/>
  <c r="J163" i="3"/>
  <c r="I163" i="3"/>
  <c r="H163" i="3"/>
  <c r="P163" i="3"/>
  <c r="E163" i="3"/>
  <c r="L163" i="3"/>
  <c r="I202" i="3"/>
  <c r="F202" i="3"/>
  <c r="J202" i="3"/>
  <c r="H202" i="3"/>
  <c r="N202" i="3"/>
  <c r="M202" i="3"/>
  <c r="O202" i="3"/>
  <c r="E202" i="3"/>
  <c r="P202" i="3"/>
  <c r="L202" i="3"/>
  <c r="G202" i="3"/>
  <c r="K202" i="3"/>
  <c r="F52" i="3"/>
  <c r="E52" i="3"/>
  <c r="D52" i="3"/>
  <c r="G52" i="3"/>
  <c r="G64" i="3"/>
  <c r="F64" i="3"/>
  <c r="D64" i="3"/>
  <c r="E64" i="3"/>
  <c r="D89" i="3"/>
  <c r="G89" i="3"/>
  <c r="F89" i="3"/>
  <c r="E89" i="3"/>
  <c r="F113" i="3"/>
  <c r="E113" i="3"/>
  <c r="G113" i="3"/>
  <c r="D113" i="3"/>
  <c r="F133" i="3"/>
  <c r="G133" i="3"/>
  <c r="D133" i="3"/>
  <c r="E133" i="3"/>
  <c r="F152" i="3"/>
  <c r="M152" i="3"/>
  <c r="L152" i="3"/>
  <c r="H152" i="3"/>
  <c r="G152" i="3"/>
  <c r="N152" i="3"/>
  <c r="I152" i="3"/>
  <c r="J152" i="3"/>
  <c r="E152" i="3"/>
  <c r="O152" i="3"/>
  <c r="K152" i="3"/>
  <c r="P152" i="3"/>
  <c r="O169" i="3"/>
  <c r="N169" i="3"/>
  <c r="L169" i="3"/>
  <c r="F169" i="3"/>
  <c r="E169" i="3"/>
  <c r="P169" i="3"/>
  <c r="M169" i="3"/>
  <c r="G169" i="3"/>
  <c r="I169" i="3"/>
  <c r="J169" i="3"/>
  <c r="H169" i="3"/>
  <c r="K169" i="3"/>
  <c r="H191" i="3"/>
  <c r="I191" i="3"/>
  <c r="E191" i="3"/>
  <c r="P191" i="3"/>
  <c r="K191" i="3"/>
  <c r="F191" i="3"/>
  <c r="M191" i="3"/>
  <c r="L191" i="3"/>
  <c r="O191" i="3"/>
  <c r="J191" i="3"/>
  <c r="N191" i="3"/>
  <c r="G191" i="3"/>
  <c r="E207" i="3"/>
  <c r="P207" i="3"/>
  <c r="K207" i="3"/>
  <c r="J207" i="3"/>
  <c r="O207" i="3"/>
  <c r="N207" i="3"/>
  <c r="H207" i="3"/>
  <c r="G207" i="3"/>
  <c r="L207" i="3"/>
  <c r="I207" i="3"/>
  <c r="F207" i="3"/>
  <c r="M207" i="3"/>
  <c r="E95" i="3"/>
  <c r="D95" i="3"/>
  <c r="G95" i="3"/>
  <c r="F95" i="3"/>
  <c r="K175" i="3"/>
  <c r="P175" i="3"/>
  <c r="G175" i="3"/>
  <c r="L175" i="3"/>
  <c r="M175" i="3"/>
  <c r="J175" i="3"/>
  <c r="E175" i="3"/>
  <c r="O175" i="3"/>
  <c r="H175" i="3"/>
  <c r="N175" i="3"/>
  <c r="I175" i="3"/>
  <c r="F175" i="3"/>
  <c r="G59" i="3"/>
  <c r="E59" i="3"/>
  <c r="D59" i="3"/>
  <c r="F59" i="3"/>
  <c r="D120" i="3"/>
  <c r="F120" i="3"/>
  <c r="E120" i="3"/>
  <c r="G120" i="3"/>
  <c r="K176" i="3"/>
  <c r="P176" i="3"/>
  <c r="J176" i="3"/>
  <c r="L176" i="3"/>
  <c r="H176" i="3"/>
  <c r="N176" i="3"/>
  <c r="E176" i="3"/>
  <c r="O176" i="3"/>
  <c r="I176" i="3"/>
  <c r="G176" i="3"/>
  <c r="M176" i="3"/>
  <c r="F176" i="3"/>
  <c r="E109" i="3"/>
  <c r="G109" i="3"/>
  <c r="D109" i="3"/>
  <c r="F109" i="3"/>
  <c r="F199" i="3"/>
  <c r="E199" i="3"/>
  <c r="L199" i="3"/>
  <c r="M199" i="3"/>
  <c r="P199" i="3"/>
  <c r="K199" i="3"/>
  <c r="J199" i="3"/>
  <c r="G199" i="3"/>
  <c r="N199" i="3"/>
  <c r="H199" i="3"/>
  <c r="I199" i="3"/>
  <c r="O199" i="3"/>
  <c r="D73" i="3"/>
  <c r="G73" i="3"/>
  <c r="F73" i="3"/>
  <c r="E73" i="3"/>
  <c r="M161" i="3"/>
  <c r="L161" i="3"/>
  <c r="H161" i="3"/>
  <c r="F161" i="3"/>
  <c r="I161" i="3"/>
  <c r="E161" i="3"/>
  <c r="P161" i="3"/>
  <c r="J161" i="3"/>
  <c r="K161" i="3"/>
  <c r="N161" i="3"/>
  <c r="O161" i="3"/>
  <c r="G161" i="3"/>
  <c r="D131" i="3"/>
  <c r="F131" i="3"/>
  <c r="G131" i="3"/>
  <c r="E131" i="3"/>
  <c r="F189" i="3"/>
  <c r="J189" i="3"/>
  <c r="I189" i="3"/>
  <c r="G189" i="3"/>
  <c r="H189" i="3"/>
  <c r="P189" i="3"/>
  <c r="K189" i="3"/>
  <c r="L189" i="3"/>
  <c r="E189" i="3"/>
  <c r="O189" i="3"/>
  <c r="M189" i="3"/>
  <c r="N189" i="3"/>
  <c r="E112" i="3"/>
  <c r="G112" i="3"/>
  <c r="D112" i="3"/>
  <c r="F112" i="3"/>
  <c r="E190" i="3"/>
  <c r="M190" i="3"/>
  <c r="P190" i="3"/>
  <c r="O190" i="3"/>
  <c r="F190" i="3"/>
  <c r="N190" i="3"/>
  <c r="I190" i="3"/>
  <c r="H190" i="3"/>
  <c r="K190" i="3"/>
  <c r="J190" i="3"/>
  <c r="L190" i="3"/>
  <c r="G190" i="3"/>
  <c r="E65" i="3"/>
  <c r="G65" i="3"/>
  <c r="F65" i="3"/>
  <c r="D65" i="3"/>
  <c r="G134" i="3"/>
  <c r="F134" i="3"/>
  <c r="D134" i="3"/>
  <c r="E134" i="3"/>
  <c r="E170" i="3"/>
  <c r="P170" i="3"/>
  <c r="L170" i="3"/>
  <c r="I170" i="3"/>
  <c r="G170" i="3"/>
  <c r="M170" i="3"/>
  <c r="O170" i="3"/>
  <c r="J170" i="3"/>
  <c r="H170" i="3"/>
  <c r="K170" i="3"/>
  <c r="F170" i="3"/>
  <c r="N170" i="3"/>
  <c r="O208" i="3"/>
  <c r="F208" i="3"/>
  <c r="N208" i="3"/>
  <c r="H208" i="3"/>
  <c r="J208" i="3"/>
  <c r="K208" i="3"/>
  <c r="P208" i="3"/>
  <c r="I208" i="3"/>
  <c r="E208" i="3"/>
  <c r="G208" i="3"/>
  <c r="L208" i="3"/>
  <c r="M208" i="3"/>
  <c r="G70" i="3"/>
  <c r="D70" i="3"/>
  <c r="E70" i="3"/>
  <c r="F70" i="3"/>
  <c r="K159" i="3"/>
  <c r="J159" i="3"/>
  <c r="F159" i="3"/>
  <c r="N159" i="3"/>
  <c r="I159" i="3"/>
  <c r="P159" i="3"/>
  <c r="M159" i="3"/>
  <c r="O159" i="3"/>
  <c r="E159" i="3"/>
  <c r="G159" i="3"/>
  <c r="L159" i="3"/>
  <c r="H159" i="3"/>
  <c r="F121" i="3"/>
  <c r="D121" i="3"/>
  <c r="G121" i="3"/>
  <c r="E121" i="3"/>
  <c r="I200" i="3"/>
  <c r="J200" i="3"/>
  <c r="M200" i="3"/>
  <c r="L200" i="3"/>
  <c r="N200" i="3"/>
  <c r="G200" i="3"/>
  <c r="H200" i="3"/>
  <c r="K200" i="3"/>
  <c r="F200" i="3"/>
  <c r="O200" i="3"/>
  <c r="E200" i="3"/>
  <c r="P200" i="3"/>
  <c r="G111" i="3"/>
  <c r="E111" i="3"/>
  <c r="D111" i="3"/>
  <c r="F111" i="3"/>
  <c r="G162" i="3"/>
  <c r="L162" i="3"/>
  <c r="P162" i="3"/>
  <c r="I162" i="3"/>
  <c r="E162" i="3"/>
  <c r="K162" i="3"/>
  <c r="N162" i="3"/>
  <c r="J162" i="3"/>
  <c r="M162" i="3"/>
  <c r="F162" i="3"/>
  <c r="H162" i="3"/>
  <c r="O162" i="3"/>
  <c r="D63" i="3"/>
  <c r="E63" i="3"/>
  <c r="F63" i="3"/>
  <c r="G63" i="3"/>
  <c r="O151" i="3"/>
  <c r="P151" i="3"/>
  <c r="I151" i="3"/>
  <c r="J151" i="3"/>
  <c r="F151" i="3"/>
  <c r="G151" i="3"/>
  <c r="E151" i="3"/>
  <c r="M151" i="3"/>
  <c r="H151" i="3"/>
  <c r="L151" i="3"/>
  <c r="K151" i="3"/>
  <c r="N151" i="3"/>
  <c r="E53" i="3"/>
  <c r="G53" i="3"/>
  <c r="F53" i="3"/>
  <c r="D53" i="3"/>
  <c r="G114" i="3"/>
  <c r="F114" i="3"/>
  <c r="D114" i="3"/>
  <c r="E114" i="3"/>
  <c r="G54" i="3"/>
  <c r="D54" i="3"/>
  <c r="F54" i="3"/>
  <c r="E54" i="3"/>
  <c r="L142" i="3"/>
  <c r="H142" i="3"/>
  <c r="O142" i="3"/>
  <c r="K142" i="3"/>
  <c r="N142" i="3"/>
  <c r="P142" i="3"/>
  <c r="E142" i="3"/>
  <c r="G142" i="3"/>
  <c r="J142" i="3"/>
  <c r="F142" i="3"/>
  <c r="I142" i="3"/>
  <c r="M142" i="3"/>
  <c r="H209" i="3"/>
  <c r="I209" i="3"/>
  <c r="P209" i="3"/>
  <c r="N209" i="3"/>
  <c r="E209" i="3"/>
  <c r="K209" i="3"/>
  <c r="F209" i="3"/>
  <c r="J209" i="3"/>
  <c r="L209" i="3"/>
  <c r="O209" i="3"/>
  <c r="M209" i="3"/>
  <c r="G209" i="3"/>
  <c r="K197" i="3"/>
  <c r="F197" i="3"/>
  <c r="E197" i="3"/>
  <c r="M197" i="3"/>
  <c r="J197" i="3"/>
  <c r="L197" i="3"/>
  <c r="O197" i="3"/>
  <c r="H197" i="3"/>
  <c r="P197" i="3"/>
  <c r="N197" i="3"/>
  <c r="I197" i="3"/>
  <c r="G197" i="3"/>
  <c r="P177" i="3"/>
  <c r="I177" i="3"/>
  <c r="J177" i="3"/>
  <c r="N177" i="3"/>
  <c r="E177" i="3"/>
  <c r="F177" i="3"/>
  <c r="L177" i="3"/>
  <c r="K177" i="3"/>
  <c r="H177" i="3"/>
  <c r="O177" i="3"/>
  <c r="M177" i="3"/>
  <c r="G177" i="3"/>
  <c r="O201" i="3"/>
  <c r="F201" i="3"/>
  <c r="H201" i="3"/>
  <c r="P201" i="3"/>
  <c r="L201" i="3"/>
  <c r="M201" i="3"/>
  <c r="I201" i="3"/>
  <c r="J201" i="3"/>
  <c r="G201" i="3"/>
  <c r="K201" i="3"/>
  <c r="E201" i="3"/>
  <c r="N201" i="3"/>
  <c r="K153" i="3"/>
  <c r="J153" i="3"/>
  <c r="G153" i="3"/>
  <c r="P153" i="3"/>
  <c r="H153" i="3"/>
  <c r="I153" i="3"/>
  <c r="L153" i="3"/>
  <c r="O153" i="3"/>
  <c r="N153" i="3"/>
  <c r="E153" i="3"/>
  <c r="M153" i="3"/>
  <c r="F153" i="3"/>
  <c r="D92" i="3"/>
  <c r="G92" i="3"/>
  <c r="E92" i="3"/>
  <c r="F92" i="3"/>
  <c r="H146" i="3"/>
  <c r="E146" i="3"/>
  <c r="G146" i="3"/>
  <c r="O146" i="3"/>
  <c r="I146" i="3"/>
  <c r="L146" i="3"/>
  <c r="J146" i="3"/>
  <c r="N146" i="3"/>
  <c r="F146" i="3"/>
  <c r="K146" i="3"/>
  <c r="P146" i="3"/>
  <c r="M146" i="3"/>
  <c r="F96" i="3"/>
  <c r="E96" i="3"/>
  <c r="G96" i="3"/>
  <c r="D96" i="3"/>
  <c r="P148" i="3"/>
  <c r="O148" i="3"/>
  <c r="K148" i="3"/>
  <c r="L148" i="3"/>
  <c r="E148" i="3"/>
  <c r="N148" i="3"/>
  <c r="G148" i="3"/>
  <c r="F148" i="3"/>
  <c r="I148" i="3"/>
  <c r="H148" i="3"/>
  <c r="M148" i="3"/>
  <c r="J148" i="3"/>
  <c r="K149" i="3"/>
  <c r="F149" i="3"/>
  <c r="H149" i="3"/>
  <c r="G149" i="3"/>
  <c r="I149" i="3"/>
  <c r="N149" i="3"/>
  <c r="P149" i="3"/>
  <c r="O149" i="3"/>
  <c r="E149" i="3"/>
  <c r="J149" i="3"/>
  <c r="M149" i="3"/>
  <c r="L149" i="3"/>
  <c r="G62" i="3"/>
  <c r="E62" i="3"/>
  <c r="F62" i="3"/>
  <c r="D62" i="3"/>
  <c r="D88" i="3"/>
  <c r="F88" i="3"/>
  <c r="E88" i="3"/>
  <c r="G88" i="3"/>
  <c r="E90" i="3"/>
  <c r="D90" i="3"/>
  <c r="F90" i="3"/>
  <c r="G90" i="3"/>
  <c r="L192" i="3"/>
  <c r="P192" i="3"/>
  <c r="K192" i="3"/>
  <c r="O192" i="3"/>
  <c r="F192" i="3"/>
  <c r="M192" i="3"/>
  <c r="H192" i="3"/>
  <c r="I192" i="3"/>
  <c r="E192" i="3"/>
  <c r="N192" i="3"/>
  <c r="G192" i="3"/>
  <c r="J192" i="3"/>
  <c r="D66" i="3"/>
  <c r="G66" i="3"/>
  <c r="F66" i="3"/>
  <c r="E66" i="3"/>
  <c r="E91" i="3"/>
  <c r="F91" i="3"/>
  <c r="D91" i="3"/>
  <c r="G91" i="3"/>
  <c r="D115" i="3"/>
  <c r="G115" i="3"/>
  <c r="E115" i="3"/>
  <c r="F115" i="3"/>
  <c r="I154" i="3"/>
  <c r="P154" i="3"/>
  <c r="M154" i="3"/>
  <c r="J154" i="3"/>
  <c r="L154" i="3"/>
  <c r="N154" i="3"/>
  <c r="K154" i="3"/>
  <c r="G154" i="3"/>
  <c r="H154" i="3"/>
  <c r="F154" i="3"/>
  <c r="E154" i="3"/>
  <c r="O154" i="3"/>
  <c r="O171" i="3"/>
  <c r="F171" i="3"/>
  <c r="G171" i="3"/>
  <c r="H171" i="3"/>
  <c r="N171" i="3"/>
  <c r="I171" i="3"/>
  <c r="P171" i="3"/>
  <c r="M171" i="3"/>
  <c r="J171" i="3"/>
  <c r="K171" i="3"/>
  <c r="E171" i="3"/>
  <c r="L171" i="3"/>
  <c r="N193" i="3"/>
  <c r="H193" i="3"/>
  <c r="E193" i="3"/>
  <c r="J193" i="3"/>
  <c r="K193" i="3"/>
  <c r="P193" i="3"/>
  <c r="G193" i="3"/>
  <c r="M193" i="3"/>
  <c r="L193" i="3"/>
  <c r="I193" i="3"/>
  <c r="O193" i="3"/>
  <c r="F193" i="3"/>
  <c r="F55" i="3"/>
  <c r="G55" i="3"/>
  <c r="D55" i="3"/>
  <c r="E55" i="3"/>
  <c r="G67" i="3"/>
  <c r="E67" i="3"/>
  <c r="D67" i="3"/>
  <c r="F67" i="3"/>
  <c r="D119" i="3"/>
  <c r="G119" i="3"/>
  <c r="F119" i="3"/>
  <c r="E119" i="3"/>
  <c r="H147" i="3"/>
  <c r="N147" i="3"/>
  <c r="G147" i="3"/>
  <c r="F147" i="3"/>
  <c r="O147" i="3"/>
  <c r="I147" i="3"/>
  <c r="P147" i="3"/>
  <c r="M147" i="3"/>
  <c r="L147" i="3"/>
  <c r="E147" i="3"/>
  <c r="J147" i="3"/>
  <c r="K147" i="3"/>
  <c r="F72" i="3"/>
  <c r="D72" i="3"/>
  <c r="G72" i="3"/>
  <c r="E72" i="3"/>
  <c r="F116" i="3"/>
  <c r="E116" i="3"/>
  <c r="G116" i="3"/>
  <c r="D116" i="3"/>
  <c r="J143" i="3"/>
  <c r="O143" i="3"/>
  <c r="E143" i="3"/>
  <c r="P143" i="3"/>
  <c r="L143" i="3"/>
  <c r="N143" i="3"/>
  <c r="G143" i="3"/>
  <c r="M143" i="3"/>
  <c r="K143" i="3"/>
  <c r="I143" i="3"/>
  <c r="F143" i="3"/>
  <c r="H143" i="3"/>
  <c r="I155" i="3"/>
  <c r="E155" i="3"/>
  <c r="O155" i="3"/>
  <c r="J155" i="3"/>
  <c r="N155" i="3"/>
  <c r="K155" i="3"/>
  <c r="M155" i="3"/>
  <c r="F155" i="3"/>
  <c r="P155" i="3"/>
  <c r="H155" i="3"/>
  <c r="G155" i="3"/>
  <c r="L155" i="3"/>
  <c r="G172" i="3"/>
  <c r="P172" i="3"/>
  <c r="K172" i="3"/>
  <c r="N172" i="3"/>
  <c r="L172" i="3"/>
  <c r="M172" i="3"/>
  <c r="O172" i="3"/>
  <c r="J172" i="3"/>
  <c r="H172" i="3"/>
  <c r="F172" i="3"/>
  <c r="E172" i="3"/>
  <c r="I172" i="3"/>
  <c r="I194" i="3"/>
  <c r="G194" i="3"/>
  <c r="M194" i="3"/>
  <c r="F194" i="3"/>
  <c r="O194" i="3"/>
  <c r="J194" i="3"/>
  <c r="H194" i="3"/>
  <c r="E194" i="3"/>
  <c r="K194" i="3"/>
  <c r="P194" i="3"/>
  <c r="L194" i="3"/>
  <c r="N194" i="3"/>
  <c r="N210" i="3"/>
  <c r="F210" i="3"/>
  <c r="K210" i="3"/>
  <c r="M210" i="3"/>
  <c r="I210" i="3"/>
  <c r="L210" i="3"/>
  <c r="H210" i="3"/>
  <c r="O210" i="3"/>
  <c r="P210" i="3"/>
  <c r="G210" i="3"/>
  <c r="J210" i="3"/>
  <c r="E210" i="3"/>
  <c r="E56" i="3"/>
  <c r="F56" i="3"/>
  <c r="G56" i="3"/>
  <c r="D56" i="3"/>
  <c r="E68" i="3"/>
  <c r="F68" i="3"/>
  <c r="G68" i="3"/>
  <c r="D68" i="3"/>
  <c r="G93" i="3"/>
  <c r="F93" i="3"/>
  <c r="D93" i="3"/>
  <c r="E93" i="3"/>
  <c r="F117" i="3"/>
  <c r="G117" i="3"/>
  <c r="D117" i="3"/>
  <c r="E117" i="3"/>
  <c r="K144" i="3"/>
  <c r="J144" i="3"/>
  <c r="I144" i="3"/>
  <c r="H144" i="3"/>
  <c r="N144" i="3"/>
  <c r="G144" i="3"/>
  <c r="P144" i="3"/>
  <c r="O144" i="3"/>
  <c r="F144" i="3"/>
  <c r="L144" i="3"/>
  <c r="E144" i="3"/>
  <c r="M144" i="3"/>
  <c r="I156" i="3"/>
  <c r="J156" i="3"/>
  <c r="L156" i="3"/>
  <c r="E156" i="3"/>
  <c r="G156" i="3"/>
  <c r="O156" i="3"/>
  <c r="P156" i="3"/>
  <c r="H156" i="3"/>
  <c r="K156" i="3"/>
  <c r="F156" i="3"/>
  <c r="M156" i="3"/>
  <c r="N156" i="3"/>
  <c r="J173" i="3"/>
  <c r="M173" i="3"/>
  <c r="G173" i="3"/>
  <c r="E173" i="3"/>
  <c r="O173" i="3"/>
  <c r="F173" i="3"/>
  <c r="K173" i="3"/>
  <c r="I173" i="3"/>
  <c r="P173" i="3"/>
  <c r="N173" i="3"/>
  <c r="L173" i="3"/>
  <c r="H173" i="3"/>
  <c r="G195" i="3"/>
  <c r="N195" i="3"/>
  <c r="P195" i="3"/>
  <c r="H195" i="3"/>
  <c r="K195" i="3"/>
  <c r="I195" i="3"/>
  <c r="F195" i="3"/>
  <c r="L195" i="3"/>
  <c r="J195" i="3"/>
  <c r="O195" i="3"/>
  <c r="M195" i="3"/>
  <c r="E195" i="3"/>
  <c r="G57" i="3"/>
  <c r="F57" i="3"/>
  <c r="D57" i="3"/>
  <c r="E57" i="3"/>
  <c r="D69" i="3"/>
  <c r="G69" i="3"/>
  <c r="E69" i="3"/>
  <c r="F69" i="3"/>
  <c r="F94" i="3"/>
  <c r="E94" i="3"/>
  <c r="G94" i="3"/>
  <c r="D94" i="3"/>
  <c r="G118" i="3"/>
  <c r="E118" i="3"/>
  <c r="F118" i="3"/>
  <c r="D118" i="3"/>
  <c r="J145" i="3"/>
  <c r="K145" i="3"/>
  <c r="L145" i="3"/>
  <c r="E145" i="3"/>
  <c r="N145" i="3"/>
  <c r="P145" i="3"/>
  <c r="O145" i="3"/>
  <c r="H145" i="3"/>
  <c r="F145" i="3"/>
  <c r="G145" i="3"/>
  <c r="M145" i="3"/>
  <c r="I145" i="3"/>
  <c r="K157" i="3"/>
  <c r="N157" i="3"/>
  <c r="I157" i="3"/>
  <c r="P157" i="3"/>
  <c r="E157" i="3"/>
  <c r="O157" i="3"/>
  <c r="G157" i="3"/>
  <c r="F157" i="3"/>
  <c r="J157" i="3"/>
  <c r="L157" i="3"/>
  <c r="M157" i="3"/>
  <c r="H157" i="3"/>
  <c r="H174" i="3"/>
  <c r="N174" i="3"/>
  <c r="I174" i="3"/>
  <c r="O174" i="3"/>
  <c r="L174" i="3"/>
  <c r="K174" i="3"/>
  <c r="M174" i="3"/>
  <c r="J174" i="3"/>
  <c r="P174" i="3"/>
  <c r="E174" i="3"/>
  <c r="F174" i="3"/>
  <c r="G174" i="3"/>
  <c r="E196" i="3"/>
  <c r="K196" i="3"/>
  <c r="L196" i="3"/>
  <c r="I196" i="3"/>
  <c r="F196" i="3"/>
  <c r="H196" i="3"/>
  <c r="P196" i="3"/>
  <c r="M196" i="3"/>
  <c r="G196" i="3"/>
  <c r="O196" i="3"/>
  <c r="J196" i="3"/>
  <c r="N196" i="3"/>
  <c r="H57" i="3" l="1"/>
  <c r="H55" i="3"/>
  <c r="H112" i="3"/>
  <c r="H90" i="3"/>
  <c r="H122" i="3"/>
  <c r="H117" i="3"/>
  <c r="H133" i="3"/>
  <c r="Q196" i="3"/>
  <c r="H69" i="3"/>
  <c r="H88" i="3"/>
  <c r="H92" i="3"/>
  <c r="H73" i="3"/>
  <c r="H60" i="3"/>
  <c r="H95" i="3"/>
  <c r="H132" i="3"/>
  <c r="H71" i="3"/>
  <c r="H94" i="3"/>
  <c r="Q146" i="3"/>
  <c r="H61" i="3"/>
  <c r="Q157" i="3"/>
  <c r="Q145" i="3"/>
  <c r="Q210" i="3"/>
  <c r="H116" i="3"/>
  <c r="K140" i="3"/>
  <c r="H53" i="3"/>
  <c r="H65" i="3"/>
  <c r="L187" i="3"/>
  <c r="G205" i="3"/>
  <c r="G167" i="3"/>
  <c r="H113" i="3"/>
  <c r="G82" i="3"/>
  <c r="Q174" i="3"/>
  <c r="H93" i="3"/>
  <c r="Q172" i="3"/>
  <c r="H67" i="3"/>
  <c r="H91" i="3"/>
  <c r="Q197" i="3"/>
  <c r="O140" i="3"/>
  <c r="Q200" i="3"/>
  <c r="K187" i="3"/>
  <c r="Q176" i="3"/>
  <c r="H59" i="3"/>
  <c r="H205" i="3"/>
  <c r="M167" i="3"/>
  <c r="D82" i="3"/>
  <c r="H52" i="3"/>
  <c r="Q160" i="3"/>
  <c r="H140" i="3"/>
  <c r="H121" i="3"/>
  <c r="P187" i="3"/>
  <c r="Q199" i="3"/>
  <c r="N205" i="3"/>
  <c r="P167" i="3"/>
  <c r="E82" i="3"/>
  <c r="Q148" i="3"/>
  <c r="L140" i="3"/>
  <c r="Q162" i="3"/>
  <c r="Q190" i="3"/>
  <c r="H187" i="3"/>
  <c r="O205" i="3"/>
  <c r="Q169" i="3"/>
  <c r="E167" i="3"/>
  <c r="F82" i="3"/>
  <c r="H118" i="3"/>
  <c r="Q173" i="3"/>
  <c r="Q156" i="3"/>
  <c r="H68" i="3"/>
  <c r="Q194" i="3"/>
  <c r="H62" i="3"/>
  <c r="M140" i="3"/>
  <c r="M183" i="3" s="1"/>
  <c r="G187" i="3"/>
  <c r="F126" i="3"/>
  <c r="J205" i="3"/>
  <c r="F167" i="3"/>
  <c r="Q193" i="3"/>
  <c r="Q201" i="3"/>
  <c r="I140" i="3"/>
  <c r="I187" i="3"/>
  <c r="D126" i="3"/>
  <c r="H109" i="3"/>
  <c r="K205" i="3"/>
  <c r="Q191" i="3"/>
  <c r="L167" i="3"/>
  <c r="Q163" i="3"/>
  <c r="H72" i="3"/>
  <c r="Q153" i="3"/>
  <c r="F140" i="3"/>
  <c r="H54" i="3"/>
  <c r="H70" i="3"/>
  <c r="J187" i="3"/>
  <c r="Q161" i="3"/>
  <c r="G126" i="3"/>
  <c r="P205" i="3"/>
  <c r="N167" i="3"/>
  <c r="Q150" i="3"/>
  <c r="H66" i="3"/>
  <c r="J140" i="3"/>
  <c r="H63" i="3"/>
  <c r="Q159" i="3"/>
  <c r="Q170" i="3"/>
  <c r="F187" i="3"/>
  <c r="E126" i="3"/>
  <c r="E205" i="3"/>
  <c r="Q207" i="3"/>
  <c r="O167" i="3"/>
  <c r="H89" i="3"/>
  <c r="Q198" i="3"/>
  <c r="Q158" i="3"/>
  <c r="Q195" i="3"/>
  <c r="H56" i="3"/>
  <c r="H96" i="3"/>
  <c r="G140" i="3"/>
  <c r="N187" i="3"/>
  <c r="E136" i="3"/>
  <c r="M205" i="3"/>
  <c r="K167" i="3"/>
  <c r="Q202" i="3"/>
  <c r="E103" i="3"/>
  <c r="Q178" i="3"/>
  <c r="Q144" i="3"/>
  <c r="Q143" i="3"/>
  <c r="Q171" i="3"/>
  <c r="Q154" i="3"/>
  <c r="E140" i="3"/>
  <c r="Q142" i="3"/>
  <c r="H114" i="3"/>
  <c r="Q151" i="3"/>
  <c r="H111" i="3"/>
  <c r="H134" i="3"/>
  <c r="M187" i="3"/>
  <c r="G136" i="3"/>
  <c r="Q175" i="3"/>
  <c r="F205" i="3"/>
  <c r="H167" i="3"/>
  <c r="H64" i="3"/>
  <c r="G103" i="3"/>
  <c r="Q155" i="3"/>
  <c r="Q147" i="3"/>
  <c r="P140" i="3"/>
  <c r="O187" i="3"/>
  <c r="F136" i="3"/>
  <c r="I205" i="3"/>
  <c r="J167" i="3"/>
  <c r="F103" i="3"/>
  <c r="H119" i="3"/>
  <c r="H115" i="3"/>
  <c r="Q192" i="3"/>
  <c r="Q149" i="3"/>
  <c r="Q177" i="3"/>
  <c r="Q209" i="3"/>
  <c r="N140" i="3"/>
  <c r="Q208" i="3"/>
  <c r="Q189" i="3"/>
  <c r="E187" i="3"/>
  <c r="H131" i="3"/>
  <c r="D136" i="3"/>
  <c r="H120" i="3"/>
  <c r="L205" i="3"/>
  <c r="I167" i="3"/>
  <c r="Q152" i="3"/>
  <c r="H87" i="3"/>
  <c r="D103" i="3"/>
  <c r="H58" i="3"/>
  <c r="K215" i="3" l="1"/>
  <c r="P215" i="3"/>
  <c r="O183" i="3"/>
  <c r="J183" i="3"/>
  <c r="N183" i="3"/>
  <c r="J215" i="3"/>
  <c r="I215" i="3"/>
  <c r="F215" i="3"/>
  <c r="H103" i="3"/>
  <c r="N215" i="3"/>
  <c r="I183" i="3"/>
  <c r="L215" i="3"/>
  <c r="P183" i="3"/>
  <c r="K183" i="3"/>
  <c r="H136" i="3"/>
  <c r="Q140" i="3"/>
  <c r="E183" i="3"/>
  <c r="G183" i="3"/>
  <c r="F183" i="3"/>
  <c r="Q167" i="3"/>
  <c r="H183" i="3"/>
  <c r="G215" i="3"/>
  <c r="H215" i="3"/>
  <c r="E215" i="3"/>
  <c r="Q187" i="3"/>
  <c r="M215" i="3"/>
  <c r="H82" i="3"/>
  <c r="O215" i="3"/>
  <c r="Q205" i="3"/>
  <c r="H126" i="3"/>
  <c r="L183" i="3"/>
  <c r="Q215" i="3" l="1"/>
  <c r="Q183" i="3"/>
</calcChain>
</file>

<file path=xl/comments1.xml><?xml version="1.0" encoding="utf-8"?>
<comments xmlns="http://schemas.openxmlformats.org/spreadsheetml/2006/main">
  <authors>
    <author>Pan. Annie (CITII)</author>
    <author>Zhang. Kimi (CITII)</author>
    <author>Zhang. Grace (CITII)</author>
    <author>Sun. Lora (CITII)</author>
  </authors>
  <commentList>
    <comment ref="D3" authorId="0">
      <text>
        <r>
          <rPr>
            <b/>
            <sz val="9"/>
            <color indexed="81"/>
            <rFont val="Tahoma"/>
            <family val="2"/>
          </rPr>
          <t>Pan. Annie (CITII):</t>
        </r>
        <r>
          <rPr>
            <sz val="9"/>
            <color indexed="81"/>
            <rFont val="Tahoma"/>
            <family val="2"/>
          </rPr>
          <t xml:space="preserve">
Jan,Feb,Mar,Apr,May,Jun,Jul,Aug,Sep,Oct,Nov,Dec</t>
        </r>
      </text>
    </comment>
    <comment ref="E3" authorId="0">
      <text>
        <r>
          <rPr>
            <b/>
            <sz val="9"/>
            <color indexed="81"/>
            <rFont val="Tahoma"/>
            <family val="2"/>
          </rPr>
          <t>Pan. Annie (CITII):</t>
        </r>
        <r>
          <rPr>
            <sz val="9"/>
            <color indexed="81"/>
            <rFont val="Tahoma"/>
            <family val="2"/>
          </rPr>
          <t xml:space="preserve">
C38 NB
C38 AIO</t>
        </r>
      </text>
    </comment>
    <comment ref="F3" authorId="0">
      <text>
        <r>
          <rPr>
            <b/>
            <sz val="9"/>
            <color indexed="81"/>
            <rFont val="Tahoma"/>
            <family val="2"/>
          </rPr>
          <t>Pan. Annie (CITII):</t>
        </r>
        <r>
          <rPr>
            <sz val="9"/>
            <color indexed="81"/>
            <rFont val="Tahoma"/>
            <family val="2"/>
          </rPr>
          <t xml:space="preserve">
Consumer/SMB/Gaming/Commercial</t>
        </r>
      </text>
    </comment>
    <comment ref="G3" authorId="0">
      <text>
        <r>
          <rPr>
            <b/>
            <sz val="9"/>
            <color indexed="81"/>
            <rFont val="Tahoma"/>
            <family val="2"/>
          </rPr>
          <t>Pan. Annie (CITII):</t>
        </r>
        <r>
          <rPr>
            <sz val="9"/>
            <color indexed="81"/>
            <rFont val="Tahoma"/>
            <family val="2"/>
          </rPr>
          <t xml:space="preserve">
</t>
        </r>
        <r>
          <rPr>
            <sz val="9"/>
            <color indexed="81"/>
            <rFont val="細明體"/>
            <family val="3"/>
            <charset val="136"/>
          </rPr>
          <t>機種增加時，需確認summary 是否有溢出</t>
        </r>
      </text>
    </comment>
    <comment ref="J3" authorId="0">
      <text>
        <r>
          <rPr>
            <b/>
            <sz val="9"/>
            <color indexed="81"/>
            <rFont val="Tahoma"/>
            <family val="2"/>
          </rPr>
          <t>Pan. Annie (CITII):</t>
        </r>
        <r>
          <rPr>
            <sz val="9"/>
            <color indexed="81"/>
            <rFont val="Tahoma"/>
            <family val="2"/>
          </rPr>
          <t xml:space="preserve">
Y/N</t>
        </r>
      </text>
    </comment>
    <comment ref="L3" authorId="1">
      <text>
        <r>
          <rPr>
            <b/>
            <sz val="9"/>
            <color indexed="81"/>
            <rFont val="Tahoma"/>
            <family val="2"/>
          </rPr>
          <t>Zhang. Kimi (CITII):</t>
        </r>
        <r>
          <rPr>
            <sz val="9"/>
            <color indexed="81"/>
            <rFont val="Tahoma"/>
            <family val="2"/>
          </rPr>
          <t xml:space="preserve">
Default: EOP+5Years, Modify if confirm with PM</t>
        </r>
      </text>
    </comment>
    <comment ref="Q3" authorId="1">
      <text>
        <r>
          <rPr>
            <b/>
            <sz val="9"/>
            <color indexed="81"/>
            <rFont val="Tahoma"/>
            <family val="2"/>
          </rPr>
          <t>Zhang. Kimi (CITII):</t>
        </r>
        <r>
          <rPr>
            <sz val="9"/>
            <color indexed="81"/>
            <rFont val="Tahoma"/>
            <family val="2"/>
          </rPr>
          <t xml:space="preserve">
Test project test w/o leverage : N
Test project plan leverage list leverage which project</t>
        </r>
      </text>
    </comment>
    <comment ref="R3" authorId="0">
      <text>
        <r>
          <rPr>
            <b/>
            <sz val="9"/>
            <color indexed="81"/>
            <rFont val="Tahoma"/>
            <family val="2"/>
          </rPr>
          <t>Pan. Annie (CITII):</t>
        </r>
        <r>
          <rPr>
            <sz val="9"/>
            <color indexed="81"/>
            <rFont val="Tahoma"/>
            <family val="2"/>
          </rPr>
          <t xml:space="preserve">
New Build: means it is new unit build by MFG for SW sustaining test speciallly;
SIT units : means it is SIT phase unit remained for SW sustaining test
SIT units rework: means it is reworked by SIT phase units
Others: means except New build &amp; SIT units&amp; SIT units rework</t>
        </r>
      </text>
    </comment>
    <comment ref="X3" authorId="1">
      <text>
        <r>
          <rPr>
            <b/>
            <sz val="9"/>
            <color indexed="81"/>
            <rFont val="Tahoma"/>
            <family val="2"/>
          </rPr>
          <t>更新Task最終結案時間(測試+RD issue澄清)</t>
        </r>
      </text>
    </comment>
    <comment ref="Y3" authorId="1">
      <text>
        <r>
          <rPr>
            <b/>
            <sz val="9"/>
            <color indexed="81"/>
            <rFont val="Tahoma"/>
            <family val="2"/>
          </rPr>
          <t>更新Task最終結案時間(測試+RD issue澄清)</t>
        </r>
      </text>
    </comment>
    <comment ref="Z3" authorId="1">
      <text>
        <r>
          <rPr>
            <b/>
            <sz val="9"/>
            <color indexed="81"/>
            <rFont val="Tahoma"/>
            <family val="2"/>
          </rPr>
          <t>Zhang. Kimi (CITII):</t>
        </r>
        <r>
          <rPr>
            <sz val="9"/>
            <color indexed="81"/>
            <rFont val="Tahoma"/>
            <family val="2"/>
          </rPr>
          <t xml:space="preserve">
按照Plan安排的一輪full test的時間</t>
        </r>
      </text>
    </comment>
    <comment ref="AA3" authorId="1">
      <text>
        <r>
          <rPr>
            <b/>
            <sz val="9"/>
            <color indexed="81"/>
            <rFont val="Tahoma"/>
            <family val="2"/>
          </rPr>
          <t>Zhang. Kimi (CITII):</t>
        </r>
        <r>
          <rPr>
            <sz val="9"/>
            <color indexed="81"/>
            <rFont val="Tahoma"/>
            <family val="2"/>
          </rPr>
          <t xml:space="preserve">
Full test+Regression時間減去一輪full test時間即為因RD design導致re-test的時間</t>
        </r>
      </text>
    </comment>
    <comment ref="AB3" authorId="0">
      <text>
        <r>
          <rPr>
            <b/>
            <sz val="9"/>
            <color indexed="81"/>
            <rFont val="Tahoma"/>
            <family val="2"/>
          </rPr>
          <t xml:space="preserve">Pan. Annie (CITII):
</t>
        </r>
        <r>
          <rPr>
            <sz val="9"/>
            <color indexed="81"/>
            <rFont val="Tahoma"/>
            <family val="2"/>
          </rPr>
          <t>New Test: Test 1st time
Regression: BIOS/Driver/APP/FW test fail, need do retest after issue fixed.</t>
        </r>
      </text>
    </comment>
    <comment ref="AC3" authorId="0">
      <text>
        <r>
          <rPr>
            <b/>
            <sz val="9"/>
            <color indexed="81"/>
            <rFont val="Tahoma"/>
            <family val="2"/>
          </rPr>
          <t>Pan. Annie (CITII):</t>
        </r>
        <r>
          <rPr>
            <sz val="9"/>
            <color indexed="81"/>
            <rFont val="Tahoma"/>
            <family val="2"/>
          </rPr>
          <t xml:space="preserve">
</t>
        </r>
        <r>
          <rPr>
            <sz val="9"/>
            <color indexed="81"/>
            <rFont val="Calibri"/>
            <family val="2"/>
          </rPr>
          <t>Fail: Test fail
Pass: Test pass
Conditional Pass</t>
        </r>
        <r>
          <rPr>
            <sz val="9"/>
            <color indexed="81"/>
            <rFont val="標楷體"/>
            <family val="4"/>
            <charset val="136"/>
          </rPr>
          <t>：</t>
        </r>
        <r>
          <rPr>
            <sz val="9"/>
            <color indexed="81"/>
            <rFont val="Calibri"/>
            <family val="2"/>
          </rPr>
          <t xml:space="preserve">Test pass with conditions
Pending: Test pause, waiting BIOS/Driver update
Planning: Prepared to test but test shcedule is TBC
Testing: Test on going
</t>
        </r>
      </text>
    </comment>
    <comment ref="AD3" authorId="0">
      <text>
        <r>
          <rPr>
            <b/>
            <sz val="9"/>
            <color indexed="81"/>
            <rFont val="Tahoma"/>
            <family val="2"/>
          </rPr>
          <t>Pan. Annie (CITII):</t>
        </r>
        <r>
          <rPr>
            <sz val="9"/>
            <color indexed="81"/>
            <rFont val="Tahoma"/>
            <family val="2"/>
          </rPr>
          <t xml:space="preserve">
BIOS/Driver/APP/FW</t>
        </r>
      </text>
    </comment>
    <comment ref="AE3" authorId="0">
      <text>
        <r>
          <rPr>
            <b/>
            <sz val="9"/>
            <color indexed="81"/>
            <rFont val="Tahoma"/>
            <family val="2"/>
          </rPr>
          <t>Pan. Annie (CITII):</t>
        </r>
        <r>
          <rPr>
            <sz val="9"/>
            <color indexed="81"/>
            <rFont val="Tahoma"/>
            <family val="2"/>
          </rPr>
          <t xml:space="preserve">
BIOS: BIOS
Driver: VGA Driver/Audio driver/Camera Driver…
APP: PC manager/Lenovo Vantage... 
FW: Scalar FW</t>
        </r>
      </text>
    </comment>
    <comment ref="AH3" authorId="1">
      <text>
        <r>
          <rPr>
            <b/>
            <sz val="9"/>
            <color indexed="81"/>
            <rFont val="Tahoma"/>
            <family val="2"/>
          </rPr>
          <t>Zhang. Kimi (CITII):</t>
        </r>
        <r>
          <rPr>
            <sz val="9"/>
            <color indexed="81"/>
            <rFont val="Tahoma"/>
            <family val="2"/>
          </rPr>
          <t xml:space="preserve">
Image build
Install by manual</t>
        </r>
      </text>
    </comment>
    <comment ref="AI3" authorId="1">
      <text>
        <r>
          <rPr>
            <b/>
            <sz val="9"/>
            <color indexed="81"/>
            <rFont val="Tahoma"/>
            <family val="2"/>
          </rPr>
          <t>Zhang. Kimi (CITII):</t>
        </r>
        <r>
          <rPr>
            <sz val="9"/>
            <color indexed="81"/>
            <rFont val="Tahoma"/>
            <family val="2"/>
          </rPr>
          <t xml:space="preserve">
Owner add issue link</t>
        </r>
      </text>
    </comment>
    <comment ref="AJ3" authorId="1">
      <text>
        <r>
          <rPr>
            <b/>
            <sz val="9"/>
            <color indexed="81"/>
            <rFont val="Tahoma"/>
            <family val="2"/>
          </rPr>
          <t>每天7小時計算</t>
        </r>
      </text>
    </comment>
    <comment ref="AR3" authorId="1">
      <text>
        <r>
          <rPr>
            <b/>
            <sz val="9"/>
            <color indexed="81"/>
            <rFont val="Tahoma"/>
            <family val="2"/>
          </rPr>
          <t>Zhang. Kimi (CITII):</t>
        </r>
        <r>
          <rPr>
            <sz val="9"/>
            <color indexed="81"/>
            <rFont val="Tahoma"/>
            <family val="2"/>
          </rPr>
          <t xml:space="preserve">
Record Change list</t>
        </r>
      </text>
    </comment>
    <comment ref="AS3" authorId="0">
      <text>
        <r>
          <rPr>
            <b/>
            <sz val="9"/>
            <color indexed="81"/>
            <rFont val="Tahoma"/>
            <family val="2"/>
          </rPr>
          <t>Pan. Annie (CITII):</t>
        </r>
        <r>
          <rPr>
            <sz val="9"/>
            <color indexed="81"/>
            <rFont val="Tahoma"/>
            <family val="2"/>
          </rPr>
          <t xml:space="preserve">
Description for task purpose</t>
        </r>
      </text>
    </comment>
    <comment ref="AT3" authorId="0">
      <text>
        <r>
          <rPr>
            <b/>
            <sz val="9"/>
            <color indexed="81"/>
            <rFont val="Tahoma"/>
            <family val="2"/>
          </rPr>
          <t xml:space="preserve">Pan. Annie (CITII):
</t>
        </r>
        <r>
          <rPr>
            <sz val="9"/>
            <color indexed="81"/>
            <rFont val="Tahoma"/>
            <family val="2"/>
          </rPr>
          <t>New Test: Test 1st time
Regression: BIOS/Driver/APP/FW test fail, need do retest after issue fixed.</t>
        </r>
      </text>
    </comment>
    <comment ref="AU3" authorId="0">
      <text>
        <r>
          <rPr>
            <b/>
            <sz val="9"/>
            <color indexed="81"/>
            <rFont val="Tahoma"/>
            <family val="2"/>
          </rPr>
          <t>Pan. Annie (CITII):</t>
        </r>
        <r>
          <rPr>
            <sz val="9"/>
            <color indexed="81"/>
            <rFont val="Tahoma"/>
            <family val="2"/>
          </rPr>
          <t xml:space="preserve">
</t>
        </r>
        <r>
          <rPr>
            <sz val="9"/>
            <color indexed="81"/>
            <rFont val="Calibri"/>
            <family val="2"/>
          </rPr>
          <t>Fail: Test fail
Pass: Test pass
Conditional Pass</t>
        </r>
        <r>
          <rPr>
            <sz val="9"/>
            <color indexed="81"/>
            <rFont val="標楷體"/>
            <family val="4"/>
            <charset val="136"/>
          </rPr>
          <t>：</t>
        </r>
        <r>
          <rPr>
            <sz val="9"/>
            <color indexed="81"/>
            <rFont val="Calibri"/>
            <family val="2"/>
          </rPr>
          <t xml:space="preserve">Test pass with conditions
Pending: Test pause, waiting BIOS/Driver update
Planning: Prepared to test but test shcedule is TBC
Testing: Test on going
</t>
        </r>
      </text>
    </comment>
    <comment ref="AV3" authorId="0">
      <text>
        <r>
          <rPr>
            <b/>
            <sz val="9"/>
            <color indexed="81"/>
            <rFont val="Tahoma"/>
            <family val="2"/>
          </rPr>
          <t>Pan. Annie (CITII):</t>
        </r>
        <r>
          <rPr>
            <sz val="9"/>
            <color indexed="81"/>
            <rFont val="Tahoma"/>
            <family val="2"/>
          </rPr>
          <t xml:space="preserve">
BIOS/Driver/APP/FW</t>
        </r>
      </text>
    </comment>
    <comment ref="AW3" authorId="0">
      <text>
        <r>
          <rPr>
            <b/>
            <sz val="9"/>
            <color indexed="81"/>
            <rFont val="Tahoma"/>
            <family val="2"/>
          </rPr>
          <t>Pan. Annie (CITII):</t>
        </r>
        <r>
          <rPr>
            <sz val="9"/>
            <color indexed="81"/>
            <rFont val="Tahoma"/>
            <family val="2"/>
          </rPr>
          <t xml:space="preserve">
BIOS: BIOS
Driver: VGA Driver/Audio driver/Camera Driver…
APP: PC manager/Lenovo Vantage... 
FW: Scalar FW</t>
        </r>
      </text>
    </comment>
    <comment ref="AZ3" authorId="1">
      <text>
        <r>
          <rPr>
            <b/>
            <sz val="9"/>
            <color indexed="81"/>
            <rFont val="Tahoma"/>
            <family val="2"/>
          </rPr>
          <t>Zhang. Kimi (CITII):</t>
        </r>
        <r>
          <rPr>
            <sz val="9"/>
            <color indexed="81"/>
            <rFont val="Tahoma"/>
            <family val="2"/>
          </rPr>
          <t xml:space="preserve">
Image build
Install by manual</t>
        </r>
      </text>
    </comment>
    <comment ref="BA3" authorId="1">
      <text>
        <r>
          <rPr>
            <b/>
            <sz val="9"/>
            <color indexed="81"/>
            <rFont val="Tahoma"/>
            <family val="2"/>
          </rPr>
          <t>Zhang. Kimi (CITII):</t>
        </r>
        <r>
          <rPr>
            <sz val="9"/>
            <color indexed="81"/>
            <rFont val="Tahoma"/>
            <family val="2"/>
          </rPr>
          <t xml:space="preserve">
Owner add issue link</t>
        </r>
      </text>
    </comment>
    <comment ref="BB3" authorId="1">
      <text>
        <r>
          <rPr>
            <b/>
            <sz val="9"/>
            <color indexed="81"/>
            <rFont val="Tahoma"/>
            <family val="2"/>
          </rPr>
          <t>每天7小時計算</t>
        </r>
      </text>
    </comment>
    <comment ref="BI3" authorId="1">
      <text>
        <r>
          <rPr>
            <b/>
            <sz val="9"/>
            <color indexed="81"/>
            <rFont val="Tahoma"/>
            <family val="2"/>
          </rPr>
          <t>Zhang. Kimi (CITII):</t>
        </r>
        <r>
          <rPr>
            <sz val="9"/>
            <color indexed="81"/>
            <rFont val="Tahoma"/>
            <family val="2"/>
          </rPr>
          <t xml:space="preserve">
Record Change list</t>
        </r>
      </text>
    </comment>
    <comment ref="BJ3" authorId="0">
      <text>
        <r>
          <rPr>
            <b/>
            <sz val="9"/>
            <color indexed="81"/>
            <rFont val="Tahoma"/>
            <family val="2"/>
          </rPr>
          <t>Pan. Annie (CITII):</t>
        </r>
        <r>
          <rPr>
            <sz val="9"/>
            <color indexed="81"/>
            <rFont val="Tahoma"/>
            <family val="2"/>
          </rPr>
          <t xml:space="preserve">
Description for task purpose</t>
        </r>
      </text>
    </comment>
    <comment ref="BK3" authorId="0">
      <text>
        <r>
          <rPr>
            <b/>
            <sz val="9"/>
            <color indexed="81"/>
            <rFont val="Tahoma"/>
            <family val="2"/>
          </rPr>
          <t xml:space="preserve">Pan. Annie (CITII):
</t>
        </r>
        <r>
          <rPr>
            <sz val="9"/>
            <color indexed="81"/>
            <rFont val="Tahoma"/>
            <family val="2"/>
          </rPr>
          <t>New Test: Test 1st time
Regression: BIOS/Driver/APP/FW test fail, need do retest after issue fixed.</t>
        </r>
      </text>
    </comment>
    <comment ref="BL3" authorId="0">
      <text>
        <r>
          <rPr>
            <b/>
            <sz val="9"/>
            <color indexed="81"/>
            <rFont val="Tahoma"/>
            <family val="2"/>
          </rPr>
          <t>Pan. Annie (CITII):</t>
        </r>
        <r>
          <rPr>
            <sz val="9"/>
            <color indexed="81"/>
            <rFont val="Tahoma"/>
            <family val="2"/>
          </rPr>
          <t xml:space="preserve">
</t>
        </r>
        <r>
          <rPr>
            <sz val="9"/>
            <color indexed="81"/>
            <rFont val="Calibri"/>
            <family val="2"/>
          </rPr>
          <t>Fail: Test fail
Pass: Test pass
Conditional Pass</t>
        </r>
        <r>
          <rPr>
            <sz val="9"/>
            <color indexed="81"/>
            <rFont val="標楷體"/>
            <family val="4"/>
            <charset val="136"/>
          </rPr>
          <t>：</t>
        </r>
        <r>
          <rPr>
            <sz val="9"/>
            <color indexed="81"/>
            <rFont val="Calibri"/>
            <family val="2"/>
          </rPr>
          <t xml:space="preserve">Test pass with conditions
Pending: Test pause, waiting BIOS/Driver update
Planning: Prepared to test but test shcedule is TBC
Testing: Test on going
</t>
        </r>
      </text>
    </comment>
    <comment ref="BM3" authorId="0">
      <text>
        <r>
          <rPr>
            <b/>
            <sz val="9"/>
            <color indexed="81"/>
            <rFont val="Tahoma"/>
            <family val="2"/>
          </rPr>
          <t>Pan. Annie (CITII):</t>
        </r>
        <r>
          <rPr>
            <sz val="9"/>
            <color indexed="81"/>
            <rFont val="Tahoma"/>
            <family val="2"/>
          </rPr>
          <t xml:space="preserve">
BIOS/Driver/APP/FW</t>
        </r>
      </text>
    </comment>
    <comment ref="BN3" authorId="0">
      <text>
        <r>
          <rPr>
            <b/>
            <sz val="9"/>
            <color indexed="81"/>
            <rFont val="Tahoma"/>
            <family val="2"/>
          </rPr>
          <t>Pan. Annie (CITII):</t>
        </r>
        <r>
          <rPr>
            <sz val="9"/>
            <color indexed="81"/>
            <rFont val="Tahoma"/>
            <family val="2"/>
          </rPr>
          <t xml:space="preserve">
BIOS: BIOS
Driver: VGA Driver/Audio driver/Camera Driver…
APP: PC manager/Lenovo Vantage... 
FW: Scalar FW</t>
        </r>
      </text>
    </comment>
    <comment ref="BQ3" authorId="1">
      <text>
        <r>
          <rPr>
            <b/>
            <sz val="9"/>
            <color indexed="81"/>
            <rFont val="Tahoma"/>
            <family val="2"/>
          </rPr>
          <t>Zhang. Kimi (CITII):</t>
        </r>
        <r>
          <rPr>
            <sz val="9"/>
            <color indexed="81"/>
            <rFont val="Tahoma"/>
            <family val="2"/>
          </rPr>
          <t xml:space="preserve">
Image build
Install by manual</t>
        </r>
      </text>
    </comment>
    <comment ref="BR3" authorId="1">
      <text>
        <r>
          <rPr>
            <b/>
            <sz val="9"/>
            <color indexed="81"/>
            <rFont val="Tahoma"/>
            <family val="2"/>
          </rPr>
          <t>Zhang. Kimi (CITII):</t>
        </r>
        <r>
          <rPr>
            <sz val="9"/>
            <color indexed="81"/>
            <rFont val="Tahoma"/>
            <family val="2"/>
          </rPr>
          <t xml:space="preserve">
Owner add issue link</t>
        </r>
      </text>
    </comment>
    <comment ref="BS3" authorId="1">
      <text>
        <r>
          <rPr>
            <b/>
            <sz val="9"/>
            <color indexed="81"/>
            <rFont val="Tahoma"/>
            <family val="2"/>
          </rPr>
          <t>每天7小時計算</t>
        </r>
      </text>
    </comment>
    <comment ref="BZ3" authorId="1">
      <text>
        <r>
          <rPr>
            <b/>
            <sz val="9"/>
            <color indexed="81"/>
            <rFont val="Tahoma"/>
            <family val="2"/>
          </rPr>
          <t>Zhang. Kimi (CITII):</t>
        </r>
        <r>
          <rPr>
            <sz val="9"/>
            <color indexed="81"/>
            <rFont val="Tahoma"/>
            <family val="2"/>
          </rPr>
          <t xml:space="preserve">
Record Change list</t>
        </r>
      </text>
    </comment>
    <comment ref="CA3" authorId="0">
      <text>
        <r>
          <rPr>
            <b/>
            <sz val="9"/>
            <color indexed="81"/>
            <rFont val="Tahoma"/>
            <family val="2"/>
          </rPr>
          <t>Pan. Annie (CITII):</t>
        </r>
        <r>
          <rPr>
            <sz val="9"/>
            <color indexed="81"/>
            <rFont val="Tahoma"/>
            <family val="2"/>
          </rPr>
          <t xml:space="preserve">
Description for task purpose</t>
        </r>
      </text>
    </comment>
    <comment ref="CB3" authorId="0">
      <text>
        <r>
          <rPr>
            <b/>
            <sz val="9"/>
            <color indexed="81"/>
            <rFont val="Tahoma"/>
            <family val="2"/>
          </rPr>
          <t xml:space="preserve">Pan. Annie (CITII):
</t>
        </r>
        <r>
          <rPr>
            <sz val="9"/>
            <color indexed="81"/>
            <rFont val="Tahoma"/>
            <family val="2"/>
          </rPr>
          <t>New Test: Test 1st time
Regression: BIOS/Driver/APP/FW test fail, need do retest after issue fixed.</t>
        </r>
      </text>
    </comment>
    <comment ref="CC3" authorId="0">
      <text>
        <r>
          <rPr>
            <b/>
            <sz val="9"/>
            <color indexed="81"/>
            <rFont val="Tahoma"/>
            <family val="2"/>
          </rPr>
          <t>Pan. Annie (CITII):</t>
        </r>
        <r>
          <rPr>
            <sz val="9"/>
            <color indexed="81"/>
            <rFont val="Tahoma"/>
            <family val="2"/>
          </rPr>
          <t xml:space="preserve">
</t>
        </r>
        <r>
          <rPr>
            <sz val="9"/>
            <color indexed="81"/>
            <rFont val="Calibri"/>
            <family val="2"/>
          </rPr>
          <t>Fail: Test fail
Pass: Test pass
Conditional Pass</t>
        </r>
        <r>
          <rPr>
            <sz val="9"/>
            <color indexed="81"/>
            <rFont val="標楷體"/>
            <family val="4"/>
            <charset val="136"/>
          </rPr>
          <t>：</t>
        </r>
        <r>
          <rPr>
            <sz val="9"/>
            <color indexed="81"/>
            <rFont val="Calibri"/>
            <family val="2"/>
          </rPr>
          <t xml:space="preserve">Test pass with conditions
Pending: Test pause, waiting BIOS/Driver update
Planning: Prepared to test but test shcedule is TBC
Testing: Test on going
</t>
        </r>
      </text>
    </comment>
    <comment ref="CD3" authorId="0">
      <text>
        <r>
          <rPr>
            <b/>
            <sz val="9"/>
            <color indexed="81"/>
            <rFont val="Tahoma"/>
            <family val="2"/>
          </rPr>
          <t>Pan. Annie (CITII):</t>
        </r>
        <r>
          <rPr>
            <sz val="9"/>
            <color indexed="81"/>
            <rFont val="Tahoma"/>
            <family val="2"/>
          </rPr>
          <t xml:space="preserve">
BIOS/Driver/APP/FW</t>
        </r>
      </text>
    </comment>
    <comment ref="CE3" authorId="0">
      <text>
        <r>
          <rPr>
            <b/>
            <sz val="9"/>
            <color indexed="81"/>
            <rFont val="Tahoma"/>
            <family val="2"/>
          </rPr>
          <t>Pan. Annie (CITII):</t>
        </r>
        <r>
          <rPr>
            <sz val="9"/>
            <color indexed="81"/>
            <rFont val="Tahoma"/>
            <family val="2"/>
          </rPr>
          <t xml:space="preserve">
BIOS: BIOS
Driver: VGA Driver/Audio driver/Camera Driver…
APP: PC manager/Lenovo Vantage... 
FW: Scalar FW</t>
        </r>
      </text>
    </comment>
    <comment ref="CH3" authorId="1">
      <text>
        <r>
          <rPr>
            <b/>
            <sz val="9"/>
            <color indexed="81"/>
            <rFont val="Tahoma"/>
            <family val="2"/>
          </rPr>
          <t>Zhang. Kimi (CITII):</t>
        </r>
        <r>
          <rPr>
            <sz val="9"/>
            <color indexed="81"/>
            <rFont val="Tahoma"/>
            <family val="2"/>
          </rPr>
          <t xml:space="preserve">
Image build
Install by manual</t>
        </r>
      </text>
    </comment>
    <comment ref="CI3" authorId="1">
      <text>
        <r>
          <rPr>
            <b/>
            <sz val="9"/>
            <color indexed="81"/>
            <rFont val="Tahoma"/>
            <family val="2"/>
          </rPr>
          <t>Zhang. Kimi (CITII):</t>
        </r>
        <r>
          <rPr>
            <sz val="9"/>
            <color indexed="81"/>
            <rFont val="Tahoma"/>
            <family val="2"/>
          </rPr>
          <t xml:space="preserve">
Owner add issue link</t>
        </r>
      </text>
    </comment>
    <comment ref="CJ3" authorId="1">
      <text>
        <r>
          <rPr>
            <b/>
            <sz val="9"/>
            <color indexed="81"/>
            <rFont val="Tahoma"/>
            <family val="2"/>
          </rPr>
          <t>每天7小時計算</t>
        </r>
      </text>
    </comment>
    <comment ref="CQ3" authorId="1">
      <text>
        <r>
          <rPr>
            <b/>
            <sz val="9"/>
            <color indexed="81"/>
            <rFont val="Tahoma"/>
            <family val="2"/>
          </rPr>
          <t>Zhang. Kimi (CITII):</t>
        </r>
        <r>
          <rPr>
            <sz val="9"/>
            <color indexed="81"/>
            <rFont val="Tahoma"/>
            <family val="2"/>
          </rPr>
          <t xml:space="preserve">
Record Change list</t>
        </r>
      </text>
    </comment>
    <comment ref="CR3" authorId="0">
      <text>
        <r>
          <rPr>
            <b/>
            <sz val="9"/>
            <color indexed="81"/>
            <rFont val="Tahoma"/>
            <family val="2"/>
          </rPr>
          <t>Pan. Annie (CITII):</t>
        </r>
        <r>
          <rPr>
            <sz val="9"/>
            <color indexed="81"/>
            <rFont val="Tahoma"/>
            <family val="2"/>
          </rPr>
          <t xml:space="preserve">
Description for task purpose</t>
        </r>
      </text>
    </comment>
    <comment ref="S11" authorId="0">
      <text>
        <r>
          <rPr>
            <b/>
            <sz val="9"/>
            <color indexed="81"/>
            <rFont val="Tahoma"/>
            <family val="2"/>
          </rPr>
          <t>Pan. Annie (CITII):</t>
        </r>
        <r>
          <rPr>
            <sz val="9"/>
            <color indexed="81"/>
            <rFont val="Tahoma"/>
            <family val="2"/>
          </rPr>
          <t xml:space="preserve">
BVT:2
Stress:9(Include BVT 2units)
Micron Issue Verfiy: 4</t>
        </r>
      </text>
    </comment>
    <comment ref="AK11" authorId="0">
      <text>
        <r>
          <rPr>
            <b/>
            <sz val="9"/>
            <color indexed="81"/>
            <rFont val="Tahoma"/>
            <family val="2"/>
          </rPr>
          <t>Issue Qty:2</t>
        </r>
        <r>
          <rPr>
            <sz val="9"/>
            <color indexed="81"/>
            <rFont val="Tahoma"/>
            <family val="2"/>
          </rPr>
          <t xml:space="preserve">
</t>
        </r>
      </text>
    </comment>
    <comment ref="S12" authorId="0">
      <text>
        <r>
          <rPr>
            <b/>
            <sz val="9"/>
            <color indexed="81"/>
            <rFont val="Tahoma"/>
            <family val="2"/>
          </rPr>
          <t>Pan. Annie (CITII):</t>
        </r>
        <r>
          <rPr>
            <sz val="9"/>
            <color indexed="81"/>
            <rFont val="Tahoma"/>
            <family val="2"/>
          </rPr>
          <t xml:space="preserve">
BVT</t>
        </r>
        <r>
          <rPr>
            <sz val="9"/>
            <color indexed="81"/>
            <rFont val="細明體"/>
            <family val="3"/>
            <charset val="136"/>
          </rPr>
          <t>：</t>
        </r>
        <r>
          <rPr>
            <sz val="9"/>
            <color indexed="81"/>
            <rFont val="Tahoma"/>
            <family val="2"/>
          </rPr>
          <t>2
Stress</t>
        </r>
        <r>
          <rPr>
            <sz val="9"/>
            <color indexed="81"/>
            <rFont val="細明體"/>
            <family val="3"/>
            <charset val="136"/>
          </rPr>
          <t>：</t>
        </r>
        <r>
          <rPr>
            <sz val="9"/>
            <color indexed="81"/>
            <rFont val="Tahoma"/>
            <family val="2"/>
          </rPr>
          <t>6</t>
        </r>
      </text>
    </comment>
    <comment ref="S13" authorId="0">
      <text>
        <r>
          <rPr>
            <b/>
            <sz val="9"/>
            <color indexed="81"/>
            <rFont val="Tahoma"/>
            <family val="2"/>
          </rPr>
          <t>Pan. Annie (CITII):</t>
        </r>
        <r>
          <rPr>
            <sz val="9"/>
            <color indexed="81"/>
            <rFont val="Tahoma"/>
            <family val="2"/>
          </rPr>
          <t xml:space="preserve">
BVT</t>
        </r>
        <r>
          <rPr>
            <sz val="9"/>
            <color indexed="81"/>
            <rFont val="細明體"/>
            <family val="3"/>
            <charset val="136"/>
          </rPr>
          <t>：</t>
        </r>
        <r>
          <rPr>
            <sz val="9"/>
            <color indexed="81"/>
            <rFont val="Tahoma"/>
            <family val="2"/>
          </rPr>
          <t>2
Stress</t>
        </r>
        <r>
          <rPr>
            <sz val="9"/>
            <color indexed="81"/>
            <rFont val="細明體"/>
            <family val="3"/>
            <charset val="136"/>
          </rPr>
          <t>：</t>
        </r>
        <r>
          <rPr>
            <sz val="9"/>
            <color indexed="81"/>
            <rFont val="Tahoma"/>
            <family val="2"/>
          </rPr>
          <t>7</t>
        </r>
      </text>
    </comment>
    <comment ref="AK13" authorId="0">
      <text>
        <r>
          <rPr>
            <b/>
            <sz val="9"/>
            <color indexed="81"/>
            <rFont val="Tahoma"/>
            <family val="2"/>
          </rPr>
          <t>Issue Qty: 4</t>
        </r>
        <r>
          <rPr>
            <sz val="9"/>
            <color indexed="81"/>
            <rFont val="Tahoma"/>
            <family val="2"/>
          </rPr>
          <t xml:space="preserve">
</t>
        </r>
      </text>
    </comment>
    <comment ref="S14" authorId="0">
      <text>
        <r>
          <rPr>
            <b/>
            <sz val="9"/>
            <color indexed="81"/>
            <rFont val="Tahoma"/>
            <family val="2"/>
          </rPr>
          <t>Pan. Annie (CITII):</t>
        </r>
        <r>
          <rPr>
            <sz val="9"/>
            <color indexed="81"/>
            <rFont val="Tahoma"/>
            <family val="2"/>
          </rPr>
          <t xml:space="preserve">
BVT</t>
        </r>
        <r>
          <rPr>
            <sz val="9"/>
            <color indexed="81"/>
            <rFont val="細明體"/>
            <family val="3"/>
            <charset val="136"/>
          </rPr>
          <t>：</t>
        </r>
        <r>
          <rPr>
            <sz val="9"/>
            <color indexed="81"/>
            <rFont val="Tahoma"/>
            <family val="2"/>
          </rPr>
          <t>2
Stress</t>
        </r>
        <r>
          <rPr>
            <sz val="9"/>
            <color indexed="81"/>
            <rFont val="細明體"/>
            <family val="3"/>
            <charset val="136"/>
          </rPr>
          <t>：</t>
        </r>
        <r>
          <rPr>
            <sz val="9"/>
            <color indexed="81"/>
            <rFont val="Tahoma"/>
            <family val="2"/>
          </rPr>
          <t>5</t>
        </r>
      </text>
    </comment>
    <comment ref="AK14" authorId="0">
      <text>
        <r>
          <rPr>
            <b/>
            <sz val="9"/>
            <color indexed="81"/>
            <rFont val="Tahoma"/>
            <family val="2"/>
          </rPr>
          <t>Issue Qty:6</t>
        </r>
        <r>
          <rPr>
            <sz val="9"/>
            <color indexed="81"/>
            <rFont val="Tahoma"/>
            <family val="2"/>
          </rPr>
          <t xml:space="preserve">
</t>
        </r>
      </text>
    </comment>
    <comment ref="S15" authorId="0">
      <text>
        <r>
          <rPr>
            <b/>
            <sz val="9"/>
            <color indexed="81"/>
            <rFont val="Tahoma"/>
            <family val="2"/>
          </rPr>
          <t>Pan. Annie (CITII):</t>
        </r>
        <r>
          <rPr>
            <sz val="9"/>
            <color indexed="81"/>
            <rFont val="Tahoma"/>
            <family val="2"/>
          </rPr>
          <t xml:space="preserve">
BVT</t>
        </r>
        <r>
          <rPr>
            <sz val="9"/>
            <color indexed="81"/>
            <rFont val="細明體"/>
            <family val="3"/>
            <charset val="136"/>
          </rPr>
          <t>：</t>
        </r>
        <r>
          <rPr>
            <sz val="9"/>
            <color indexed="81"/>
            <rFont val="Tahoma"/>
            <family val="2"/>
          </rPr>
          <t>2
Stress</t>
        </r>
        <r>
          <rPr>
            <sz val="9"/>
            <color indexed="81"/>
            <rFont val="細明體"/>
            <family val="3"/>
            <charset val="136"/>
          </rPr>
          <t>：</t>
        </r>
        <r>
          <rPr>
            <sz val="9"/>
            <color indexed="81"/>
            <rFont val="Tahoma"/>
            <family val="2"/>
          </rPr>
          <t>4</t>
        </r>
      </text>
    </comment>
    <comment ref="AK15" authorId="0">
      <text>
        <r>
          <rPr>
            <b/>
            <sz val="9"/>
            <color indexed="81"/>
            <rFont val="Tahoma"/>
            <family val="2"/>
          </rPr>
          <t>Issue Qty:4</t>
        </r>
        <r>
          <rPr>
            <sz val="9"/>
            <color indexed="81"/>
            <rFont val="Tahoma"/>
            <family val="2"/>
          </rPr>
          <t xml:space="preserve">
</t>
        </r>
      </text>
    </comment>
    <comment ref="AF16" authorId="0">
      <text>
        <r>
          <rPr>
            <sz val="9"/>
            <color indexed="81"/>
            <rFont val="Tahoma"/>
            <family val="2"/>
          </rPr>
          <t>Lenovo AI_Euterpe G2 wireless Keyboard Driver: 3.0.0.1</t>
        </r>
      </text>
    </comment>
    <comment ref="AF17" authorId="0">
      <text>
        <r>
          <rPr>
            <sz val="9"/>
            <color indexed="81"/>
            <rFont val="Tahoma"/>
            <family val="2"/>
          </rPr>
          <t>AI Lenovo Eos Gen3 wireless Keyboard</t>
        </r>
      </text>
    </comment>
    <comment ref="AF18" authorId="0">
      <text>
        <r>
          <rPr>
            <b/>
            <sz val="9"/>
            <color indexed="81"/>
            <rFont val="Tahoma"/>
            <family val="2"/>
          </rPr>
          <t>AI Calliope USB Gen3 Keyboard</t>
        </r>
      </text>
    </comment>
    <comment ref="S19" authorId="0">
      <text>
        <r>
          <rPr>
            <b/>
            <sz val="9"/>
            <color indexed="81"/>
            <rFont val="Tahoma"/>
            <family val="2"/>
          </rPr>
          <t>Pan. Annie (CITII):</t>
        </r>
        <r>
          <rPr>
            <sz val="9"/>
            <color indexed="81"/>
            <rFont val="Tahoma"/>
            <family val="2"/>
          </rPr>
          <t xml:space="preserve">
BVT</t>
        </r>
        <r>
          <rPr>
            <sz val="9"/>
            <color indexed="81"/>
            <rFont val="細明體"/>
            <family val="3"/>
            <charset val="136"/>
          </rPr>
          <t>：</t>
        </r>
        <r>
          <rPr>
            <sz val="9"/>
            <color indexed="81"/>
            <rFont val="Tahoma"/>
            <family val="2"/>
          </rPr>
          <t>2units
Stress</t>
        </r>
        <r>
          <rPr>
            <sz val="9"/>
            <color indexed="81"/>
            <rFont val="細明體"/>
            <family val="3"/>
            <charset val="136"/>
          </rPr>
          <t>：</t>
        </r>
        <r>
          <rPr>
            <sz val="9"/>
            <color indexed="81"/>
            <rFont val="Tahoma"/>
            <family val="2"/>
          </rPr>
          <t>5units (include BVT2unit</t>
        </r>
      </text>
    </comment>
    <comment ref="AK19" authorId="0">
      <text>
        <r>
          <rPr>
            <b/>
            <sz val="9"/>
            <color indexed="81"/>
            <rFont val="Tahoma"/>
            <family val="2"/>
          </rPr>
          <t>Issue Qty:4</t>
        </r>
        <r>
          <rPr>
            <sz val="9"/>
            <color indexed="81"/>
            <rFont val="Tahoma"/>
            <family val="2"/>
          </rPr>
          <t xml:space="preserve">
</t>
        </r>
      </text>
    </comment>
    <comment ref="S20" authorId="0">
      <text>
        <r>
          <rPr>
            <b/>
            <sz val="9"/>
            <color indexed="81"/>
            <rFont val="Tahoma"/>
            <family val="2"/>
          </rPr>
          <t>Pan. Annie (CITII):</t>
        </r>
        <r>
          <rPr>
            <sz val="9"/>
            <color indexed="81"/>
            <rFont val="Tahoma"/>
            <family val="2"/>
          </rPr>
          <t xml:space="preserve">
Only for APP test</t>
        </r>
      </text>
    </comment>
    <comment ref="AK20" authorId="0">
      <text>
        <r>
          <rPr>
            <b/>
            <sz val="9"/>
            <color indexed="81"/>
            <rFont val="Tahoma"/>
            <family val="2"/>
          </rPr>
          <t>Issue Qty:3</t>
        </r>
        <r>
          <rPr>
            <sz val="9"/>
            <color indexed="81"/>
            <rFont val="Tahoma"/>
            <family val="2"/>
          </rPr>
          <t xml:space="preserve">
</t>
        </r>
      </text>
    </comment>
    <comment ref="AL20" authorId="0">
      <text>
        <r>
          <rPr>
            <b/>
            <sz val="9"/>
            <color indexed="81"/>
            <rFont val="Tahoma"/>
            <family val="2"/>
          </rPr>
          <t>Pan. Annie (CITII):</t>
        </r>
      </text>
    </comment>
    <comment ref="S21" authorId="0">
      <text>
        <r>
          <rPr>
            <b/>
            <sz val="9"/>
            <color indexed="81"/>
            <rFont val="Tahoma"/>
            <family val="2"/>
          </rPr>
          <t>Pan. Annie (CITII):</t>
        </r>
        <r>
          <rPr>
            <sz val="9"/>
            <color indexed="81"/>
            <rFont val="Tahoma"/>
            <family val="2"/>
          </rPr>
          <t xml:space="preserve">
Only for APP test</t>
        </r>
      </text>
    </comment>
    <comment ref="AK21" authorId="0">
      <text>
        <r>
          <rPr>
            <b/>
            <sz val="9"/>
            <color indexed="81"/>
            <rFont val="Tahoma"/>
            <family val="2"/>
          </rPr>
          <t>Issue Qty:3</t>
        </r>
        <r>
          <rPr>
            <sz val="9"/>
            <color indexed="81"/>
            <rFont val="Tahoma"/>
            <family val="2"/>
          </rPr>
          <t xml:space="preserve">
</t>
        </r>
      </text>
    </comment>
    <comment ref="S22" authorId="0">
      <text>
        <r>
          <rPr>
            <b/>
            <sz val="9"/>
            <color indexed="81"/>
            <rFont val="Tahoma"/>
            <family val="2"/>
          </rPr>
          <t>Pan. Annie (CITII):</t>
        </r>
        <r>
          <rPr>
            <sz val="9"/>
            <color indexed="81"/>
            <rFont val="Tahoma"/>
            <family val="2"/>
          </rPr>
          <t xml:space="preserve">
APP: 2</t>
        </r>
      </text>
    </comment>
    <comment ref="S23" authorId="0">
      <text>
        <r>
          <rPr>
            <b/>
            <sz val="9"/>
            <color indexed="81"/>
            <rFont val="Tahoma"/>
            <family val="2"/>
          </rPr>
          <t>Pan. Annie (CITII):</t>
        </r>
        <r>
          <rPr>
            <sz val="9"/>
            <color indexed="81"/>
            <rFont val="Tahoma"/>
            <family val="2"/>
          </rPr>
          <t xml:space="preserve">
App: 2
AI UX:1</t>
        </r>
      </text>
    </comment>
    <comment ref="S24" authorId="0">
      <text>
        <r>
          <rPr>
            <b/>
            <sz val="9"/>
            <color indexed="81"/>
            <rFont val="Tahoma"/>
            <family val="2"/>
          </rPr>
          <t>Pan. Annie (CITII):</t>
        </r>
        <r>
          <rPr>
            <sz val="9"/>
            <color indexed="81"/>
            <rFont val="Tahoma"/>
            <family val="2"/>
          </rPr>
          <t xml:space="preserve">
BVT</t>
        </r>
        <r>
          <rPr>
            <sz val="9"/>
            <color indexed="81"/>
            <rFont val="細明體"/>
            <family val="3"/>
            <charset val="136"/>
          </rPr>
          <t>：</t>
        </r>
        <r>
          <rPr>
            <sz val="9"/>
            <color indexed="81"/>
            <rFont val="Tahoma"/>
            <family val="2"/>
          </rPr>
          <t>2
STRESS</t>
        </r>
        <r>
          <rPr>
            <sz val="9"/>
            <color indexed="81"/>
            <rFont val="細明體"/>
            <family val="3"/>
            <charset val="136"/>
          </rPr>
          <t>：</t>
        </r>
        <r>
          <rPr>
            <sz val="9"/>
            <color indexed="81"/>
            <rFont val="Tahoma"/>
            <family val="2"/>
          </rPr>
          <t xml:space="preserve"> 6(include BVT 2units)</t>
        </r>
      </text>
    </comment>
    <comment ref="AK24" authorId="0">
      <text>
        <r>
          <rPr>
            <b/>
            <sz val="9"/>
            <color indexed="81"/>
            <rFont val="Tahoma"/>
            <family val="2"/>
          </rPr>
          <t>Issue Qty:5</t>
        </r>
        <r>
          <rPr>
            <sz val="9"/>
            <color indexed="81"/>
            <rFont val="Tahoma"/>
            <family val="2"/>
          </rPr>
          <t xml:space="preserve">
</t>
        </r>
      </text>
    </comment>
    <comment ref="S25" authorId="0">
      <text>
        <r>
          <rPr>
            <b/>
            <sz val="9"/>
            <color indexed="81"/>
            <rFont val="Tahoma"/>
            <family val="2"/>
          </rPr>
          <t>Pan. Annie (CITII):</t>
        </r>
        <r>
          <rPr>
            <sz val="9"/>
            <color indexed="81"/>
            <rFont val="Tahoma"/>
            <family val="2"/>
          </rPr>
          <t xml:space="preserve">
APP</t>
        </r>
        <r>
          <rPr>
            <sz val="9"/>
            <color indexed="81"/>
            <rFont val="細明體"/>
            <family val="3"/>
            <charset val="136"/>
          </rPr>
          <t>：</t>
        </r>
        <r>
          <rPr>
            <sz val="9"/>
            <color indexed="81"/>
            <rFont val="Tahoma"/>
            <family val="2"/>
          </rPr>
          <t>2
AI Performance</t>
        </r>
        <r>
          <rPr>
            <sz val="9"/>
            <color indexed="81"/>
            <rFont val="細明體"/>
            <family val="3"/>
            <charset val="136"/>
          </rPr>
          <t>：</t>
        </r>
        <r>
          <rPr>
            <sz val="9"/>
            <color indexed="81"/>
            <rFont val="Tahoma"/>
            <family val="2"/>
          </rPr>
          <t>1</t>
        </r>
      </text>
    </comment>
    <comment ref="AK25" authorId="0">
      <text>
        <r>
          <rPr>
            <b/>
            <sz val="9"/>
            <color indexed="81"/>
            <rFont val="Tahoma"/>
            <family val="2"/>
          </rPr>
          <t>Issue Qty:10</t>
        </r>
        <r>
          <rPr>
            <sz val="9"/>
            <color indexed="81"/>
            <rFont val="Tahoma"/>
            <family val="2"/>
          </rPr>
          <t xml:space="preserve">
</t>
        </r>
      </text>
    </comment>
    <comment ref="AO25" authorId="0">
      <text>
        <r>
          <rPr>
            <b/>
            <sz val="9"/>
            <color indexed="81"/>
            <rFont val="Tahoma"/>
            <family val="2"/>
          </rPr>
          <t>Pan. Annie (CITII):</t>
        </r>
        <r>
          <rPr>
            <sz val="9"/>
            <color indexed="81"/>
            <rFont val="Tahoma"/>
            <family val="2"/>
          </rPr>
          <t xml:space="preserve">
APP</t>
        </r>
        <r>
          <rPr>
            <sz val="9"/>
            <color indexed="81"/>
            <rFont val="細明體"/>
            <family val="3"/>
            <charset val="136"/>
          </rPr>
          <t>先测，后续再测</t>
        </r>
        <r>
          <rPr>
            <sz val="9"/>
            <color indexed="81"/>
            <rFont val="Tahoma"/>
            <family val="2"/>
          </rPr>
          <t>AI Performance</t>
        </r>
      </text>
    </comment>
    <comment ref="S26" authorId="0">
      <text>
        <r>
          <rPr>
            <b/>
            <sz val="9"/>
            <color indexed="81"/>
            <rFont val="Tahoma"/>
            <family val="2"/>
          </rPr>
          <t>Pan. Annie (CITII):</t>
        </r>
        <r>
          <rPr>
            <sz val="9"/>
            <color indexed="81"/>
            <rFont val="Tahoma"/>
            <family val="2"/>
          </rPr>
          <t xml:space="preserve">
App</t>
        </r>
        <r>
          <rPr>
            <sz val="9"/>
            <color indexed="81"/>
            <rFont val="細明體"/>
            <family val="3"/>
            <charset val="136"/>
          </rPr>
          <t>：</t>
        </r>
        <r>
          <rPr>
            <sz val="9"/>
            <color indexed="81"/>
            <rFont val="Tahoma"/>
            <family val="2"/>
          </rPr>
          <t>1
AI Performance</t>
        </r>
        <r>
          <rPr>
            <sz val="9"/>
            <color indexed="81"/>
            <rFont val="細明體"/>
            <family val="3"/>
            <charset val="136"/>
          </rPr>
          <t>：</t>
        </r>
        <r>
          <rPr>
            <sz val="9"/>
            <color indexed="81"/>
            <rFont val="Tahoma"/>
            <family val="2"/>
          </rPr>
          <t>1</t>
        </r>
      </text>
    </comment>
    <comment ref="AK26" authorId="0">
      <text>
        <r>
          <rPr>
            <b/>
            <sz val="9"/>
            <color indexed="81"/>
            <rFont val="Tahoma"/>
            <family val="2"/>
          </rPr>
          <t>Issue Qty:11</t>
        </r>
        <r>
          <rPr>
            <sz val="9"/>
            <color indexed="81"/>
            <rFont val="Tahoma"/>
            <family val="2"/>
          </rPr>
          <t xml:space="preserve">
</t>
        </r>
      </text>
    </comment>
    <comment ref="AO26" authorId="0">
      <text>
        <r>
          <rPr>
            <b/>
            <sz val="9"/>
            <color indexed="81"/>
            <rFont val="Tahoma"/>
            <family val="2"/>
          </rPr>
          <t>Pan. Annie (CITII):</t>
        </r>
        <r>
          <rPr>
            <sz val="9"/>
            <color indexed="81"/>
            <rFont val="Tahoma"/>
            <family val="2"/>
          </rPr>
          <t xml:space="preserve">
APP</t>
        </r>
        <r>
          <rPr>
            <sz val="9"/>
            <color indexed="81"/>
            <rFont val="細明體"/>
            <family val="3"/>
            <charset val="136"/>
          </rPr>
          <t>先测，后续再测</t>
        </r>
        <r>
          <rPr>
            <sz val="9"/>
            <color indexed="81"/>
            <rFont val="Tahoma"/>
            <family val="2"/>
          </rPr>
          <t>AI Performance</t>
        </r>
      </text>
    </comment>
    <comment ref="S27" authorId="0">
      <text>
        <r>
          <rPr>
            <b/>
            <sz val="9"/>
            <color indexed="81"/>
            <rFont val="Tahoma"/>
            <family val="2"/>
          </rPr>
          <t>Pan. Annie (CITII):</t>
        </r>
        <r>
          <rPr>
            <sz val="9"/>
            <color indexed="81"/>
            <rFont val="Tahoma"/>
            <family val="2"/>
          </rPr>
          <t xml:space="preserve">
App</t>
        </r>
        <r>
          <rPr>
            <sz val="9"/>
            <color indexed="81"/>
            <rFont val="細明體"/>
            <family val="3"/>
            <charset val="136"/>
          </rPr>
          <t>：</t>
        </r>
        <r>
          <rPr>
            <sz val="9"/>
            <color indexed="81"/>
            <rFont val="Tahoma"/>
            <family val="2"/>
          </rPr>
          <t>2</t>
        </r>
        <r>
          <rPr>
            <sz val="9"/>
            <color indexed="81"/>
            <rFont val="細明體"/>
            <family val="3"/>
            <charset val="136"/>
          </rPr>
          <t xml:space="preserve">
</t>
        </r>
        <r>
          <rPr>
            <sz val="9"/>
            <color indexed="81"/>
            <rFont val="Tahoma"/>
            <family val="2"/>
          </rPr>
          <t>AI Performance</t>
        </r>
        <r>
          <rPr>
            <sz val="9"/>
            <color indexed="81"/>
            <rFont val="細明體"/>
            <family val="3"/>
            <charset val="136"/>
          </rPr>
          <t>：</t>
        </r>
        <r>
          <rPr>
            <sz val="9"/>
            <color indexed="81"/>
            <rFont val="Tahoma"/>
            <family val="2"/>
          </rPr>
          <t>1</t>
        </r>
      </text>
    </comment>
    <comment ref="AK27" authorId="0">
      <text>
        <r>
          <rPr>
            <b/>
            <sz val="9"/>
            <color indexed="81"/>
            <rFont val="Tahoma"/>
            <family val="2"/>
          </rPr>
          <t>Issue Qty:14</t>
        </r>
        <r>
          <rPr>
            <sz val="9"/>
            <color indexed="81"/>
            <rFont val="Tahoma"/>
            <family val="2"/>
          </rPr>
          <t xml:space="preserve">
</t>
        </r>
      </text>
    </comment>
    <comment ref="S28" authorId="0">
      <text>
        <r>
          <rPr>
            <b/>
            <sz val="9"/>
            <color indexed="81"/>
            <rFont val="Tahoma"/>
            <family val="2"/>
          </rPr>
          <t>Pan. Annie (CITII):</t>
        </r>
        <r>
          <rPr>
            <sz val="9"/>
            <color indexed="81"/>
            <rFont val="Tahoma"/>
            <family val="2"/>
          </rPr>
          <t xml:space="preserve">
App</t>
        </r>
        <r>
          <rPr>
            <sz val="9"/>
            <color indexed="81"/>
            <rFont val="細明體"/>
            <family val="3"/>
            <charset val="136"/>
          </rPr>
          <t>：</t>
        </r>
        <r>
          <rPr>
            <sz val="9"/>
            <color indexed="81"/>
            <rFont val="Tahoma"/>
            <family val="2"/>
          </rPr>
          <t>2</t>
        </r>
        <r>
          <rPr>
            <sz val="9"/>
            <color indexed="81"/>
            <rFont val="細明體"/>
            <family val="3"/>
            <charset val="136"/>
          </rPr>
          <t xml:space="preserve">
</t>
        </r>
        <r>
          <rPr>
            <sz val="9"/>
            <color indexed="81"/>
            <rFont val="Tahoma"/>
            <family val="2"/>
          </rPr>
          <t>AI Performance</t>
        </r>
        <r>
          <rPr>
            <sz val="9"/>
            <color indexed="81"/>
            <rFont val="細明體"/>
            <family val="3"/>
            <charset val="136"/>
          </rPr>
          <t>：</t>
        </r>
        <r>
          <rPr>
            <sz val="9"/>
            <color indexed="81"/>
            <rFont val="Tahoma"/>
            <family val="2"/>
          </rPr>
          <t>1</t>
        </r>
      </text>
    </comment>
    <comment ref="AK28" authorId="0">
      <text>
        <r>
          <rPr>
            <b/>
            <sz val="9"/>
            <color indexed="81"/>
            <rFont val="Tahoma"/>
            <family val="2"/>
          </rPr>
          <t>Issue Qty: 13</t>
        </r>
      </text>
    </comment>
    <comment ref="G34" authorId="2">
      <text>
        <r>
          <rPr>
            <sz val="9"/>
            <color indexed="81"/>
            <rFont val="Tahoma"/>
            <family val="2"/>
          </rPr>
          <t xml:space="preserve">
HPT2</t>
        </r>
      </text>
    </comment>
    <comment ref="G35" authorId="2">
      <text>
        <r>
          <rPr>
            <sz val="9"/>
            <color indexed="81"/>
            <rFont val="Tahoma"/>
            <family val="2"/>
          </rPr>
          <t xml:space="preserve">
HPT1</t>
        </r>
      </text>
    </comment>
    <comment ref="R49" authorId="3">
      <text>
        <r>
          <rPr>
            <sz val="9"/>
            <color indexed="81"/>
            <rFont val="Tahoma"/>
            <family val="2"/>
          </rPr>
          <t>DQA 7</t>
        </r>
        <r>
          <rPr>
            <sz val="9"/>
            <color indexed="81"/>
            <rFont val="細明體"/>
            <family val="3"/>
            <charset val="136"/>
          </rPr>
          <t>台
RD 14台</t>
        </r>
      </text>
    </comment>
    <comment ref="S49" authorId="3">
      <text>
        <r>
          <rPr>
            <b/>
            <sz val="9"/>
            <color indexed="81"/>
            <rFont val="Tahoma"/>
            <family val="2"/>
          </rPr>
          <t>Sun. Lora (CITII):</t>
        </r>
        <r>
          <rPr>
            <sz val="9"/>
            <color indexed="81"/>
            <rFont val="Tahoma"/>
            <family val="2"/>
          </rPr>
          <t xml:space="preserve">
</t>
        </r>
        <r>
          <rPr>
            <sz val="9"/>
            <color indexed="81"/>
            <rFont val="細明體"/>
            <family val="3"/>
            <charset val="136"/>
          </rPr>
          <t>和ITS driver，IPU2 BIOS是同一拨机器</t>
        </r>
      </text>
    </comment>
    <comment ref="R50" authorId="3">
      <text>
        <r>
          <rPr>
            <sz val="9"/>
            <color indexed="81"/>
            <rFont val="Tahoma"/>
            <family val="2"/>
          </rPr>
          <t>DQA 7</t>
        </r>
        <r>
          <rPr>
            <sz val="9"/>
            <color indexed="81"/>
            <rFont val="細明體"/>
            <family val="3"/>
            <charset val="136"/>
          </rPr>
          <t>台
RD 14台</t>
        </r>
      </text>
    </comment>
    <comment ref="S50" authorId="3">
      <text>
        <r>
          <rPr>
            <b/>
            <sz val="9"/>
            <color indexed="81"/>
            <rFont val="Tahoma"/>
            <family val="2"/>
          </rPr>
          <t>Sun. Lora (CITII):</t>
        </r>
        <r>
          <rPr>
            <sz val="9"/>
            <color indexed="81"/>
            <rFont val="Tahoma"/>
            <family val="2"/>
          </rPr>
          <t xml:space="preserve">
</t>
        </r>
        <r>
          <rPr>
            <sz val="9"/>
            <color indexed="81"/>
            <rFont val="細明體"/>
            <family val="3"/>
            <charset val="136"/>
          </rPr>
          <t>和ITS driver，IPU2 BIOS是同一拨机器</t>
        </r>
      </text>
    </comment>
    <comment ref="Z50" authorId="3">
      <text>
        <r>
          <rPr>
            <sz val="9"/>
            <color indexed="81"/>
            <rFont val="Calibri"/>
            <family val="2"/>
          </rPr>
          <t xml:space="preserve">ITS driver </t>
        </r>
        <r>
          <rPr>
            <sz val="9"/>
            <color indexed="81"/>
            <rFont val="標楷體"/>
            <family val="4"/>
            <charset val="136"/>
          </rPr>
          <t>和</t>
        </r>
        <r>
          <rPr>
            <sz val="9"/>
            <color indexed="81"/>
            <rFont val="Calibri"/>
            <family val="2"/>
          </rPr>
          <t>BIOS change matrix case</t>
        </r>
        <r>
          <rPr>
            <sz val="9"/>
            <color indexed="81"/>
            <rFont val="標楷體"/>
            <family val="4"/>
            <charset val="136"/>
          </rPr>
          <t>有重叠的部分，</t>
        </r>
        <r>
          <rPr>
            <sz val="9"/>
            <color indexed="81"/>
            <rFont val="Calibri"/>
            <family val="2"/>
          </rPr>
          <t>1</t>
        </r>
        <r>
          <rPr>
            <sz val="9"/>
            <color indexed="81"/>
            <rFont val="標楷體"/>
            <family val="4"/>
            <charset val="136"/>
          </rPr>
          <t>其中有</t>
        </r>
        <r>
          <rPr>
            <sz val="9"/>
            <color indexed="81"/>
            <rFont val="Calibri"/>
            <family val="2"/>
          </rPr>
          <t>54.1</t>
        </r>
        <r>
          <rPr>
            <sz val="9"/>
            <color indexed="81"/>
            <rFont val="標楷體"/>
            <family val="4"/>
            <charset val="136"/>
          </rPr>
          <t>是重叠的部分</t>
        </r>
        <r>
          <rPr>
            <sz val="9"/>
            <color indexed="81"/>
            <rFont val="Calibri"/>
            <family val="2"/>
          </rPr>
          <t>,</t>
        </r>
        <r>
          <rPr>
            <sz val="9"/>
            <color indexed="81"/>
            <rFont val="標楷體"/>
            <family val="4"/>
            <charset val="136"/>
          </rPr>
          <t>实际测试的</t>
        </r>
        <r>
          <rPr>
            <sz val="9"/>
            <color indexed="81"/>
            <rFont val="Calibri"/>
            <family val="2"/>
          </rPr>
          <t>WL</t>
        </r>
        <r>
          <rPr>
            <sz val="9"/>
            <color indexed="81"/>
            <rFont val="標楷體"/>
            <family val="4"/>
            <charset val="136"/>
          </rPr>
          <t>是</t>
        </r>
        <r>
          <rPr>
            <sz val="9"/>
            <color indexed="81"/>
            <rFont val="Calibri"/>
            <family val="2"/>
          </rPr>
          <t>54.9</t>
        </r>
      </text>
    </comment>
    <comment ref="AK50" authorId="3">
      <text>
        <r>
          <rPr>
            <sz val="9"/>
            <color indexed="81"/>
            <rFont val="Calibri"/>
            <family val="2"/>
          </rPr>
          <t xml:space="preserve">ITS driver </t>
        </r>
        <r>
          <rPr>
            <sz val="9"/>
            <color indexed="81"/>
            <rFont val="標楷體"/>
            <family val="4"/>
            <charset val="136"/>
          </rPr>
          <t>和</t>
        </r>
        <r>
          <rPr>
            <sz val="9"/>
            <color indexed="81"/>
            <rFont val="Calibri"/>
            <family val="2"/>
          </rPr>
          <t>BIOS change matrix case</t>
        </r>
        <r>
          <rPr>
            <sz val="9"/>
            <color indexed="81"/>
            <rFont val="標楷體"/>
            <family val="4"/>
            <charset val="136"/>
          </rPr>
          <t>有重叠的部分，</t>
        </r>
        <r>
          <rPr>
            <sz val="9"/>
            <color indexed="81"/>
            <rFont val="Calibri"/>
            <family val="2"/>
          </rPr>
          <t>1</t>
        </r>
        <r>
          <rPr>
            <sz val="9"/>
            <color indexed="81"/>
            <rFont val="標楷體"/>
            <family val="4"/>
            <charset val="136"/>
          </rPr>
          <t>其中有</t>
        </r>
        <r>
          <rPr>
            <sz val="9"/>
            <color indexed="81"/>
            <rFont val="Calibri"/>
            <family val="2"/>
          </rPr>
          <t>54.1</t>
        </r>
        <r>
          <rPr>
            <sz val="9"/>
            <color indexed="81"/>
            <rFont val="標楷體"/>
            <family val="4"/>
            <charset val="136"/>
          </rPr>
          <t>是重叠的部分</t>
        </r>
        <r>
          <rPr>
            <sz val="9"/>
            <color indexed="81"/>
            <rFont val="Calibri"/>
            <family val="2"/>
          </rPr>
          <t>,</t>
        </r>
        <r>
          <rPr>
            <sz val="9"/>
            <color indexed="81"/>
            <rFont val="標楷體"/>
            <family val="4"/>
            <charset val="136"/>
          </rPr>
          <t>实际测试的</t>
        </r>
        <r>
          <rPr>
            <sz val="9"/>
            <color indexed="81"/>
            <rFont val="Calibri"/>
            <family val="2"/>
          </rPr>
          <t>WL</t>
        </r>
        <r>
          <rPr>
            <sz val="9"/>
            <color indexed="81"/>
            <rFont val="標楷體"/>
            <family val="4"/>
            <charset val="136"/>
          </rPr>
          <t>是</t>
        </r>
        <r>
          <rPr>
            <sz val="9"/>
            <color indexed="81"/>
            <rFont val="Calibri"/>
            <family val="2"/>
          </rPr>
          <t>54.9</t>
        </r>
      </text>
    </comment>
    <comment ref="AL50" authorId="3">
      <text>
        <r>
          <rPr>
            <sz val="9"/>
            <color indexed="81"/>
            <rFont val="Calibri"/>
            <family val="2"/>
          </rPr>
          <t xml:space="preserve">ITS driver </t>
        </r>
        <r>
          <rPr>
            <sz val="9"/>
            <color indexed="81"/>
            <rFont val="標楷體"/>
            <family val="4"/>
            <charset val="136"/>
          </rPr>
          <t>和</t>
        </r>
        <r>
          <rPr>
            <sz val="9"/>
            <color indexed="81"/>
            <rFont val="Calibri"/>
            <family val="2"/>
          </rPr>
          <t>BIOS change matrix case</t>
        </r>
        <r>
          <rPr>
            <sz val="9"/>
            <color indexed="81"/>
            <rFont val="標楷體"/>
            <family val="4"/>
            <charset val="136"/>
          </rPr>
          <t>有重叠的部分，</t>
        </r>
        <r>
          <rPr>
            <sz val="9"/>
            <color indexed="81"/>
            <rFont val="Calibri"/>
            <family val="2"/>
          </rPr>
          <t>1</t>
        </r>
        <r>
          <rPr>
            <sz val="9"/>
            <color indexed="81"/>
            <rFont val="標楷體"/>
            <family val="4"/>
            <charset val="136"/>
          </rPr>
          <t>其中有</t>
        </r>
        <r>
          <rPr>
            <sz val="9"/>
            <color indexed="81"/>
            <rFont val="Calibri"/>
            <family val="2"/>
          </rPr>
          <t>54.1</t>
        </r>
        <r>
          <rPr>
            <sz val="9"/>
            <color indexed="81"/>
            <rFont val="標楷體"/>
            <family val="4"/>
            <charset val="136"/>
          </rPr>
          <t>是重叠的部分</t>
        </r>
        <r>
          <rPr>
            <sz val="9"/>
            <color indexed="81"/>
            <rFont val="Calibri"/>
            <family val="2"/>
          </rPr>
          <t>,</t>
        </r>
        <r>
          <rPr>
            <sz val="9"/>
            <color indexed="81"/>
            <rFont val="標楷體"/>
            <family val="4"/>
            <charset val="136"/>
          </rPr>
          <t>实际测试的</t>
        </r>
        <r>
          <rPr>
            <sz val="9"/>
            <color indexed="81"/>
            <rFont val="Calibri"/>
            <family val="2"/>
          </rPr>
          <t>WL</t>
        </r>
        <r>
          <rPr>
            <sz val="9"/>
            <color indexed="81"/>
            <rFont val="標楷體"/>
            <family val="4"/>
            <charset val="136"/>
          </rPr>
          <t>是</t>
        </r>
        <r>
          <rPr>
            <sz val="9"/>
            <color indexed="81"/>
            <rFont val="Calibri"/>
            <family val="2"/>
          </rPr>
          <t>54.9</t>
        </r>
      </text>
    </comment>
    <comment ref="G53" authorId="2">
      <text>
        <r>
          <rPr>
            <b/>
            <sz val="9"/>
            <color indexed="81"/>
            <rFont val="Tahoma"/>
            <family val="2"/>
          </rPr>
          <t>Zhang. Grace (CITII):</t>
        </r>
        <r>
          <rPr>
            <sz val="9"/>
            <color indexed="81"/>
            <rFont val="Tahoma"/>
            <family val="2"/>
          </rPr>
          <t xml:space="preserve">
HPT1</t>
        </r>
      </text>
    </comment>
    <comment ref="G54" authorId="2">
      <text>
        <r>
          <rPr>
            <b/>
            <sz val="9"/>
            <color indexed="81"/>
            <rFont val="Tahoma"/>
            <family val="2"/>
          </rPr>
          <t>Zhang. Grace (CITII):</t>
        </r>
        <r>
          <rPr>
            <sz val="9"/>
            <color indexed="81"/>
            <rFont val="Tahoma"/>
            <family val="2"/>
          </rPr>
          <t xml:space="preserve">
HPT2</t>
        </r>
      </text>
    </comment>
    <comment ref="I56" authorId="3">
      <text>
        <r>
          <rPr>
            <b/>
            <sz val="9"/>
            <color indexed="81"/>
            <rFont val="Tahoma"/>
            <family val="2"/>
          </rPr>
          <t>Sun. Lora (CITII):</t>
        </r>
        <r>
          <rPr>
            <sz val="9"/>
            <color indexed="81"/>
            <rFont val="Tahoma"/>
            <family val="2"/>
          </rPr>
          <t xml:space="preserve">
ILG50: 2023/4/20
ILG52: 2023/5/15</t>
        </r>
      </text>
    </comment>
    <comment ref="S58" authorId="2">
      <text>
        <r>
          <rPr>
            <sz val="9"/>
            <color indexed="81"/>
            <rFont val="細明體"/>
            <family val="3"/>
            <charset val="136"/>
          </rPr>
          <t>10u可用</t>
        </r>
        <r>
          <rPr>
            <sz val="9"/>
            <color indexed="81"/>
            <rFont val="Tahoma"/>
            <family val="2"/>
          </rPr>
          <t xml:space="preserve">
11u- 1u (</t>
        </r>
        <r>
          <rPr>
            <sz val="9"/>
            <color indexed="81"/>
            <rFont val="細明體"/>
            <family val="3"/>
            <charset val="136"/>
          </rPr>
          <t>有password進不了系統)=10u</t>
        </r>
      </text>
    </comment>
    <comment ref="D59" authorId="2">
      <text>
        <r>
          <rPr>
            <b/>
            <sz val="9"/>
            <color indexed="81"/>
            <rFont val="細明體"/>
            <family val="3"/>
            <charset val="136"/>
          </rPr>
          <t>實際task發生在5月份</t>
        </r>
        <r>
          <rPr>
            <sz val="9"/>
            <color indexed="81"/>
            <rFont val="Tahoma"/>
            <family val="2"/>
          </rPr>
          <t xml:space="preserve">
</t>
        </r>
      </text>
    </comment>
    <comment ref="Q59" authorId="2">
      <text>
        <r>
          <rPr>
            <b/>
            <sz val="9"/>
            <color indexed="81"/>
            <rFont val="Tahoma"/>
            <family val="2"/>
          </rPr>
          <t>Zhang. Grace (CITII):</t>
        </r>
        <r>
          <rPr>
            <sz val="9"/>
            <color indexed="81"/>
            <rFont val="Tahoma"/>
            <family val="2"/>
          </rPr>
          <t xml:space="preserve">
HPT1&amp; HPT2 common BIOS &amp; Preload, </t>
        </r>
        <r>
          <rPr>
            <sz val="9"/>
            <color indexed="81"/>
            <rFont val="細明體"/>
            <family val="3"/>
            <charset val="136"/>
          </rPr>
          <t>互相leverage</t>
        </r>
      </text>
    </comment>
    <comment ref="S61" authorId="3">
      <text>
        <r>
          <rPr>
            <b/>
            <sz val="9"/>
            <color indexed="81"/>
            <rFont val="Tahoma"/>
            <family val="2"/>
          </rPr>
          <t>Sun. Lora (CITII):</t>
        </r>
        <r>
          <rPr>
            <sz val="9"/>
            <color indexed="81"/>
            <rFont val="Tahoma"/>
            <family val="2"/>
          </rPr>
          <t xml:space="preserve">
</t>
        </r>
        <r>
          <rPr>
            <sz val="9"/>
            <color indexed="81"/>
            <rFont val="細明體"/>
            <family val="3"/>
            <charset val="136"/>
          </rPr>
          <t>一開始</t>
        </r>
        <r>
          <rPr>
            <sz val="9"/>
            <color indexed="81"/>
            <rFont val="Tahoma"/>
            <family val="2"/>
          </rPr>
          <t>IPU2 BIOS*10</t>
        </r>
        <r>
          <rPr>
            <sz val="9"/>
            <color indexed="81"/>
            <rFont val="細明體"/>
            <family val="3"/>
            <charset val="136"/>
          </rPr>
          <t>和Follow KRK2*11 的是分波的，但後來有合并，所以機器變爲21</t>
        </r>
      </text>
    </comment>
    <comment ref="Q62" authorId="2">
      <text>
        <r>
          <rPr>
            <b/>
            <sz val="9"/>
            <color indexed="81"/>
            <rFont val="Tahoma"/>
            <family val="2"/>
          </rPr>
          <t>Zhang. Grace (CITII):</t>
        </r>
        <r>
          <rPr>
            <sz val="9"/>
            <color indexed="81"/>
            <rFont val="Tahoma"/>
            <family val="2"/>
          </rPr>
          <t xml:space="preserve">
HPT1&amp; HPT2 common BIOS &amp; Preload, </t>
        </r>
        <r>
          <rPr>
            <sz val="9"/>
            <color indexed="81"/>
            <rFont val="細明體"/>
            <family val="3"/>
            <charset val="136"/>
          </rPr>
          <t>互相leverage</t>
        </r>
      </text>
    </comment>
    <comment ref="S62" authorId="2">
      <text>
        <r>
          <rPr>
            <sz val="9"/>
            <color indexed="81"/>
            <rFont val="Microsoft JhengHei Light"/>
            <family val="2"/>
            <charset val="136"/>
          </rPr>
          <t>SW  sustaining 35u用來測試VBIOS， 找NPI team 借來30u測試IPU2 BIOS</t>
        </r>
        <r>
          <rPr>
            <sz val="9"/>
            <color indexed="81"/>
            <rFont val="Tahoma"/>
            <family val="2"/>
          </rPr>
          <t xml:space="preserve">
</t>
        </r>
      </text>
    </comment>
    <comment ref="I63" authorId="3">
      <text>
        <r>
          <rPr>
            <b/>
            <sz val="9"/>
            <color indexed="81"/>
            <rFont val="Tahoma"/>
            <family val="2"/>
          </rPr>
          <t>Sun. Lora (CITII):</t>
        </r>
        <r>
          <rPr>
            <sz val="9"/>
            <color indexed="81"/>
            <rFont val="Tahoma"/>
            <family val="2"/>
          </rPr>
          <t xml:space="preserve">
 HLS1D:2022/9/27
HLS1C: 2022/11/11</t>
        </r>
      </text>
    </comment>
    <comment ref="K63" authorId="3">
      <text>
        <r>
          <rPr>
            <sz val="9"/>
            <color indexed="81"/>
            <rFont val="Tahoma"/>
            <family val="2"/>
          </rPr>
          <t>HLS1D:2027/3/31
HLS1C: 2025/6/30</t>
        </r>
      </text>
    </comment>
    <comment ref="Q63" authorId="1">
      <text>
        <r>
          <rPr>
            <b/>
            <sz val="9"/>
            <color indexed="81"/>
            <rFont val="Tahoma"/>
            <family val="2"/>
          </rPr>
          <t>共板共BIOS共Image, BIOS測試互相可leverage</t>
        </r>
      </text>
    </comment>
    <comment ref="S63" authorId="3">
      <text>
        <r>
          <rPr>
            <sz val="9"/>
            <color indexed="81"/>
            <rFont val="Tahoma"/>
            <family val="2"/>
          </rPr>
          <t>HLS1D DQA*25
HLS1C SA*1</t>
        </r>
      </text>
    </comment>
    <comment ref="I64" authorId="3">
      <text>
        <r>
          <rPr>
            <sz val="9"/>
            <color indexed="81"/>
            <rFont val="Tahoma"/>
            <family val="2"/>
          </rPr>
          <t>ILS4P: 2024/1/31
ILS6P: 2024/1/29</t>
        </r>
      </text>
    </comment>
    <comment ref="Q64" authorId="1">
      <text>
        <r>
          <rPr>
            <b/>
            <sz val="9"/>
            <color indexed="81"/>
            <rFont val="Tahoma"/>
            <family val="2"/>
          </rPr>
          <t>共板共BIOS共Image, BIOS測試互相可leverage</t>
        </r>
      </text>
    </comment>
    <comment ref="Q65" authorId="1">
      <text>
        <r>
          <rPr>
            <b/>
            <sz val="9"/>
            <color indexed="81"/>
            <rFont val="Tahoma"/>
            <family val="2"/>
          </rPr>
          <t>共板共BIOS共Image, BIOS測試互相可leverage</t>
        </r>
      </text>
    </comment>
    <comment ref="I66" authorId="3">
      <text>
        <r>
          <rPr>
            <sz val="9"/>
            <color indexed="81"/>
            <rFont val="Tahoma"/>
            <family val="2"/>
          </rPr>
          <t>Wave1: 2025/3/24
Wave2: 2025/4/7</t>
        </r>
      </text>
    </comment>
    <comment ref="Q66" authorId="1">
      <text>
        <r>
          <rPr>
            <b/>
            <sz val="9"/>
            <color indexed="81"/>
            <rFont val="Tahoma"/>
            <family val="2"/>
          </rPr>
          <t>共板共BIOS共Image, BIOS測試互相可leverage</t>
        </r>
      </text>
    </comment>
    <comment ref="R67" authorId="3">
      <text>
        <r>
          <rPr>
            <b/>
            <sz val="9"/>
            <color indexed="81"/>
            <rFont val="Tahoma"/>
            <family val="2"/>
          </rPr>
          <t xml:space="preserve">SA </t>
        </r>
        <r>
          <rPr>
            <b/>
            <sz val="9"/>
            <color indexed="81"/>
            <rFont val="細明體"/>
            <family val="3"/>
            <charset val="136"/>
          </rPr>
          <t>借用</t>
        </r>
        <r>
          <rPr>
            <b/>
            <sz val="9"/>
            <color indexed="81"/>
            <rFont val="Tahoma"/>
            <family val="2"/>
          </rPr>
          <t>5</t>
        </r>
        <r>
          <rPr>
            <b/>
            <sz val="9"/>
            <color indexed="81"/>
            <rFont val="細明體"/>
            <family val="3"/>
            <charset val="136"/>
          </rPr>
          <t>台</t>
        </r>
        <r>
          <rPr>
            <b/>
            <sz val="9"/>
            <color indexed="81"/>
            <rFont val="Tahoma"/>
            <family val="2"/>
          </rPr>
          <t xml:space="preserve"> + DQA ME</t>
        </r>
        <r>
          <rPr>
            <b/>
            <sz val="9"/>
            <color indexed="81"/>
            <rFont val="細明體"/>
            <family val="3"/>
            <charset val="136"/>
          </rPr>
          <t>借用</t>
        </r>
        <r>
          <rPr>
            <b/>
            <sz val="9"/>
            <color indexed="81"/>
            <rFont val="Tahoma"/>
            <family val="2"/>
          </rPr>
          <t>7</t>
        </r>
        <r>
          <rPr>
            <b/>
            <sz val="9"/>
            <color indexed="81"/>
            <rFont val="細明體"/>
            <family val="3"/>
            <charset val="136"/>
          </rPr>
          <t>台</t>
        </r>
      </text>
    </comment>
    <comment ref="AK67" authorId="3">
      <text>
        <r>
          <rPr>
            <b/>
            <sz val="9"/>
            <color indexed="81"/>
            <rFont val="Tahoma"/>
            <family val="2"/>
          </rPr>
          <t>Sun. Lora (CITII):</t>
        </r>
        <r>
          <rPr>
            <sz val="9"/>
            <color indexed="81"/>
            <rFont val="Tahoma"/>
            <family val="2"/>
          </rPr>
          <t xml:space="preserve">
Total 302,</t>
        </r>
        <r>
          <rPr>
            <sz val="9"/>
            <color indexed="81"/>
            <rFont val="細明體"/>
            <family val="3"/>
            <charset val="136"/>
          </rPr>
          <t>但是完成</t>
        </r>
        <r>
          <rPr>
            <sz val="9"/>
            <color indexed="81"/>
            <rFont val="Tahoma"/>
            <family val="2"/>
          </rPr>
          <t>102Hours pending</t>
        </r>
      </text>
    </comment>
    <comment ref="AO67" authorId="3">
      <text>
        <r>
          <rPr>
            <sz val="9"/>
            <color indexed="81"/>
            <rFont val="Tahoma"/>
            <family val="2"/>
          </rPr>
          <t xml:space="preserve">4/7 </t>
        </r>
        <r>
          <rPr>
            <sz val="9"/>
            <color indexed="81"/>
            <rFont val="細明體"/>
            <family val="3"/>
            <charset val="136"/>
          </rPr>
          <t>接到task，協調到機器；4/8 check機器配置+ 環境準備</t>
        </r>
      </text>
    </comment>
    <comment ref="S68" authorId="3">
      <text>
        <r>
          <rPr>
            <b/>
            <sz val="9"/>
            <color indexed="81"/>
            <rFont val="細明體"/>
            <family val="3"/>
            <charset val="136"/>
          </rPr>
          <t>原本是</t>
        </r>
        <r>
          <rPr>
            <b/>
            <sz val="9"/>
            <color indexed="81"/>
            <rFont val="Tahoma"/>
            <family val="2"/>
          </rPr>
          <t>10</t>
        </r>
        <r>
          <rPr>
            <b/>
            <sz val="9"/>
            <color indexed="81"/>
            <rFont val="細明體"/>
            <family val="3"/>
            <charset val="136"/>
          </rPr>
          <t>台，但是有</t>
        </r>
        <r>
          <rPr>
            <b/>
            <sz val="9"/>
            <color indexed="81"/>
            <rFont val="Tahoma"/>
            <family val="2"/>
          </rPr>
          <t>4</t>
        </r>
        <r>
          <rPr>
            <b/>
            <sz val="9"/>
            <color indexed="81"/>
            <rFont val="細明體"/>
            <family val="3"/>
            <charset val="136"/>
          </rPr>
          <t>台GPU是P7的，不在專案EC Level裏面,并且潤
stress時有黑屏等問題，所以SA建議不要用</t>
        </r>
      </text>
    </comment>
    <comment ref="AO68" authorId="3">
      <text>
        <r>
          <rPr>
            <sz val="9"/>
            <color indexed="81"/>
            <rFont val="Tahoma"/>
            <family val="2"/>
          </rPr>
          <t xml:space="preserve">4/7 </t>
        </r>
        <r>
          <rPr>
            <sz val="9"/>
            <color indexed="81"/>
            <rFont val="細明體"/>
            <family val="3"/>
            <charset val="136"/>
          </rPr>
          <t>之前</t>
        </r>
        <r>
          <rPr>
            <sz val="9"/>
            <color indexed="81"/>
            <rFont val="Tahoma"/>
            <family val="2"/>
          </rPr>
          <t>preload</t>
        </r>
        <r>
          <rPr>
            <sz val="9"/>
            <color indexed="81"/>
            <rFont val="細明體"/>
            <family val="3"/>
            <charset val="136"/>
          </rPr>
          <t>有問題，SA 幫忙把機器拿回去在他們那邊prelaod，4/7 環境才準備好;晚上stress才跑起來</t>
        </r>
      </text>
    </comment>
    <comment ref="AP68" authorId="3">
      <text>
        <r>
          <rPr>
            <b/>
            <sz val="9"/>
            <color indexed="81"/>
            <rFont val="Tahoma"/>
            <family val="2"/>
          </rPr>
          <t>Sun. Lora (CITII):</t>
        </r>
        <r>
          <rPr>
            <sz val="9"/>
            <color indexed="81"/>
            <rFont val="Tahoma"/>
            <family val="2"/>
          </rPr>
          <t xml:space="preserve">
4/21</t>
        </r>
        <r>
          <rPr>
            <sz val="9"/>
            <color indexed="81"/>
            <rFont val="細明體"/>
            <family val="3"/>
            <charset val="136"/>
          </rPr>
          <t>時有藍屏issue指向VGA，pending；RD 加大cycle 復驗 pass，low fail rate 和客人談，so 5/12 又開始測</t>
        </r>
      </text>
    </comment>
    <comment ref="S69" authorId="3">
      <text>
        <r>
          <rPr>
            <sz val="9"/>
            <color indexed="81"/>
            <rFont val="細明體"/>
            <family val="3"/>
            <charset val="136"/>
          </rPr>
          <t>有</t>
        </r>
        <r>
          <rPr>
            <sz val="9"/>
            <color indexed="81"/>
            <rFont val="Tahoma"/>
            <family val="2"/>
          </rPr>
          <t>3</t>
        </r>
        <r>
          <rPr>
            <sz val="9"/>
            <color indexed="81"/>
            <rFont val="細明體"/>
            <family val="3"/>
            <charset val="136"/>
          </rPr>
          <t>台forcepad SKU借給A08 測試</t>
        </r>
      </text>
    </comment>
    <comment ref="AO69" authorId="3">
      <text>
        <r>
          <rPr>
            <sz val="9"/>
            <color indexed="81"/>
            <rFont val="細明體"/>
            <family val="3"/>
            <charset val="136"/>
          </rPr>
          <t>4/3下午BIOS才發出，stress跑起來</t>
        </r>
      </text>
    </comment>
    <comment ref="I70" authorId="3">
      <text>
        <r>
          <rPr>
            <b/>
            <sz val="9"/>
            <color indexed="81"/>
            <rFont val="Tahoma"/>
            <family val="2"/>
          </rPr>
          <t>HLS4I/6I:</t>
        </r>
        <r>
          <rPr>
            <sz val="9"/>
            <color indexed="81"/>
            <rFont val="Tahoma"/>
            <family val="2"/>
          </rPr>
          <t xml:space="preserve">
P28: 2023/1/16
U15: 2023/2/16
H45: 2023/4/7(AL)
H45: 2023/5/25(PL)
</t>
        </r>
        <r>
          <rPr>
            <b/>
            <sz val="9"/>
            <color indexed="81"/>
            <rFont val="Tahoma"/>
            <family val="2"/>
          </rPr>
          <t>ILS4H_ILS6H</t>
        </r>
        <r>
          <rPr>
            <sz val="9"/>
            <color indexed="81"/>
            <rFont val="Tahoma"/>
            <family val="2"/>
          </rPr>
          <t>:
IAL H45: 2023/4/30</t>
        </r>
      </text>
    </comment>
    <comment ref="Q70" authorId="1">
      <text>
        <r>
          <rPr>
            <b/>
            <sz val="9"/>
            <color indexed="81"/>
            <rFont val="細明體"/>
            <family val="3"/>
            <charset val="136"/>
          </rPr>
          <t>共板共</t>
        </r>
        <r>
          <rPr>
            <b/>
            <sz val="9"/>
            <color indexed="81"/>
            <rFont val="Tahoma"/>
            <family val="2"/>
          </rPr>
          <t>BIOS</t>
        </r>
        <r>
          <rPr>
            <b/>
            <sz val="9"/>
            <color indexed="81"/>
            <rFont val="細明體"/>
            <family val="3"/>
            <charset val="136"/>
          </rPr>
          <t>共</t>
        </r>
        <r>
          <rPr>
            <b/>
            <sz val="9"/>
            <color indexed="81"/>
            <rFont val="Tahoma"/>
            <family val="2"/>
          </rPr>
          <t>Image,</t>
        </r>
        <r>
          <rPr>
            <b/>
            <sz val="9"/>
            <color indexed="81"/>
            <rFont val="細明體"/>
            <family val="3"/>
            <charset val="136"/>
          </rPr>
          <t>測試互相可</t>
        </r>
        <r>
          <rPr>
            <b/>
            <sz val="9"/>
            <color indexed="81"/>
            <rFont val="Tahoma"/>
            <family val="2"/>
          </rPr>
          <t>leverage</t>
        </r>
      </text>
    </comment>
    <comment ref="AO70" authorId="3">
      <text>
        <r>
          <rPr>
            <sz val="9"/>
            <color indexed="81"/>
            <rFont val="Tahoma"/>
            <family val="2"/>
          </rPr>
          <t>4/7 preload</t>
        </r>
        <r>
          <rPr>
            <sz val="9"/>
            <color indexed="81"/>
            <rFont val="細明體"/>
            <family val="3"/>
            <charset val="136"/>
          </rPr>
          <t>有問題，去SIT team down;晚上stress才跑起來</t>
        </r>
      </text>
    </comment>
    <comment ref="R71" authorId="3">
      <text>
        <r>
          <rPr>
            <b/>
            <sz val="9"/>
            <color indexed="81"/>
            <rFont val="Tahoma"/>
            <family val="2"/>
          </rPr>
          <t>Sun. Lora (CITII):</t>
        </r>
        <r>
          <rPr>
            <sz val="9"/>
            <color indexed="81"/>
            <rFont val="Tahoma"/>
            <family val="2"/>
          </rPr>
          <t xml:space="preserve">
SIT unit*4
ORT unit*3
SIT RD borrow*4</t>
        </r>
      </text>
    </comment>
    <comment ref="Z71" authorId="1">
      <text>
        <r>
          <rPr>
            <b/>
            <sz val="9"/>
            <color indexed="81"/>
            <rFont val="細明體"/>
            <family val="3"/>
            <charset val="136"/>
          </rPr>
          <t>一包測，實際</t>
        </r>
        <r>
          <rPr>
            <b/>
            <sz val="9"/>
            <color indexed="81"/>
            <rFont val="Tahoma"/>
            <family val="2"/>
          </rPr>
          <t>total WL</t>
        </r>
        <r>
          <rPr>
            <b/>
            <sz val="9"/>
            <color indexed="81"/>
            <rFont val="細明體"/>
            <family val="3"/>
            <charset val="136"/>
          </rPr>
          <t>是</t>
        </r>
        <r>
          <rPr>
            <b/>
            <sz val="9"/>
            <color indexed="81"/>
            <rFont val="Tahoma"/>
            <family val="2"/>
          </rPr>
          <t xml:space="preserve">371 Hrs
</t>
        </r>
      </text>
    </comment>
    <comment ref="AK71" authorId="1">
      <text>
        <r>
          <rPr>
            <b/>
            <sz val="9"/>
            <color indexed="81"/>
            <rFont val="細明體"/>
            <family val="3"/>
            <charset val="136"/>
          </rPr>
          <t>一包測，實際</t>
        </r>
        <r>
          <rPr>
            <b/>
            <sz val="9"/>
            <color indexed="81"/>
            <rFont val="Tahoma"/>
            <family val="2"/>
          </rPr>
          <t>total WL</t>
        </r>
        <r>
          <rPr>
            <b/>
            <sz val="9"/>
            <color indexed="81"/>
            <rFont val="細明體"/>
            <family val="3"/>
            <charset val="136"/>
          </rPr>
          <t>是</t>
        </r>
        <r>
          <rPr>
            <b/>
            <sz val="9"/>
            <color indexed="81"/>
            <rFont val="Tahoma"/>
            <family val="2"/>
          </rPr>
          <t xml:space="preserve">371 Hrs
</t>
        </r>
      </text>
    </comment>
    <comment ref="AL71" authorId="3">
      <text>
        <r>
          <rPr>
            <sz val="9"/>
            <color indexed="81"/>
            <rFont val="Tahoma"/>
            <family val="2"/>
          </rPr>
          <t>Leverage with VGA driver change 36Hours
Leverage with BIOS 9Hours
Leverage with wlan driver 9Hours</t>
        </r>
      </text>
    </comment>
    <comment ref="R72" authorId="3">
      <text>
        <r>
          <rPr>
            <b/>
            <sz val="9"/>
            <color indexed="81"/>
            <rFont val="Tahoma"/>
            <family val="2"/>
          </rPr>
          <t>Sun. Lora (CITII):</t>
        </r>
        <r>
          <rPr>
            <sz val="9"/>
            <color indexed="81"/>
            <rFont val="Tahoma"/>
            <family val="2"/>
          </rPr>
          <t xml:space="preserve">
SIT unit*4
ORT unit*3
SIT RD borrow*4</t>
        </r>
      </text>
    </comment>
    <comment ref="AL72" authorId="3">
      <text>
        <r>
          <rPr>
            <sz val="9"/>
            <color indexed="81"/>
            <rFont val="Tahoma"/>
            <family val="2"/>
          </rPr>
          <t>Leverage with VGA driver change 36Hours
Leverage with BIOS 9Hours</t>
        </r>
      </text>
    </comment>
    <comment ref="R73" authorId="3">
      <text>
        <r>
          <rPr>
            <b/>
            <sz val="9"/>
            <color indexed="81"/>
            <rFont val="Tahoma"/>
            <family val="2"/>
          </rPr>
          <t>Sun. Lora (CITII):</t>
        </r>
        <r>
          <rPr>
            <sz val="9"/>
            <color indexed="81"/>
            <rFont val="Tahoma"/>
            <family val="2"/>
          </rPr>
          <t xml:space="preserve">
SIT unit*4
ORT unit*3
SIT RD borrow*4</t>
        </r>
      </text>
    </comment>
    <comment ref="AL73" authorId="3">
      <text>
        <r>
          <rPr>
            <sz val="9"/>
            <color indexed="81"/>
            <rFont val="Tahoma"/>
            <family val="2"/>
          </rPr>
          <t>Leverage with VGA driver change</t>
        </r>
      </text>
    </comment>
    <comment ref="R74" authorId="3">
      <text>
        <r>
          <rPr>
            <b/>
            <sz val="9"/>
            <color indexed="81"/>
            <rFont val="Tahoma"/>
            <family val="2"/>
          </rPr>
          <t>Sun. Lora (CITII):</t>
        </r>
        <r>
          <rPr>
            <sz val="9"/>
            <color indexed="81"/>
            <rFont val="Tahoma"/>
            <family val="2"/>
          </rPr>
          <t xml:space="preserve">
SIT unit*4
ORT unit*3
SIT RD borrow*4</t>
        </r>
      </text>
    </comment>
    <comment ref="R75" authorId="3">
      <text>
        <r>
          <rPr>
            <b/>
            <sz val="9"/>
            <color indexed="81"/>
            <rFont val="Tahoma"/>
            <family val="2"/>
          </rPr>
          <t>Sun. Lora (CITII):</t>
        </r>
        <r>
          <rPr>
            <sz val="9"/>
            <color indexed="81"/>
            <rFont val="Tahoma"/>
            <family val="2"/>
          </rPr>
          <t xml:space="preserve">
SIT unit*4
ORT unit*3
SIT RD borrow*4</t>
        </r>
      </text>
    </comment>
    <comment ref="R76" authorId="3">
      <text>
        <r>
          <rPr>
            <b/>
            <sz val="9"/>
            <color indexed="81"/>
            <rFont val="Tahoma"/>
            <family val="2"/>
          </rPr>
          <t>Sun. Lora (CITII):</t>
        </r>
        <r>
          <rPr>
            <sz val="9"/>
            <color indexed="81"/>
            <rFont val="Tahoma"/>
            <family val="2"/>
          </rPr>
          <t xml:space="preserve">
SIT unit*4
ORT unit*3
SIT RD borrow*4</t>
        </r>
      </text>
    </comment>
    <comment ref="AL76" authorId="3">
      <text>
        <r>
          <rPr>
            <sz val="9"/>
            <color indexed="81"/>
            <rFont val="Tahoma"/>
            <family val="2"/>
          </rPr>
          <t>Leverage with VGA driver change</t>
        </r>
      </text>
    </comment>
    <comment ref="R77" authorId="3">
      <text>
        <r>
          <rPr>
            <b/>
            <sz val="9"/>
            <color indexed="81"/>
            <rFont val="Tahoma"/>
            <family val="2"/>
          </rPr>
          <t>Sun. Lora (CITII):</t>
        </r>
        <r>
          <rPr>
            <sz val="9"/>
            <color indexed="81"/>
            <rFont val="Tahoma"/>
            <family val="2"/>
          </rPr>
          <t xml:space="preserve">
SIT unit*4
ORT unit*3
SIT RD borrow*4</t>
        </r>
      </text>
    </comment>
    <comment ref="AL77" authorId="3">
      <text>
        <r>
          <rPr>
            <sz val="9"/>
            <color indexed="81"/>
            <rFont val="Tahoma"/>
            <family val="2"/>
          </rPr>
          <t>Leverage with VGA driver change</t>
        </r>
      </text>
    </comment>
  </commentList>
</comments>
</file>

<file path=xl/comments2.xml><?xml version="1.0" encoding="utf-8"?>
<comments xmlns="http://schemas.openxmlformats.org/spreadsheetml/2006/main">
  <authors>
    <author>Zhang. Kimi (CITII)</author>
    <author>Pan. Annie (CITII)</author>
  </authors>
  <commentList>
    <comment ref="B2" authorId="0">
      <text>
        <r>
          <rPr>
            <b/>
            <sz val="9"/>
            <color indexed="81"/>
            <rFont val="Tahoma"/>
            <family val="2"/>
          </rPr>
          <t>以客戶別_年月_No編號</t>
        </r>
      </text>
    </comment>
    <comment ref="C46" authorId="1">
      <text>
        <r>
          <rPr>
            <b/>
            <sz val="9"/>
            <color indexed="81"/>
            <rFont val="Tahoma"/>
            <family val="2"/>
          </rPr>
          <t>Pan. Annie (CITII):</t>
        </r>
        <r>
          <rPr>
            <sz val="9"/>
            <color indexed="81"/>
            <rFont val="Tahoma"/>
            <family val="2"/>
          </rPr>
          <t xml:space="preserve">
For SMB</t>
        </r>
      </text>
    </comment>
    <comment ref="C47" authorId="1">
      <text>
        <r>
          <rPr>
            <b/>
            <sz val="9"/>
            <color indexed="81"/>
            <rFont val="Tahoma"/>
            <family val="2"/>
          </rPr>
          <t>Pan. Annie (CITII):</t>
        </r>
        <r>
          <rPr>
            <sz val="9"/>
            <color indexed="81"/>
            <rFont val="Tahoma"/>
            <family val="2"/>
          </rPr>
          <t xml:space="preserve">
For SMB</t>
        </r>
      </text>
    </comment>
    <comment ref="C48" authorId="1">
      <text>
        <r>
          <rPr>
            <b/>
            <sz val="9"/>
            <color indexed="81"/>
            <rFont val="Tahoma"/>
            <family val="2"/>
          </rPr>
          <t>Pan. Annie (CITII):</t>
        </r>
        <r>
          <rPr>
            <sz val="9"/>
            <color indexed="81"/>
            <rFont val="Tahoma"/>
            <family val="2"/>
          </rPr>
          <t xml:space="preserve">
For </t>
        </r>
        <r>
          <rPr>
            <sz val="9"/>
            <color indexed="81"/>
            <rFont val="細明體"/>
            <family val="3"/>
            <charset val="136"/>
          </rPr>
          <t>消費</t>
        </r>
      </text>
    </comment>
    <comment ref="C49" authorId="1">
      <text>
        <r>
          <rPr>
            <b/>
            <sz val="9"/>
            <color indexed="81"/>
            <rFont val="Tahoma"/>
            <family val="2"/>
          </rPr>
          <t>Pan. Annie (CITII):</t>
        </r>
        <r>
          <rPr>
            <sz val="9"/>
            <color indexed="81"/>
            <rFont val="Tahoma"/>
            <family val="2"/>
          </rPr>
          <t xml:space="preserve">
For </t>
        </r>
        <r>
          <rPr>
            <sz val="9"/>
            <color indexed="81"/>
            <rFont val="細明體"/>
            <family val="3"/>
            <charset val="136"/>
          </rPr>
          <t>消費</t>
        </r>
      </text>
    </comment>
    <comment ref="C50" authorId="1">
      <text>
        <r>
          <rPr>
            <b/>
            <sz val="9"/>
            <color indexed="81"/>
            <rFont val="Tahoma"/>
            <family val="2"/>
          </rPr>
          <t>Pan. Annie (CITII):</t>
        </r>
        <r>
          <rPr>
            <sz val="9"/>
            <color indexed="81"/>
            <rFont val="Tahoma"/>
            <family val="2"/>
          </rPr>
          <t xml:space="preserve">
For </t>
        </r>
        <r>
          <rPr>
            <sz val="9"/>
            <color indexed="81"/>
            <rFont val="細明體"/>
            <family val="3"/>
            <charset val="136"/>
          </rPr>
          <t>消費</t>
        </r>
      </text>
    </comment>
    <comment ref="C51" authorId="1">
      <text>
        <r>
          <rPr>
            <b/>
            <sz val="9"/>
            <color indexed="81"/>
            <rFont val="Tahoma"/>
            <family val="2"/>
          </rPr>
          <t>Pan. Annie (CITII):</t>
        </r>
        <r>
          <rPr>
            <sz val="9"/>
            <color indexed="81"/>
            <rFont val="Tahoma"/>
            <family val="2"/>
          </rPr>
          <t xml:space="preserve">
For </t>
        </r>
        <r>
          <rPr>
            <sz val="9"/>
            <color indexed="81"/>
            <rFont val="細明體"/>
            <family val="3"/>
            <charset val="136"/>
          </rPr>
          <t>消費</t>
        </r>
      </text>
    </comment>
  </commentList>
</comments>
</file>

<file path=xl/comments3.xml><?xml version="1.0" encoding="utf-8"?>
<comments xmlns="http://schemas.openxmlformats.org/spreadsheetml/2006/main">
  <authors>
    <author>Zhang. Kimi (CITII)</author>
    <author>Pan. Annie (CITII)</author>
    <author/>
    <author>Sun. Lora (CITII)</author>
  </authors>
  <commentList>
    <comment ref="B2" authorId="0">
      <text>
        <r>
          <rPr>
            <b/>
            <sz val="9"/>
            <color indexed="81"/>
            <rFont val="Tahoma"/>
            <family val="2"/>
          </rPr>
          <t>對應前面tracking table中的Task No.</t>
        </r>
      </text>
    </comment>
    <comment ref="E2" authorId="1">
      <text>
        <r>
          <rPr>
            <b/>
            <sz val="9"/>
            <color indexed="81"/>
            <rFont val="Tahoma"/>
            <family val="2"/>
          </rPr>
          <t>Pan. Annie (CITII):</t>
        </r>
        <r>
          <rPr>
            <sz val="9"/>
            <color indexed="81"/>
            <rFont val="Tahoma"/>
            <family val="2"/>
          </rPr>
          <t xml:space="preserve">
BIOS/Driver/APP/FW</t>
        </r>
      </text>
    </comment>
    <comment ref="F2" authorId="1">
      <text>
        <r>
          <rPr>
            <b/>
            <sz val="9"/>
            <color indexed="81"/>
            <rFont val="Tahoma"/>
            <family val="2"/>
          </rPr>
          <t>Pan. Annie (CITII):</t>
        </r>
        <r>
          <rPr>
            <sz val="9"/>
            <color indexed="81"/>
            <rFont val="Tahoma"/>
            <family val="2"/>
          </rPr>
          <t xml:space="preserve">
BIOS: BIOS
Driver: VGA Driver/Audio driver/Camera Driver…
APP: PC manager/Lenovo Vantage... 
FW: Scalar FW</t>
        </r>
      </text>
    </comment>
    <comment ref="J3" authorId="2">
      <text>
        <r>
          <rPr>
            <sz val="9"/>
            <color rgb="FF000000"/>
            <rFont val="Tahoma"/>
            <family val="2"/>
            <charset val="1"/>
          </rPr>
          <t xml:space="preserve">
</t>
        </r>
        <r>
          <rPr>
            <sz val="9"/>
            <color rgb="FF000000"/>
            <rFont val="細明體"/>
            <family val="3"/>
            <charset val="136"/>
          </rPr>
          <t>包含借用for Dynamic Boost2.0 test 3u</t>
        </r>
      </text>
    </comment>
    <comment ref="L75" authorId="0">
      <text>
        <r>
          <rPr>
            <b/>
            <sz val="9"/>
            <color indexed="81"/>
            <rFont val="Tahoma"/>
            <family val="2"/>
          </rPr>
          <t>SW sustaining must不用跑這項</t>
        </r>
      </text>
    </comment>
    <comment ref="I82" authorId="2">
      <text>
        <r>
          <rPr>
            <sz val="11"/>
            <color rgb="FF000000"/>
            <rFont val="新細明體"/>
            <family val="2"/>
            <charset val="1"/>
          </rPr>
          <t xml:space="preserve">
Legion space: Change fan speed, do manual CB, open legion space found icon lost.
</t>
        </r>
      </text>
    </comment>
    <comment ref="J108" authorId="3">
      <text>
        <r>
          <rPr>
            <b/>
            <sz val="9"/>
            <color indexed="81"/>
            <rFont val="Tahoma"/>
            <family val="2"/>
          </rPr>
          <t>Sun. Lora (CITII):</t>
        </r>
        <r>
          <rPr>
            <sz val="9"/>
            <color indexed="81"/>
            <rFont val="Tahoma"/>
            <family val="2"/>
          </rPr>
          <t xml:space="preserve">
Test unit:35#04,5#63</t>
        </r>
      </text>
    </comment>
    <comment ref="J110" authorId="3">
      <text>
        <r>
          <rPr>
            <b/>
            <sz val="9"/>
            <color indexed="81"/>
            <rFont val="Tahoma"/>
            <family val="2"/>
          </rPr>
          <t>Sun. Lora (CITII):</t>
        </r>
        <r>
          <rPr>
            <sz val="9"/>
            <color indexed="81"/>
            <rFont val="Tahoma"/>
            <family val="2"/>
          </rPr>
          <t xml:space="preserve">
Test unit:35#04,5#63</t>
        </r>
      </text>
    </comment>
  </commentList>
</comments>
</file>

<file path=xl/comments4.xml><?xml version="1.0" encoding="utf-8"?>
<comments xmlns="http://schemas.openxmlformats.org/spreadsheetml/2006/main">
  <authors>
    <author>Zhang. Kimi (CITII)</author>
    <author>作者</author>
  </authors>
  <commentList>
    <comment ref="I28" authorId="0">
      <text>
        <r>
          <rPr>
            <b/>
            <sz val="9"/>
            <color indexed="81"/>
            <rFont val="Tahoma"/>
            <family val="2"/>
          </rPr>
          <t>GPU refresh X6 2026/4/27</t>
        </r>
      </text>
    </comment>
    <comment ref="I30" authorId="0">
      <text>
        <r>
          <rPr>
            <b/>
            <sz val="9"/>
            <color indexed="81"/>
            <rFont val="Tahoma"/>
            <family val="2"/>
          </rPr>
          <t>GPU refresh X6 2026/4/27</t>
        </r>
      </text>
    </comment>
    <comment ref="F38" authorId="0">
      <text>
        <r>
          <rPr>
            <b/>
            <sz val="9"/>
            <color indexed="81"/>
            <rFont val="Tahoma"/>
            <family val="2"/>
          </rPr>
          <t>KLS7N: 出北美</t>
        </r>
      </text>
    </comment>
    <comment ref="I48" authorId="1">
      <text>
        <r>
          <rPr>
            <b/>
            <sz val="9"/>
            <color indexed="81"/>
            <rFont val="Tahoma"/>
            <family val="2"/>
          </rPr>
          <t>NPI:2024/3/27
GN21- S7B: 2025/3/5</t>
        </r>
      </text>
    </comment>
    <comment ref="I49" authorId="1">
      <text>
        <r>
          <rPr>
            <sz val="9"/>
            <color indexed="81"/>
            <rFont val="Tahoma"/>
            <family val="2"/>
          </rPr>
          <t>SS:
15:X4/X6:2025/5/18 X2: 2025/5/23
17:X4/X6: 2025/6/3 X2: 2025/6/9</t>
        </r>
      </text>
    </comment>
    <comment ref="I50" authorId="1">
      <text>
        <r>
          <rPr>
            <sz val="9"/>
            <color indexed="81"/>
            <rFont val="Tahoma"/>
            <family val="2"/>
          </rPr>
          <t>SS: HPT1:X4/X6:2025/5/22 X2: 2025/5/29
HPT2: 2025/7/24</t>
        </r>
      </text>
    </comment>
    <comment ref="I51" authorId="1">
      <text>
        <r>
          <rPr>
            <sz val="9"/>
            <color indexed="81"/>
            <rFont val="Tahoma"/>
            <family val="2"/>
          </rPr>
          <t>SS:
15:X4/X6:2025/5/18 X2: 2025/5/23
17:X4/X6: 2025/6/3 X2: 2025/6/9</t>
        </r>
      </text>
    </comment>
    <comment ref="I61" authorId="1">
      <text>
        <r>
          <rPr>
            <sz val="9"/>
            <color indexed="81"/>
            <rFont val="Tahoma"/>
            <family val="2"/>
          </rPr>
          <t>SS
Purwa AB: 2024/9/8
Purwa SE: 2025/1/22</t>
        </r>
      </text>
    </comment>
    <comment ref="I175" authorId="0">
      <text>
        <r>
          <rPr>
            <b/>
            <sz val="9"/>
            <color indexed="81"/>
            <rFont val="Tahoma"/>
            <family val="2"/>
          </rPr>
          <t>I9 2024/4/20</t>
        </r>
      </text>
    </comment>
    <comment ref="F182" authorId="0">
      <text>
        <r>
          <rPr>
            <b/>
            <sz val="9"/>
            <color indexed="81"/>
            <rFont val="Tahoma"/>
            <family val="2"/>
          </rPr>
          <t>ILYGC出不同地區</t>
        </r>
      </text>
    </comment>
  </commentList>
</comments>
</file>

<file path=xl/comments5.xml><?xml version="1.0" encoding="utf-8"?>
<comments xmlns="http://schemas.openxmlformats.org/spreadsheetml/2006/main">
  <authors>
    <author>Pan. Annie (CITII)</author>
  </authors>
  <commentList>
    <comment ref="E27" authorId="0">
      <text>
        <r>
          <rPr>
            <b/>
            <sz val="9"/>
            <color indexed="81"/>
            <rFont val="Tahoma"/>
            <family val="2"/>
          </rPr>
          <t>Pan. Annie (CITII):</t>
        </r>
        <r>
          <rPr>
            <sz val="9"/>
            <color indexed="81"/>
            <rFont val="Tahoma"/>
            <family val="2"/>
          </rPr>
          <t xml:space="preserve">
</t>
        </r>
        <r>
          <rPr>
            <sz val="9"/>
            <color indexed="81"/>
            <rFont val="細明體"/>
            <family val="3"/>
            <charset val="136"/>
          </rPr>
          <t>与FOC3031共MB</t>
        </r>
      </text>
    </comment>
    <comment ref="E42" authorId="0">
      <text>
        <r>
          <rPr>
            <b/>
            <sz val="9"/>
            <color indexed="81"/>
            <rFont val="Tahoma"/>
            <family val="2"/>
          </rPr>
          <t>Pan. Annie (CITII):</t>
        </r>
        <r>
          <rPr>
            <sz val="9"/>
            <color indexed="81"/>
            <rFont val="Tahoma"/>
            <family val="2"/>
          </rPr>
          <t xml:space="preserve">
</t>
        </r>
        <r>
          <rPr>
            <sz val="9"/>
            <color indexed="81"/>
            <rFont val="細明體"/>
            <family val="3"/>
            <charset val="136"/>
          </rPr>
          <t>与GOC30共MB</t>
        </r>
      </text>
    </comment>
    <comment ref="E45" authorId="0">
      <text>
        <r>
          <rPr>
            <b/>
            <sz val="9"/>
            <color indexed="81"/>
            <rFont val="Tahoma"/>
            <family val="2"/>
          </rPr>
          <t>Pan. Annie (CITII):</t>
        </r>
        <r>
          <rPr>
            <sz val="9"/>
            <color indexed="81"/>
            <rFont val="Tahoma"/>
            <family val="2"/>
          </rPr>
          <t xml:space="preserve">
</t>
        </r>
        <r>
          <rPr>
            <sz val="9"/>
            <color indexed="81"/>
            <rFont val="細明體"/>
            <family val="3"/>
            <charset val="136"/>
          </rPr>
          <t>与</t>
        </r>
        <r>
          <rPr>
            <sz val="9"/>
            <color indexed="81"/>
            <rFont val="Tahoma"/>
            <family val="2"/>
          </rPr>
          <t>GOC30</t>
        </r>
        <r>
          <rPr>
            <sz val="9"/>
            <color indexed="81"/>
            <rFont val="細明體"/>
            <family val="3"/>
            <charset val="136"/>
          </rPr>
          <t>共</t>
        </r>
        <r>
          <rPr>
            <sz val="9"/>
            <color indexed="81"/>
            <rFont val="Tahoma"/>
            <family val="2"/>
          </rPr>
          <t>MB</t>
        </r>
      </text>
    </comment>
    <comment ref="E46" authorId="0">
      <text>
        <r>
          <rPr>
            <b/>
            <sz val="9"/>
            <color indexed="81"/>
            <rFont val="Tahoma"/>
            <family val="2"/>
          </rPr>
          <t>Pan. Annie (CITII):</t>
        </r>
        <r>
          <rPr>
            <sz val="9"/>
            <color indexed="81"/>
            <rFont val="Tahoma"/>
            <family val="2"/>
          </rPr>
          <t xml:space="preserve">
</t>
        </r>
        <r>
          <rPr>
            <sz val="9"/>
            <color indexed="81"/>
            <rFont val="細明體"/>
            <family val="3"/>
            <charset val="136"/>
          </rPr>
          <t>与GOC50 共MB</t>
        </r>
      </text>
    </comment>
    <comment ref="F60" authorId="0">
      <text>
        <r>
          <rPr>
            <b/>
            <sz val="9"/>
            <color indexed="81"/>
            <rFont val="Tahoma"/>
            <family val="2"/>
          </rPr>
          <t>Pan. Annie (CITII):</t>
        </r>
        <r>
          <rPr>
            <sz val="9"/>
            <color indexed="81"/>
            <rFont val="Tahoma"/>
            <family val="2"/>
          </rPr>
          <t xml:space="preserve">
</t>
        </r>
        <r>
          <rPr>
            <sz val="9"/>
            <color indexed="81"/>
            <rFont val="細明體"/>
            <family val="3"/>
            <charset val="136"/>
          </rPr>
          <t>与HOB10不共BIOS</t>
        </r>
      </text>
    </comment>
    <comment ref="E64" authorId="0">
      <text>
        <r>
          <rPr>
            <b/>
            <sz val="9"/>
            <color indexed="81"/>
            <rFont val="Tahoma"/>
            <family val="2"/>
          </rPr>
          <t>Pan. Annie (CITII):</t>
        </r>
        <r>
          <rPr>
            <sz val="9"/>
            <color indexed="81"/>
            <rFont val="Tahoma"/>
            <family val="2"/>
          </rPr>
          <t xml:space="preserve">
</t>
        </r>
        <r>
          <rPr>
            <sz val="9"/>
            <color indexed="81"/>
            <rFont val="細明體"/>
            <family val="3"/>
            <charset val="136"/>
          </rPr>
          <t>与HOY10共MB</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<sst xmlns="http://schemas.openxmlformats.org/spreadsheetml/2006/main" count="6518" uniqueCount="2012">
  <si>
    <t xml:space="preserve">Customer </t>
  </si>
  <si>
    <t>Pass</t>
  </si>
  <si>
    <t>Fail</t>
  </si>
  <si>
    <t>Ongoing</t>
  </si>
  <si>
    <t>Planning</t>
  </si>
  <si>
    <t>Total</t>
  </si>
  <si>
    <t>Series</t>
  </si>
  <si>
    <t xml:space="preserve">Month </t>
  </si>
  <si>
    <t>Jan</t>
  </si>
  <si>
    <t>Feb</t>
  </si>
  <si>
    <t>Mar</t>
  </si>
  <si>
    <t>Apr</t>
  </si>
  <si>
    <t>May</t>
  </si>
  <si>
    <t>Jun</t>
  </si>
  <si>
    <t>Jul</t>
  </si>
  <si>
    <t>Aug</t>
  </si>
  <si>
    <t>Sep</t>
  </si>
  <si>
    <t>Oct</t>
  </si>
  <si>
    <t>Nov</t>
  </si>
  <si>
    <t>Dec</t>
  </si>
  <si>
    <t>Project</t>
  </si>
  <si>
    <t>By Project Total Qty</t>
  </si>
  <si>
    <t>Customer</t>
  </si>
  <si>
    <t>Unit_Qty</t>
  </si>
  <si>
    <t>Test_Owner</t>
  </si>
  <si>
    <t>Year</t>
  </si>
  <si>
    <t>Month</t>
  </si>
  <si>
    <t>Test_Start</t>
  </si>
  <si>
    <t>Test_End</t>
  </si>
  <si>
    <t>C38 AIO</t>
  </si>
  <si>
    <t>EOP Date</t>
    <phoneticPr fontId="5" type="noConversion"/>
  </si>
  <si>
    <t>Test Status</t>
    <phoneticPr fontId="5" type="noConversion"/>
  </si>
  <si>
    <t>Test Version</t>
    <phoneticPr fontId="5" type="noConversion"/>
  </si>
  <si>
    <t>C38 NB</t>
    <phoneticPr fontId="5" type="noConversion"/>
  </si>
  <si>
    <t>C38 AIO</t>
    <phoneticPr fontId="5" type="noConversion"/>
  </si>
  <si>
    <t>SW Sustain Category.</t>
    <phoneticPr fontId="5" type="noConversion"/>
  </si>
  <si>
    <t>Test Catgory</t>
    <phoneticPr fontId="5" type="noConversion"/>
  </si>
  <si>
    <t>Category Info</t>
    <phoneticPr fontId="5" type="noConversion"/>
  </si>
  <si>
    <t>SW Sustain Distributed By Customer and Month</t>
    <phoneticPr fontId="5" type="noConversion"/>
  </si>
  <si>
    <t>APDQA SW Sustaining Tracking Table-2026</t>
    <phoneticPr fontId="5" type="noConversion"/>
  </si>
  <si>
    <t>EOS Date</t>
  </si>
  <si>
    <t>Category Info</t>
  </si>
  <si>
    <t>Issue Link</t>
  </si>
  <si>
    <t>No.</t>
  </si>
  <si>
    <t>TDMS No.</t>
  </si>
  <si>
    <t>Title</t>
  </si>
  <si>
    <t>Issue F/R</t>
  </si>
  <si>
    <t>Issue Status</t>
  </si>
  <si>
    <t>Issue open Date</t>
    <phoneticPr fontId="5" type="noConversion"/>
  </si>
  <si>
    <t>Issue Closed Date</t>
  </si>
  <si>
    <t>TAT</t>
  </si>
  <si>
    <t>SW Sustaining Issue List</t>
  </si>
  <si>
    <t>Click link</t>
  </si>
  <si>
    <t>BIOS</t>
  </si>
  <si>
    <t>Driver</t>
  </si>
  <si>
    <t>C38 NB</t>
  </si>
  <si>
    <t>MP</t>
  </si>
  <si>
    <t>EOP</t>
  </si>
  <si>
    <t>N</t>
    <phoneticPr fontId="5" type="noConversion"/>
  </si>
  <si>
    <t>MP Date</t>
    <phoneticPr fontId="5" type="noConversion"/>
  </si>
  <si>
    <t>Project Status</t>
    <phoneticPr fontId="0" type="noConversion"/>
  </si>
  <si>
    <t>EOS10</t>
  </si>
  <si>
    <t>EOS11</t>
  </si>
  <si>
    <t>EOG70</t>
  </si>
  <si>
    <t>EOC21</t>
  </si>
  <si>
    <t>EOC20</t>
  </si>
  <si>
    <t>EOC31</t>
  </si>
  <si>
    <t>EOC30</t>
  </si>
  <si>
    <t>EOC41</t>
  </si>
  <si>
    <t>FOC20</t>
  </si>
  <si>
    <t>FOC21</t>
  </si>
  <si>
    <t>FOC10</t>
  </si>
  <si>
    <t>FOC11</t>
  </si>
  <si>
    <t>FOY20</t>
  </si>
  <si>
    <t>FOY40</t>
  </si>
  <si>
    <t>FOY21</t>
  </si>
  <si>
    <t>FOY41</t>
  </si>
  <si>
    <t>FOY10</t>
  </si>
  <si>
    <t>FOY30</t>
  </si>
  <si>
    <t>FOY11</t>
  </si>
  <si>
    <t>FOY31</t>
  </si>
  <si>
    <t>FOC30</t>
  </si>
  <si>
    <t>FOC31</t>
  </si>
  <si>
    <t>FOC51</t>
  </si>
  <si>
    <t>FOC60</t>
  </si>
  <si>
    <t>FOC70</t>
  </si>
  <si>
    <t>FOC80</t>
  </si>
  <si>
    <t>FOC81</t>
  </si>
  <si>
    <t>FOY50</t>
  </si>
  <si>
    <t>FOY51</t>
  </si>
  <si>
    <t>FOC90</t>
  </si>
  <si>
    <t>FOC91</t>
  </si>
  <si>
    <t>GOC30</t>
  </si>
  <si>
    <t>GOC31</t>
  </si>
  <si>
    <t>GOC73</t>
  </si>
  <si>
    <t>GOC60</t>
  </si>
  <si>
    <t>GOO60</t>
  </si>
  <si>
    <t>GOC50</t>
  </si>
  <si>
    <t>GOC51</t>
  </si>
  <si>
    <t>GOY30</t>
  </si>
  <si>
    <t>GOY31</t>
  </si>
  <si>
    <t>GOK10</t>
  </si>
  <si>
    <t>GOO30</t>
  </si>
  <si>
    <t>GOO50</t>
  </si>
  <si>
    <t>GOA30</t>
  </si>
  <si>
    <t>HOC10</t>
  </si>
  <si>
    <t>HOC11</t>
  </si>
  <si>
    <t>HOC70</t>
  </si>
  <si>
    <t>HOY30</t>
  </si>
  <si>
    <t>HOY10</t>
  </si>
  <si>
    <t>HOY20</t>
  </si>
  <si>
    <t>HOY11</t>
  </si>
  <si>
    <t>HOC20</t>
  </si>
  <si>
    <t>HOC72</t>
  </si>
  <si>
    <t>HOB71</t>
  </si>
  <si>
    <t>HOB10</t>
  </si>
  <si>
    <t>IOC14</t>
  </si>
  <si>
    <t>HON50</t>
  </si>
  <si>
    <t>HON30</t>
  </si>
  <si>
    <t>HON60</t>
  </si>
  <si>
    <t>HON40</t>
  </si>
  <si>
    <t>IOY70</t>
  </si>
  <si>
    <t>IOY80</t>
  </si>
  <si>
    <t>ILG00</t>
  </si>
  <si>
    <t>ILG01</t>
  </si>
  <si>
    <t>IOB30</t>
  </si>
  <si>
    <t>IOB31</t>
  </si>
  <si>
    <t>IOC60</t>
  </si>
  <si>
    <t>IOC76</t>
  </si>
  <si>
    <t>IOG32</t>
  </si>
  <si>
    <t>IOC30</t>
  </si>
  <si>
    <t>IOC31</t>
  </si>
  <si>
    <t>IOC73</t>
  </si>
  <si>
    <t>IOY30</t>
  </si>
  <si>
    <t>IOY40</t>
  </si>
  <si>
    <t>IOY31</t>
  </si>
  <si>
    <t>IOY73</t>
  </si>
  <si>
    <t>IOY74</t>
  </si>
  <si>
    <t>IOY20</t>
  </si>
  <si>
    <t>IOB10</t>
  </si>
  <si>
    <t>IOB70</t>
  </si>
  <si>
    <t>IOY10</t>
  </si>
  <si>
    <t>IOY90</t>
  </si>
  <si>
    <t>IOY50</t>
  </si>
  <si>
    <t>IOY60</t>
  </si>
  <si>
    <t>JOY10</t>
  </si>
  <si>
    <t>JOY30</t>
  </si>
  <si>
    <t>KOY30</t>
  </si>
  <si>
    <t>JOY70</t>
  </si>
  <si>
    <t>JOY73</t>
  </si>
  <si>
    <t>JOC72</t>
  </si>
  <si>
    <t>JOC10</t>
  </si>
  <si>
    <t>JOC20</t>
  </si>
  <si>
    <t>JOC70</t>
  </si>
  <si>
    <t>JOC71</t>
  </si>
  <si>
    <t>JOK10</t>
  </si>
  <si>
    <t>KOC10</t>
  </si>
  <si>
    <t>KOC70</t>
  </si>
  <si>
    <t>KOC71</t>
  </si>
  <si>
    <t>KOY10</t>
  </si>
  <si>
    <t>KOY70</t>
  </si>
  <si>
    <t>KOK10</t>
  </si>
  <si>
    <t>KOC20</t>
  </si>
  <si>
    <t>KOC72</t>
  </si>
  <si>
    <t>KOA70</t>
  </si>
  <si>
    <t>KOA71</t>
  </si>
  <si>
    <t>LOC20</t>
  </si>
  <si>
    <t>LOC22</t>
  </si>
  <si>
    <t>LOC21</t>
  </si>
  <si>
    <t>LOC72</t>
  </si>
  <si>
    <t>LOC78</t>
  </si>
  <si>
    <t>LOC74</t>
  </si>
  <si>
    <t>LOY20</t>
  </si>
  <si>
    <t>LOY22</t>
  </si>
  <si>
    <t>LOY21</t>
  </si>
  <si>
    <t>LOY40</t>
  </si>
  <si>
    <t>LOY42</t>
  </si>
  <si>
    <t>LOY41</t>
  </si>
  <si>
    <t>LOA70</t>
  </si>
  <si>
    <t>LOC75</t>
  </si>
  <si>
    <t>LOX70</t>
  </si>
  <si>
    <t>Leverage Project</t>
    <phoneticPr fontId="5" type="noConversion"/>
  </si>
  <si>
    <t>MP Year</t>
    <phoneticPr fontId="0" type="noConversion"/>
  </si>
  <si>
    <t>EOS Year</t>
    <phoneticPr fontId="0" type="noConversion"/>
  </si>
  <si>
    <t>EOP Year</t>
    <phoneticPr fontId="0" type="noConversion"/>
  </si>
  <si>
    <t>IdeaPad Slim 5i (15",9)/小新 15 IRH9R/XiaoXin 15 IRH9R</t>
  </si>
  <si>
    <t>S590 15" Intel RPH refresh (H45)</t>
  </si>
  <si>
    <t>KLS5H</t>
  </si>
  <si>
    <t>Legion Slim 5 16ARP9
Legion R7000P ARP9</t>
  </si>
  <si>
    <t>Y590s 16" AMD Rembrandt+  H45  + NV GPU</t>
  </si>
  <si>
    <t>JLY2R</t>
  </si>
  <si>
    <t>Y590s 16" AMD Hawk Point H45  + NV GPU +OOC*25</t>
  </si>
  <si>
    <t>JLY20</t>
  </si>
  <si>
    <t>Y590s 16" Intel Raptor Lake HX55 + NV GPU</t>
  </si>
  <si>
    <t>JLY10</t>
  </si>
  <si>
    <t>IdeaPad Slim 5 14IRU9/XiaoXin 14 IRU9/小新 14 IRU9</t>
  </si>
  <si>
    <t>S590 16" Intel RPL U15 refresh  (Plastic/Metal)</t>
  </si>
  <si>
    <t>JLS6R</t>
  </si>
  <si>
    <t>S590 15" Intel RPL H45  (Metal)</t>
  </si>
  <si>
    <t>JLS5I</t>
  </si>
  <si>
    <t>S590 14" Intel RPL U15 refresh  (Plastic/Metal)</t>
  </si>
  <si>
    <t>JLS4R</t>
  </si>
  <si>
    <t>L390 15" AMD Hawk Point H45  + NV GPU +OOC*14</t>
  </si>
  <si>
    <t>JLG50</t>
  </si>
  <si>
    <t>LOQ 15IAX9I</t>
  </si>
  <si>
    <t>L390 15" Intel ADL-HX55 + Intel DG2 GPU wave2</t>
  </si>
  <si>
    <t>JLG20</t>
  </si>
  <si>
    <t>Y790s 16“ Intel Raptor Lake HX55 + NV GPU</t>
  </si>
  <si>
    <t>ILYGA</t>
  </si>
  <si>
    <t>Y780S-16 Intel RPL-H GN21-X2/X4/X6</t>
  </si>
  <si>
    <t>ILYG1</t>
  </si>
  <si>
    <t>Y780S-16 AMD Phoenix-H GN21-X2/X4/X6</t>
  </si>
  <si>
    <t>ILYG0</t>
  </si>
  <si>
    <t>Y580S-16 Intel RPL-H GN20-P0-R, GN21-X2/X4/X6</t>
  </si>
  <si>
    <t>ILYE3</t>
  </si>
  <si>
    <t>Y580S-16 AMD Phoenix-H GN20-P0-R, GN21-X2/X4/X6</t>
  </si>
  <si>
    <t>ILYE0</t>
  </si>
  <si>
    <t>TB Gen6+ 16" Intel Meteor Lake 16:10 H28 DDR5</t>
  </si>
  <si>
    <t>ILVR6</t>
  </si>
  <si>
    <t>TB Gen6+ 14" Intel Meteor Lake 16:10 H28 i5/i7 LPDDR5</t>
  </si>
  <si>
    <t>ILVR4</t>
  </si>
  <si>
    <t>TB Gen6+ 16" AMD Hawk Point 16:10</t>
  </si>
  <si>
    <t>ILVP6</t>
  </si>
  <si>
    <t>TB Gen6+ 14" AMD Hawk Point 16:10</t>
  </si>
  <si>
    <t>ILVP4</t>
  </si>
  <si>
    <t>S590 16" AMD Hawk Point (Plastic/Metal)</t>
  </si>
  <si>
    <t>ILS6P</t>
  </si>
  <si>
    <t>S590 16" Intel MTL H28 (Plastic/Metal)</t>
  </si>
  <si>
    <t>ILS6M</t>
  </si>
  <si>
    <t>S580-16 Intel Raptor Lake P28/U15 (Plastic/Metal)</t>
  </si>
  <si>
    <t>ILS6I</t>
  </si>
  <si>
    <t>S580-16 AMD Barcelo refresh (Plastic/Metal)</t>
  </si>
  <si>
    <t>ILS6A</t>
  </si>
  <si>
    <t>S590 14" AMD Hawk Point (Plastic/Metal)</t>
  </si>
  <si>
    <t>ILS4P</t>
  </si>
  <si>
    <t>S590 14" Intel MTL H28 (Plastic/Metal)</t>
  </si>
  <si>
    <t>ILS4M</t>
  </si>
  <si>
    <t>S580-14 Intel ADL-H45 (Plastic/Metal)</t>
  </si>
  <si>
    <t>ILS4H</t>
  </si>
  <si>
    <t>ThinkBook V350 Titan4.0, 14" Yoga Intel RPL (U15)</t>
  </si>
  <si>
    <t>ILIY4</t>
  </si>
  <si>
    <t>L380-16 AMD Phoenix-H GN20-P0-R, GN21-X2/X4</t>
  </si>
  <si>
    <t>ILG52</t>
  </si>
  <si>
    <t>L380-15 AMD Phoenix-H GN20-P0-R, GN21-X2/X4</t>
  </si>
  <si>
    <t>ILG50</t>
  </si>
  <si>
    <t>L380-16 Intel RPL-H GN20-P0-R, GN21-X2/X4</t>
  </si>
  <si>
    <t>ILG11</t>
  </si>
  <si>
    <t>L380-15 Intel RPL-H GN20-P0-R, GN21-X2/X4</t>
  </si>
  <si>
    <t>ILG10</t>
  </si>
  <si>
    <t>ThinkBook G4 V350, 14" Yoga (Intel ADL-P U28)</t>
  </si>
  <si>
    <t>HLXC4</t>
  </si>
  <si>
    <t xml:space="preserve">ThinkBook G4 V350, 15" ( AMD Barcelo) </t>
  </si>
  <si>
    <t>HLXB5</t>
  </si>
  <si>
    <t xml:space="preserve">ThinkBook G4 V350, 14" ( AMD Barcelo) </t>
  </si>
  <si>
    <t>HLXB4</t>
  </si>
  <si>
    <t>ThinkBook G4 V350,  15" (Intel ADL-P U28)</t>
  </si>
  <si>
    <t>HLXA5</t>
  </si>
  <si>
    <t>ThinkBook G4 V350, 14" (Intel ADL-P U28)</t>
  </si>
  <si>
    <t>HLXA4</t>
  </si>
  <si>
    <t>S580-14 Intel Raptor Lake P28/U15 (Plastic/Metal)</t>
  </si>
  <si>
    <t>HLS4I</t>
  </si>
  <si>
    <t>S580-14 AMD Barcelo refresh (Plastic/Metal)</t>
  </si>
  <si>
    <t>HLS4A</t>
  </si>
  <si>
    <t>S170-14 AMD Mendocino Refresh</t>
  </si>
  <si>
    <t>HLS1C</t>
  </si>
  <si>
    <t>ThinkBook V350 Titan4.0, 15" Intel RPL (P28/U15)</t>
  </si>
  <si>
    <t>HLIV5</t>
  </si>
  <si>
    <t>ThinkBook V350 Titan4.0 14" Intel RPL (P28/U15)</t>
  </si>
  <si>
    <t>HLIV4</t>
  </si>
  <si>
    <t>S570 Pro -14( Intel Alder Lake-P U28)</t>
  </si>
  <si>
    <t>HLI42</t>
  </si>
  <si>
    <t>L370 15 AMD Rembrandt+ GN20 P0-R/ S7-B/ GN21 X2</t>
  </si>
  <si>
    <t>HLG52</t>
  </si>
  <si>
    <t>L370 16 AMD Rambrant P0/P1</t>
  </si>
  <si>
    <t>HLG51</t>
  </si>
  <si>
    <t>L370 15 AMD Rambrant P0/P1</t>
  </si>
  <si>
    <t>HLG50</t>
  </si>
  <si>
    <t>L370 16 ADL-H45 E3</t>
  </si>
  <si>
    <t>HLG31</t>
  </si>
  <si>
    <t>L370 15 ADL-H45 E3</t>
  </si>
  <si>
    <t>HLG30</t>
  </si>
  <si>
    <t>L370 16 ADL-H45 P0/P1</t>
  </si>
  <si>
    <t>HLG11</t>
  </si>
  <si>
    <t>L370 15 ADL-H45 P0/P1</t>
  </si>
  <si>
    <t>HLG10</t>
  </si>
  <si>
    <t>C680-13 AMD Barcelo refresh</t>
  </si>
  <si>
    <t>HLC3D</t>
  </si>
  <si>
    <t>C670-13 AMD Lucienne</t>
  </si>
  <si>
    <t>HLC3C</t>
  </si>
  <si>
    <t xml:space="preserve">ThinkBook V350 Titan4.0, 15" AMD Barcelo refresh </t>
  </si>
  <si>
    <t>HLAV5</t>
  </si>
  <si>
    <t>ThinkBook V350 Titan4.0, 14" AMD Barcelo refresh</t>
  </si>
  <si>
    <t>HLAV4</t>
  </si>
  <si>
    <t>S570 Pro -14 AMD Rembrandt</t>
  </si>
  <si>
    <t>HLA41</t>
  </si>
  <si>
    <t>14e_AMD Pollock</t>
  </si>
  <si>
    <t>GT4EA</t>
  </si>
  <si>
    <t>L360-15 AMD CAN-H OS-R, APU refresh and GN20-S7-B GPU refresh</t>
  </si>
  <si>
    <t>GOG22</t>
  </si>
  <si>
    <t>L360 15" AMD (GN20-E3)</t>
  </si>
  <si>
    <t>GOG21</t>
  </si>
  <si>
    <t>IdeaPad Gaming 3 15ACH6</t>
  </si>
  <si>
    <t>L360 15" AMD (GN20-P0/P1, N18P)</t>
  </si>
  <si>
    <t>GOG20</t>
  </si>
  <si>
    <t>L360-15 Intel ITL OS-R and GN20-S7-B GPU refresh</t>
  </si>
  <si>
    <t>GOG12</t>
  </si>
  <si>
    <t>IP Gaming 3 15IHU6</t>
  </si>
  <si>
    <t xml:space="preserve">L360 15" Intel </t>
  </si>
  <si>
    <t>GOG10</t>
  </si>
  <si>
    <t>Y740s CML-H</t>
  </si>
  <si>
    <t>GLY5U</t>
  </si>
  <si>
    <t> Y750-15 CML-H DCC (Digital Content Creator)</t>
  </si>
  <si>
    <t>GLY01</t>
  </si>
  <si>
    <t>GLXC1</t>
  </si>
  <si>
    <t xml:space="preserve">ThinkBook G2 V350,  15" Refresh (ITL-C) </t>
  </si>
  <si>
    <t>GLX15</t>
  </si>
  <si>
    <t xml:space="preserve">ThinkBook G2 V350, 14"  Refresh (ITL-C) </t>
  </si>
  <si>
    <t>GLX14</t>
  </si>
  <si>
    <t>ThinkBook 14 G2 Yoga (Intel TGL)</t>
  </si>
  <si>
    <t>GLV3Y</t>
  </si>
  <si>
    <t>VE350-15_ AMD Lucienne</t>
  </si>
  <si>
    <t>GLV3B</t>
  </si>
  <si>
    <t>VE350-14_ AMD Lucienne</t>
  </si>
  <si>
    <t>GLV3A</t>
  </si>
  <si>
    <t>S570-14 ( Intel Alder Lake-P U28/U15)</t>
  </si>
  <si>
    <t>GLS4I</t>
  </si>
  <si>
    <t>S570-14 AMD Barcelo</t>
  </si>
  <si>
    <t>GLS4A</t>
  </si>
  <si>
    <t>S170 15" AMD</t>
  </si>
  <si>
    <t>GLS1B</t>
  </si>
  <si>
    <t>S170 14" AMD</t>
  </si>
  <si>
    <t>GLS1A</t>
  </si>
  <si>
    <t>S550-14 ITL Refresh(ITL-C)</t>
  </si>
  <si>
    <t>GLMS1</t>
  </si>
  <si>
    <t>S550-14ALC_AMD Lucienne</t>
  </si>
  <si>
    <t>GLMA0</t>
  </si>
  <si>
    <t>S560 Pro -14 Intel</t>
  </si>
  <si>
    <t>GLI42</t>
  </si>
  <si>
    <t>C640-13_ AMD Lucienne</t>
  </si>
  <si>
    <t>GLC3B</t>
  </si>
  <si>
    <t>C640-13ARE</t>
  </si>
  <si>
    <t>GLC3A</t>
  </si>
  <si>
    <t>S560 Pro -14ACN</t>
  </si>
  <si>
    <t>GLA41</t>
  </si>
  <si>
    <t>300e_AMD Pollock</t>
  </si>
  <si>
    <t>GL3EA</t>
  </si>
  <si>
    <t>100e_AMD Pollock</t>
  </si>
  <si>
    <t>GL1EA</t>
  </si>
  <si>
    <t>Yogo C850_Skynet</t>
  </si>
  <si>
    <t>FLZE2</t>
  </si>
  <si>
    <t>Lenovo Legion GPU Dock</t>
  </si>
  <si>
    <t>FLY5U</t>
  </si>
  <si>
    <t> Y750-15 CML-H</t>
  </si>
  <si>
    <t>FLY00</t>
  </si>
  <si>
    <r>
      <t xml:space="preserve">ThinkBook 15 G2 / </t>
    </r>
    <r>
      <rPr>
        <sz val="11"/>
        <color theme="1"/>
        <rFont val="新細明體"/>
        <family val="2"/>
      </rPr>
      <t>揚天</t>
    </r>
    <r>
      <rPr>
        <sz val="11"/>
        <color theme="1"/>
        <rFont val="Calibri"/>
        <family val="2"/>
      </rPr>
      <t xml:space="preserve">S350- 15 / 
</t>
    </r>
    <r>
      <rPr>
        <sz val="11"/>
        <color theme="1"/>
        <rFont val="新細明體"/>
        <family val="2"/>
      </rPr>
      <t>威</t>
    </r>
    <r>
      <rPr>
        <sz val="11"/>
        <color theme="1"/>
        <rFont val="Calibri"/>
        <family val="2"/>
      </rPr>
      <t>6-15 (AMD Renior)</t>
    </r>
  </si>
  <si>
    <t>FLV3B</t>
  </si>
  <si>
    <r>
      <t xml:space="preserve">ThinkBook 14 G2 / </t>
    </r>
    <r>
      <rPr>
        <sz val="11"/>
        <color theme="1"/>
        <rFont val="新細明體"/>
        <family val="2"/>
      </rPr>
      <t>揚天</t>
    </r>
    <r>
      <rPr>
        <sz val="11"/>
        <color theme="1"/>
        <rFont val="Calibri"/>
        <family val="2"/>
      </rPr>
      <t xml:space="preserve">S350- 14 / 
</t>
    </r>
    <r>
      <rPr>
        <sz val="11"/>
        <color theme="1"/>
        <rFont val="新細明體"/>
        <family val="2"/>
      </rPr>
      <t>威</t>
    </r>
    <r>
      <rPr>
        <sz val="11"/>
        <color theme="1"/>
        <rFont val="Calibri"/>
        <family val="2"/>
      </rPr>
      <t xml:space="preserve">6-14 / </t>
    </r>
    <r>
      <rPr>
        <sz val="11"/>
        <color theme="1"/>
        <rFont val="新細明體"/>
        <family val="2"/>
      </rPr>
      <t>昭陽</t>
    </r>
    <r>
      <rPr>
        <sz val="11"/>
        <color theme="1"/>
        <rFont val="Calibri"/>
        <family val="2"/>
      </rPr>
      <t xml:space="preserve"> K4e (AMD Renior)</t>
    </r>
  </si>
  <si>
    <t>FLV3A</t>
  </si>
  <si>
    <r>
      <t xml:space="preserve">ThinkBook 15 G2 / </t>
    </r>
    <r>
      <rPr>
        <sz val="11"/>
        <color theme="1"/>
        <rFont val="新細明體"/>
        <family val="2"/>
      </rPr>
      <t>揚天</t>
    </r>
    <r>
      <rPr>
        <sz val="11"/>
        <color theme="1"/>
        <rFont val="Calibri"/>
        <family val="2"/>
      </rPr>
      <t xml:space="preserve">S350- 15 / 
</t>
    </r>
    <r>
      <rPr>
        <sz val="11"/>
        <color theme="1"/>
        <rFont val="新細明體"/>
        <family val="2"/>
      </rPr>
      <t>威</t>
    </r>
    <r>
      <rPr>
        <sz val="11"/>
        <color theme="1"/>
        <rFont val="Calibri"/>
        <family val="2"/>
      </rPr>
      <t xml:space="preserve">6-15 / </t>
    </r>
    <r>
      <rPr>
        <sz val="11"/>
        <color theme="1"/>
        <rFont val="新細明體"/>
        <family val="2"/>
      </rPr>
      <t>昭陽</t>
    </r>
    <r>
      <rPr>
        <sz val="11"/>
        <color theme="1"/>
        <rFont val="Calibri"/>
        <family val="2"/>
      </rPr>
      <t xml:space="preserve"> E5 (Intel TGL)</t>
    </r>
  </si>
  <si>
    <t>FLV35</t>
  </si>
  <si>
    <r>
      <t xml:space="preserve">ThinkBook 14 G2 / </t>
    </r>
    <r>
      <rPr>
        <sz val="11"/>
        <color theme="1"/>
        <rFont val="新細明體"/>
        <family val="2"/>
      </rPr>
      <t>揚天</t>
    </r>
    <r>
      <rPr>
        <sz val="11"/>
        <color theme="1"/>
        <rFont val="Calibri"/>
        <family val="2"/>
      </rPr>
      <t xml:space="preserve">S350- 14 / 
</t>
    </r>
    <r>
      <rPr>
        <sz val="11"/>
        <color theme="1"/>
        <rFont val="新細明體"/>
        <family val="2"/>
      </rPr>
      <t>威</t>
    </r>
    <r>
      <rPr>
        <sz val="11"/>
        <color theme="1"/>
        <rFont val="Calibri"/>
        <family val="2"/>
      </rPr>
      <t xml:space="preserve">6-14 / </t>
    </r>
    <r>
      <rPr>
        <sz val="11"/>
        <color theme="1"/>
        <rFont val="新細明體"/>
        <family val="2"/>
      </rPr>
      <t>昭陽</t>
    </r>
    <r>
      <rPr>
        <sz val="11"/>
        <color theme="1"/>
        <rFont val="Calibri"/>
        <family val="2"/>
      </rPr>
      <t xml:space="preserve"> K4e (Intel TGL)</t>
    </r>
  </si>
  <si>
    <t>FLV34</t>
  </si>
  <si>
    <t>Legion Y740-17IRH</t>
  </si>
  <si>
    <t>FLPR7</t>
  </si>
  <si>
    <t>Legion Y740-15IRH</t>
  </si>
  <si>
    <t>FLPR5</t>
  </si>
  <si>
    <t>S550-14 IIL-U</t>
  </si>
  <si>
    <t>FLMS0</t>
  </si>
  <si>
    <t>S550-14 ARE</t>
  </si>
  <si>
    <t>FLMA0</t>
  </si>
  <si>
    <t>Tata 4 AMD PTP refresh</t>
  </si>
  <si>
    <t>FLAT4</t>
  </si>
  <si>
    <t>C340-15 IIL-U</t>
  </si>
  <si>
    <t>FL5C5</t>
  </si>
  <si>
    <t>S340-15 IIL-U(MX230 VGA refresh)</t>
  </si>
  <si>
    <t>FL536</t>
  </si>
  <si>
    <t>S540-14 CML-U</t>
  </si>
  <si>
    <t>FL454</t>
  </si>
  <si>
    <t>S340-14 IIL-U</t>
  </si>
  <si>
    <t>FL435</t>
  </si>
  <si>
    <t>S530-13IWL</t>
  </si>
  <si>
    <t>ELZ02</t>
  </si>
  <si>
    <t>Y740S-15IRH (w/o box)</t>
  </si>
  <si>
    <t>ELY5U</t>
  </si>
  <si>
    <t>Legion Y740-17ICH</t>
  </si>
  <si>
    <t>ELPY7</t>
  </si>
  <si>
    <t>Legion Y740-15ICH</t>
  </si>
  <si>
    <t>ELPY5</t>
  </si>
  <si>
    <t>Capela14"_Windows</t>
  </si>
  <si>
    <t>ELAC2</t>
  </si>
  <si>
    <t>Capela14"_Chrome</t>
  </si>
  <si>
    <t>ELAC1</t>
  </si>
  <si>
    <t>C340-15 CML-U</t>
  </si>
  <si>
    <t>EL5C4</t>
  </si>
  <si>
    <t>S740-15IRH</t>
  </si>
  <si>
    <t>EL571</t>
  </si>
  <si>
    <t>S340-15 AMD Picasso</t>
  </si>
  <si>
    <t>EL532</t>
  </si>
  <si>
    <t>C340-14 CML-U</t>
  </si>
  <si>
    <t>EL4C4</t>
  </si>
  <si>
    <t>C340-14 AMD Picasso</t>
  </si>
  <si>
    <t>EL4C2</t>
  </si>
  <si>
    <t>C340-14 WHL-U</t>
  </si>
  <si>
    <t>EL4C1</t>
  </si>
  <si>
    <t>S340-14 CML-U</t>
  </si>
  <si>
    <t>EL434</t>
  </si>
  <si>
    <t>S340-14 WHL-U</t>
  </si>
  <si>
    <t>EL431</t>
  </si>
  <si>
    <t>130-15IKBR</t>
  </si>
  <si>
    <t>DLID5</t>
  </si>
  <si>
    <t>130-14IKBR</t>
  </si>
  <si>
    <t>DLID4</t>
  </si>
  <si>
    <t xml:space="preserve">TB Gen7+ 16"AMD Strix Point </t>
  </si>
  <si>
    <t>JLVP6</t>
  </si>
  <si>
    <t xml:space="preserve">TB Gen7+ 14"AMD Strix Point </t>
  </si>
  <si>
    <t>JLVP4</t>
  </si>
  <si>
    <t>S590-14 Qualcomm Purwa AB&amp;SE</t>
  </si>
  <si>
    <t>JLS4Q</t>
    <phoneticPr fontId="0" type="noConversion"/>
  </si>
  <si>
    <t>TB Gen7+ 16" Intel Arrow Lake</t>
  </si>
  <si>
    <t>TB Gen7+ 14" Intel Arrow Lake_UMA</t>
  </si>
  <si>
    <t>JLVI4</t>
    <phoneticPr fontId="0" type="noConversion"/>
  </si>
  <si>
    <t>TB Gen7+ 16" AMD KracKen</t>
  </si>
  <si>
    <t>JLV7B</t>
  </si>
  <si>
    <t>TB Gen7+ 14"AMD KracKen</t>
  </si>
  <si>
    <t>JLV7A</t>
  </si>
  <si>
    <t>TB Gen7+ 16" AMD Hawk Point</t>
  </si>
  <si>
    <t>JLVQ6</t>
  </si>
  <si>
    <t>TB Gen7+ 14" AMD Hawk Point</t>
  </si>
  <si>
    <t>JLVQ4</t>
  </si>
  <si>
    <t>LOQ Essential 15IRX11</t>
  </si>
  <si>
    <t>LOQ-E Intel RPL HX55 + NV GPU fighting box</t>
  </si>
  <si>
    <t>KLG13</t>
    <phoneticPr fontId="0" type="noConversion"/>
  </si>
  <si>
    <t>L3X0 17" Intel RPL Refresh HX55 + NV GPU(HPT1&amp;HPT2)</t>
  </si>
  <si>
    <t>KLG11</t>
    <phoneticPr fontId="0" type="noConversion"/>
  </si>
  <si>
    <t>L3X0 15" AMD Hawk Point Refresh H45  + NV GPU</t>
  </si>
  <si>
    <t>KLG20</t>
    <phoneticPr fontId="0" type="noConversion"/>
  </si>
  <si>
    <t>L3X0 15" Intel RPL Refresh HX55 + NV GPU</t>
  </si>
  <si>
    <t>KLG10</t>
    <phoneticPr fontId="0" type="noConversion"/>
  </si>
  <si>
    <t>Lenovo LOQ 15ARP9</t>
  </si>
  <si>
    <t>L390 15“ AMD Rembrandt+ H45(W/O IGPU) +  NV GPU</t>
  </si>
  <si>
    <t>JLG52</t>
  </si>
  <si>
    <t>L390 15" Intel ADL-HX55 + NV GPU</t>
  </si>
  <si>
    <t>JLG12</t>
    <phoneticPr fontId="0" type="noConversion"/>
  </si>
  <si>
    <t>Lenovo LOQ 15IRX9
Lenovo G5000 IRX9</t>
  </si>
  <si>
    <t>L390 15" Intel Raptor Lake HX55 + NV GPU</t>
    <phoneticPr fontId="0" type="noConversion"/>
  </si>
  <si>
    <t>JLG10</t>
  </si>
  <si>
    <t xml:space="preserve">Slim 7 14" AMD KracKen </t>
    <phoneticPr fontId="0" type="noConversion"/>
  </si>
  <si>
    <t>KLS72</t>
    <phoneticPr fontId="0" type="noConversion"/>
  </si>
  <si>
    <t>S7 Pro 14.5" AMD Strix Point</t>
  </si>
  <si>
    <t>KLS7S</t>
  </si>
  <si>
    <t>S7 Pro 14.5" AMD KracKen</t>
  </si>
  <si>
    <t>KLS7A</t>
  </si>
  <si>
    <t>S5 Pro 14" AMD Strix Point</t>
  </si>
  <si>
    <t>KLS5S</t>
  </si>
  <si>
    <t>S5 Pro 14" AMD KracKen</t>
  </si>
  <si>
    <t>KLS5A</t>
  </si>
  <si>
    <t>S7 Pro 14.5" Intel Arrow Lake</t>
    <phoneticPr fontId="0" type="noConversion"/>
  </si>
  <si>
    <t>S5 Pro 14" Intel Arrow Lake</t>
    <phoneticPr fontId="0" type="noConversion"/>
  </si>
  <si>
    <t>KLS5I</t>
    <phoneticPr fontId="0" type="noConversion"/>
  </si>
  <si>
    <t>Slim 7 14" Intel Lunar Lake</t>
    <phoneticPr fontId="0" type="noConversion"/>
  </si>
  <si>
    <t>KLS71</t>
    <phoneticPr fontId="0" type="noConversion"/>
  </si>
  <si>
    <t>IdeaPad 1 (15", 7)
IdeaPad 1 15AMN7</t>
  </si>
  <si>
    <t>S170-15 AMD Mendocino Refresh R5</t>
  </si>
  <si>
    <t>HLS1D</t>
  </si>
  <si>
    <t>Legion 15.3”
AMD MDS/GTR+GN23-B2</t>
  </si>
  <si>
    <t>MLY20</t>
  </si>
  <si>
    <t xml:space="preserve">Legion 15.3”
Intel NVL+GN23-B2 </t>
  </si>
  <si>
    <t>MLY10</t>
  </si>
  <si>
    <t>LLY11</t>
  </si>
  <si>
    <t>Y5s Gen11 15.3" Intel ARL-H + NV GN22 BD2</t>
  </si>
  <si>
    <t>L390 AMD HPT2 CPU refresh</t>
  </si>
  <si>
    <t>LOQ-E AMD RMB+ + GN22</t>
  </si>
  <si>
    <t>KLG23</t>
  </si>
  <si>
    <t>LLY21</t>
  </si>
  <si>
    <t>LLY20</t>
  </si>
  <si>
    <t>LLY10</t>
  </si>
  <si>
    <t>Y5s Gen11 15.3" Intel PTH-H + NV GN22 BD2</t>
  </si>
  <si>
    <t>GenXI:S710 14"  Intel LNL PCR</t>
  </si>
  <si>
    <t>LLS7L</t>
  </si>
  <si>
    <t>GenXI:S710 14" AMD Gorgon point GPT3</t>
  </si>
  <si>
    <t>KLS7C</t>
  </si>
  <si>
    <t>GenXI:S710 14" Intel PTL-H404</t>
  </si>
  <si>
    <t>KLS73</t>
  </si>
  <si>
    <t>LLS7Q</t>
  </si>
  <si>
    <t>S5XIP 14" AMD KracKen-R PCR</t>
  </si>
  <si>
    <t>LLS5A</t>
  </si>
  <si>
    <t>LLS5I</t>
  </si>
  <si>
    <t>C5 GenXI 15" AMD Gorgen</t>
  </si>
  <si>
    <t>KLCC5</t>
  </si>
  <si>
    <t>C5 GenXI 14" AMD Gorgen</t>
  </si>
  <si>
    <t>KLCC4</t>
  </si>
  <si>
    <t>C5 GenXI 15" Hawk point</t>
  </si>
  <si>
    <t>KLCA5</t>
  </si>
  <si>
    <t>C5 GenXI 14" Hawk point</t>
  </si>
  <si>
    <t>KLCA4</t>
  </si>
  <si>
    <t>C5 GenXI 15" Intel PTL-H</t>
  </si>
  <si>
    <t>KLCI5</t>
  </si>
  <si>
    <t>C5 GenXI 14" Intel PTL-H PL&amp;AL</t>
  </si>
  <si>
    <t>KLCIF</t>
  </si>
  <si>
    <t>C5 GenXI 14" QC Kalambo</t>
  </si>
  <si>
    <t>LL7Q4</t>
  </si>
  <si>
    <t>TB YOGA Gen6 (Pickup C5) Intel PLT-H</t>
  </si>
  <si>
    <t>KLVIP</t>
  </si>
  <si>
    <t>EOS Date
(LNV EOP+5Years)</t>
    <phoneticPr fontId="56" type="noConversion"/>
  </si>
  <si>
    <t>EOP Date</t>
    <phoneticPr fontId="56" type="noConversion"/>
  </si>
  <si>
    <t>SS Date</t>
  </si>
  <si>
    <t>Project name #2</t>
  </si>
  <si>
    <t>Project name #1</t>
  </si>
  <si>
    <t>Category</t>
  </si>
  <si>
    <r>
      <t>EOP/EOS</t>
    </r>
    <r>
      <rPr>
        <sz val="11"/>
        <color theme="1"/>
        <rFont val="微軟正黑體"/>
        <family val="2"/>
        <charset val="136"/>
      </rPr>
      <t>時間不確定的，打</t>
    </r>
    <r>
      <rPr>
        <sz val="11"/>
        <color theme="1"/>
        <rFont val="Calibri"/>
        <family val="2"/>
      </rPr>
      <t>NA</t>
    </r>
  </si>
  <si>
    <t>Total</t>
    <phoneticPr fontId="63" type="noConversion"/>
  </si>
  <si>
    <t>4Y~5Y</t>
    <phoneticPr fontId="63" type="noConversion"/>
  </si>
  <si>
    <t>3Y~4Y</t>
    <phoneticPr fontId="63" type="noConversion"/>
  </si>
  <si>
    <t>2Y~3Y</t>
    <phoneticPr fontId="63" type="noConversion"/>
  </si>
  <si>
    <t>1Y~2Y</t>
    <phoneticPr fontId="63" type="noConversion"/>
  </si>
  <si>
    <t>0~1Y</t>
    <phoneticPr fontId="63" type="noConversion"/>
  </si>
  <si>
    <t>EOS</t>
    <phoneticPr fontId="63" type="noConversion"/>
  </si>
  <si>
    <t>EOP</t>
    <phoneticPr fontId="63" type="noConversion"/>
  </si>
  <si>
    <t>MP</t>
    <phoneticPr fontId="63" type="noConversion"/>
  </si>
  <si>
    <t>Commercial</t>
  </si>
  <si>
    <t>LOY73</t>
    <phoneticPr fontId="0" type="noConversion"/>
  </si>
  <si>
    <t>CN55</t>
  </si>
  <si>
    <t>AIO</t>
    <phoneticPr fontId="0" type="noConversion"/>
  </si>
  <si>
    <t xml:space="preserve">C38 </t>
    <phoneticPr fontId="0" type="noConversion"/>
  </si>
  <si>
    <t>LOY30</t>
    <phoneticPr fontId="0" type="noConversion"/>
  </si>
  <si>
    <t>Consumer</t>
  </si>
  <si>
    <t>LOC73</t>
    <phoneticPr fontId="0" type="noConversion"/>
  </si>
  <si>
    <t>LOC30</t>
    <phoneticPr fontId="0" type="noConversion"/>
  </si>
  <si>
    <t>keep</t>
  </si>
  <si>
    <t>ThinkCentre X</t>
  </si>
  <si>
    <t>AIO</t>
  </si>
  <si>
    <t>C38</t>
  </si>
  <si>
    <t>IdeaCentre AIO 27IPH11</t>
  </si>
  <si>
    <t>Yoga AIO 27IPH11</t>
  </si>
  <si>
    <t>ThinkStation PGX</t>
  </si>
  <si>
    <t>LLSZN</t>
    <phoneticPr fontId="0" type="noConversion"/>
  </si>
  <si>
    <t>YangTian S660 24AKP</t>
  </si>
  <si>
    <t>ThinkCentre neo 55a 24 Gen 6</t>
  </si>
  <si>
    <t>IdeaCentre AIO 27AKP10</t>
  </si>
  <si>
    <t>IdeaCentre AIO 24AKP10</t>
  </si>
  <si>
    <t>Yoga AIO 27IAH10</t>
  </si>
  <si>
    <t>Yoga AIO 32ILL10</t>
  </si>
  <si>
    <t>JOG32</t>
    <phoneticPr fontId="65" type="noConversion"/>
  </si>
  <si>
    <t>IdeaCentre AIO 27ARR9</t>
  </si>
  <si>
    <t>IdeaCentre AIO 24ARR9</t>
  </si>
  <si>
    <t>QiTianA970</t>
  </si>
  <si>
    <t>ThinkCentre neo 50a 27 Gen 5</t>
  </si>
  <si>
    <t>ThinkCentre neo 50a 24 Gen 5</t>
  </si>
  <si>
    <t>IdeaCentre AIO 27IRH9</t>
  </si>
  <si>
    <t>IdeaCentre AIO 24IRH9</t>
  </si>
  <si>
    <t>SMB</t>
  </si>
  <si>
    <t>YangTian S660IRR27</t>
  </si>
  <si>
    <t>KOY73</t>
    <phoneticPr fontId="65" type="noConversion"/>
  </si>
  <si>
    <t>YangTian S660IRR24</t>
  </si>
  <si>
    <t>Commercial(SMB)</t>
  </si>
  <si>
    <t>Neo A600 24IRH</t>
  </si>
  <si>
    <t>Neo 50a 24 Gen 4</t>
  </si>
  <si>
    <t>AIO 5-27IAH7</t>
  </si>
  <si>
    <t>AIO 5-24IAH7</t>
  </si>
  <si>
    <t>YangTian S660IRH24</t>
  </si>
  <si>
    <t>Neo A500 27IRH</t>
  </si>
  <si>
    <t>TC NEO 30A GEN4 27IRP</t>
  </si>
  <si>
    <t>TC NEO 30A GEN4 22IRP</t>
  </si>
  <si>
    <t>TC NEO 30A GEN4 24IRP</t>
  </si>
  <si>
    <t>IdeaCentre AIO 3 27IAP7</t>
  </si>
  <si>
    <t>IdeaCentre AIO 3 22IAP7</t>
  </si>
  <si>
    <t>IdeaCentre AIO 3 24IAP7</t>
  </si>
  <si>
    <t>Yoga AIO 9 32IRH8</t>
  </si>
  <si>
    <t>IdeaCentre AIO 3 27ALC6 Refresh</t>
  </si>
  <si>
    <t>IdeaCentre AIO 3 24ALC6 Refresh</t>
  </si>
  <si>
    <t>V30a 22ITL</t>
  </si>
  <si>
    <t>M60q</t>
  </si>
  <si>
    <t>ThinkCentre neo S700IAP27</t>
  </si>
  <si>
    <t>ThinkCentre neo 30a 27 Gen 3</t>
  </si>
  <si>
    <t>Neo S760-IAH24</t>
  </si>
  <si>
    <t>Neo 50a 24 Gen 3</t>
  </si>
  <si>
    <t>AIO 3 21ITL7</t>
  </si>
  <si>
    <t>AIO 5 24IAP 07</t>
  </si>
  <si>
    <t>A360-27ALC</t>
  </si>
  <si>
    <t>A360-24ALC</t>
  </si>
  <si>
    <t>ThinkCentre neo 30a 22 Gen 3</t>
  </si>
  <si>
    <t>ThinkCentre neo 30a 24 Gen 3</t>
  </si>
  <si>
    <t>YangTian S660-IAP24</t>
  </si>
  <si>
    <t>AIO 3-27IAP7</t>
  </si>
  <si>
    <t>AIO 3 22IAP7</t>
  </si>
  <si>
    <t>AIO 3-24IAP7</t>
  </si>
  <si>
    <t>Tianjiao AIO-16ITL</t>
  </si>
  <si>
    <t>AIO 3 24ADA 6 Online Class</t>
  </si>
  <si>
    <t>AIO 3 24ITL 6 Online Class</t>
  </si>
  <si>
    <t>Thinkcentre M730z</t>
  </si>
  <si>
    <t>YTS660ITL22</t>
  </si>
  <si>
    <t>YTS660ITL24</t>
  </si>
  <si>
    <t>AIO 3 22ADA 06</t>
  </si>
  <si>
    <t>AIO 3 24ADA06</t>
  </si>
  <si>
    <t>AIO 3-24ALC 06</t>
  </si>
  <si>
    <t>AIO 3-27ALC 06</t>
  </si>
  <si>
    <t>GOC76</t>
    <phoneticPr fontId="0" type="noConversion"/>
  </si>
  <si>
    <t>AIO 3 27ITL 06</t>
  </si>
  <si>
    <t>AIO 3 22ITL 06</t>
  </si>
  <si>
    <t>AIO 3 24ITL 06</t>
  </si>
  <si>
    <t>AIO 3 22IIL5</t>
  </si>
  <si>
    <t>AIO 3 24IIL5</t>
  </si>
  <si>
    <t>V30a 22IIL</t>
  </si>
  <si>
    <t>V30a 24IIL</t>
  </si>
  <si>
    <t>A340-22IGM</t>
  </si>
  <si>
    <t>A340-24IGM</t>
  </si>
  <si>
    <t>A350-27IMB</t>
  </si>
  <si>
    <t>A350-24ARE</t>
  </si>
  <si>
    <t>A350-22ADA</t>
  </si>
  <si>
    <t>A350-22IMB</t>
  </si>
  <si>
    <t>A350-24IMB</t>
  </si>
  <si>
    <t>YT S4450</t>
  </si>
  <si>
    <t>V50a-22IMB</t>
  </si>
  <si>
    <t>YT S5450</t>
  </si>
  <si>
    <t>YT S4430</t>
  </si>
  <si>
    <t>V30a-22IML</t>
  </si>
  <si>
    <t>YT S5430</t>
  </si>
  <si>
    <t>V30a-24IML</t>
  </si>
  <si>
    <t>A340-22ICK</t>
  </si>
  <si>
    <t>A340-24ICK</t>
  </si>
  <si>
    <t>A340-22IWL</t>
  </si>
  <si>
    <t>A340-24IWL</t>
  </si>
  <si>
    <t>A340-22AST</t>
  </si>
  <si>
    <t>A940-27ICB</t>
  </si>
  <si>
    <t>V530-22ICB</t>
  </si>
  <si>
    <t>V530-24ICB</t>
  </si>
  <si>
    <t>state</t>
  </si>
  <si>
    <t>service status</t>
  </si>
  <si>
    <t>Supporting Months Left</t>
  </si>
  <si>
    <t>EOP Date</t>
  </si>
  <si>
    <t>MP Date</t>
  </si>
  <si>
    <t>Type</t>
  </si>
  <si>
    <t>Customer Model</t>
  </si>
  <si>
    <t>Compal Model</t>
  </si>
  <si>
    <t>Plant</t>
  </si>
  <si>
    <t>Product</t>
  </si>
  <si>
    <t>Status</t>
    <phoneticPr fontId="63" type="noConversion"/>
  </si>
  <si>
    <t>Leverage</t>
    <phoneticPr fontId="5" type="noConversion"/>
  </si>
  <si>
    <t>Y</t>
    <phoneticPr fontId="5" type="noConversion"/>
  </si>
  <si>
    <t>Non Leverage</t>
    <phoneticPr fontId="5" type="noConversion"/>
  </si>
  <si>
    <t>By month total Qty</t>
    <phoneticPr fontId="5" type="noConversion"/>
  </si>
  <si>
    <t>The End</t>
    <phoneticPr fontId="0" type="noConversion"/>
  </si>
  <si>
    <t>Start Insert</t>
  </si>
  <si>
    <t>N</t>
    <phoneticPr fontId="0" type="noConversion"/>
  </si>
  <si>
    <t>BIOS</t>
    <phoneticPr fontId="0" type="noConversion"/>
  </si>
  <si>
    <t>AIO 5 27IAP 07</t>
    <phoneticPr fontId="5" type="noConversion"/>
  </si>
  <si>
    <t>MB Leverage</t>
    <phoneticPr fontId="5" type="noConversion"/>
  </si>
  <si>
    <t>V50a-24IMB</t>
    <phoneticPr fontId="5" type="noConversion"/>
  </si>
  <si>
    <t>V30a 24ITL</t>
    <phoneticPr fontId="5" type="noConversion"/>
  </si>
  <si>
    <t>APP</t>
  </si>
  <si>
    <t>FW</t>
  </si>
  <si>
    <t>Test Units status
(New build/SIT units/SIT units rework/Others)</t>
    <phoneticPr fontId="0" type="noConversion"/>
  </si>
  <si>
    <t>New Test</t>
  </si>
  <si>
    <t xml:space="preserve">BIOS </t>
  </si>
  <si>
    <t>VGA Driver</t>
    <phoneticPr fontId="0" type="noConversion"/>
  </si>
  <si>
    <t>Audio Driver</t>
    <phoneticPr fontId="0" type="noConversion"/>
  </si>
  <si>
    <t>Chipset Driver</t>
    <phoneticPr fontId="0" type="noConversion"/>
  </si>
  <si>
    <t>APP</t>
    <phoneticPr fontId="0" type="noConversion"/>
  </si>
  <si>
    <t>Lenovo Vantage</t>
    <phoneticPr fontId="0" type="noConversion"/>
  </si>
  <si>
    <t>FW</t>
    <phoneticPr fontId="0" type="noConversion"/>
  </si>
  <si>
    <t>Scalar FW</t>
    <phoneticPr fontId="0" type="noConversion"/>
  </si>
  <si>
    <t>PC manager</t>
    <phoneticPr fontId="0" type="noConversion"/>
  </si>
  <si>
    <t xml:space="preserve">Driver </t>
    <phoneticPr fontId="5" type="noConversion"/>
  </si>
  <si>
    <t>Test Category</t>
    <phoneticPr fontId="5" type="noConversion"/>
  </si>
  <si>
    <t>Working Day</t>
    <phoneticPr fontId="0" type="noConversion"/>
  </si>
  <si>
    <t>SW Sustain HC Distributed By Customer and Month</t>
    <phoneticPr fontId="5" type="noConversion"/>
  </si>
  <si>
    <t>Remark</t>
    <phoneticPr fontId="0" type="noConversion"/>
  </si>
  <si>
    <t>Task No</t>
  </si>
  <si>
    <t>Link</t>
  </si>
  <si>
    <t>Task release owner</t>
  </si>
  <si>
    <t>Lenovo</t>
  </si>
  <si>
    <t>Release source
(Lenovo/SA/BIOS/PM…)</t>
  </si>
  <si>
    <t>e.g.</t>
  </si>
  <si>
    <t>C38 NB_202604_01</t>
  </si>
  <si>
    <t xml:space="preserve">Kevin GQ1 Ling &lt;linggq1@lenovo.com&gt; </t>
  </si>
  <si>
    <t>RD/PM Contact Window</t>
  </si>
  <si>
    <t>Grace_He/Jone_Xu</t>
  </si>
  <si>
    <t>PCR No.</t>
  </si>
  <si>
    <t>NA or PCR XXX</t>
  </si>
  <si>
    <t>PCR Title</t>
  </si>
  <si>
    <t>NA or XXX</t>
  </si>
  <si>
    <t>Receive Date</t>
  </si>
  <si>
    <t>Impact DQA or not</t>
  </si>
  <si>
    <t>Yes or No
(Yes前面寫Task No, No不用編No)</t>
  </si>
  <si>
    <r>
      <rPr>
        <b/>
        <sz val="10"/>
        <color rgb="FF000000"/>
        <rFont val="微軟正黑體"/>
        <family val="2"/>
        <charset val="136"/>
      </rPr>
      <t>注：不在如下列表的</t>
    </r>
    <r>
      <rPr>
        <b/>
        <sz val="10"/>
        <color rgb="FF000000"/>
        <rFont val="Calibri"/>
        <family val="2"/>
      </rPr>
      <t xml:space="preserve">Driver/APP/FW, </t>
    </r>
    <r>
      <rPr>
        <b/>
        <sz val="10"/>
        <color rgb="FF000000"/>
        <rFont val="微軟正黑體"/>
        <family val="2"/>
        <charset val="136"/>
      </rPr>
      <t>可以手動加在下面</t>
    </r>
  </si>
  <si>
    <t>NRE</t>
  </si>
  <si>
    <t xml:space="preserve">PPA </t>
  </si>
  <si>
    <t>Colin SG1 Zhu 
&lt;zhusg1@lenovo.com&gt;</t>
  </si>
  <si>
    <t>Schedule Requirement</t>
  </si>
  <si>
    <t>Units: XX
HC: XX
Test Duration: XX
Device: XX</t>
  </si>
  <si>
    <t>Remark/Attachment
(附上對應PCR mail和DQA NRE評估)</t>
  </si>
  <si>
    <t>Actual Workload(Hrs)</t>
  </si>
  <si>
    <t>Test Resource</t>
  </si>
  <si>
    <t>Leverage Workload(Hrs)</t>
  </si>
  <si>
    <t>Test Stage
(New Test/Regression)</t>
  </si>
  <si>
    <t>Change list</t>
  </si>
  <si>
    <t>JLVQ4/JLVQ6</t>
  </si>
  <si>
    <t>Regression1</t>
  </si>
  <si>
    <t>Total Test Resource</t>
  </si>
  <si>
    <t>Total Actual Workload(Hrs)</t>
  </si>
  <si>
    <t>Total Leverage Workload(Hrs)</t>
  </si>
  <si>
    <t>Task No.</t>
  </si>
  <si>
    <t>VGA Driver</t>
  </si>
  <si>
    <t>Camera Driver</t>
  </si>
  <si>
    <t>Audio Driver</t>
  </si>
  <si>
    <t>Lan Driver</t>
  </si>
  <si>
    <t>Task</t>
  </si>
  <si>
    <t>TOP5 SW Sustain Task in Apr</t>
  </si>
  <si>
    <t>NA</t>
    <phoneticPr fontId="5" type="noConversion"/>
  </si>
  <si>
    <t>Final Test Status</t>
    <phoneticPr fontId="0" type="noConversion"/>
  </si>
  <si>
    <t>C38 NB SW Sustain Distributed By Project</t>
    <phoneticPr fontId="5" type="noConversion"/>
  </si>
  <si>
    <t>C38 AIO SW Sustain Distributed By Project</t>
    <phoneticPr fontId="5" type="noConversion"/>
  </si>
  <si>
    <t>LOC75</t>
    <phoneticPr fontId="0" type="noConversion"/>
  </si>
  <si>
    <t>SW SW Sustain Distributed By Project</t>
    <phoneticPr fontId="5" type="noConversion"/>
  </si>
  <si>
    <t>SW SW Sustain Distributed By Category</t>
    <phoneticPr fontId="5" type="noConversion"/>
  </si>
  <si>
    <t>C38 NB SW Sustain Distributed By Category</t>
    <phoneticPr fontId="5" type="noConversion"/>
  </si>
  <si>
    <t>C38 AIO SW Sustain Distributed By Category</t>
    <phoneticPr fontId="5" type="noConversion"/>
  </si>
  <si>
    <t xml:space="preserve">Driver </t>
  </si>
  <si>
    <t>SW Sustain Task Distributed By Customer</t>
    <phoneticPr fontId="5" type="noConversion"/>
  </si>
  <si>
    <t>New  Test</t>
    <phoneticPr fontId="5" type="noConversion"/>
  </si>
  <si>
    <t>Regression Test</t>
    <phoneticPr fontId="5" type="noConversion"/>
  </si>
  <si>
    <t>Total</t>
    <phoneticPr fontId="5" type="noConversion"/>
  </si>
  <si>
    <t>SW Sustain Project Task Distributed By Month</t>
    <phoneticPr fontId="5" type="noConversion"/>
  </si>
  <si>
    <t>SW Sustain Category Task Distributed By Month</t>
    <phoneticPr fontId="5" type="noConversion"/>
  </si>
  <si>
    <t>SW Sustain Test Task Distributed By Customer(Include New Test and Regression Test)</t>
    <phoneticPr fontId="5" type="noConversion"/>
  </si>
  <si>
    <t>需編輯</t>
    <phoneticPr fontId="0" type="noConversion"/>
  </si>
  <si>
    <t>Actual Workload(Hrs)</t>
    <phoneticPr fontId="0" type="noConversion"/>
  </si>
  <si>
    <t>KLS72 KRK1</t>
    <phoneticPr fontId="0" type="noConversion"/>
  </si>
  <si>
    <t>Others</t>
  </si>
  <si>
    <t>Testing</t>
  </si>
  <si>
    <t>Chipset Driver</t>
  </si>
  <si>
    <t>1..Update AMD PSP Driver_5.42.0.0
2.Update AMD GPIO Driver_2.2.0.136
3.Update AMD Micro PEP  Driver_1.0.46.0
4.Update AMD PMF Driver_25.8.16.0
5.Update AMD PPM Driver_ 8.0.0.61
6.Update AMD SMBus Driver_2.0.0.26</t>
    <phoneticPr fontId="0" type="noConversion"/>
  </si>
  <si>
    <t>Wlan Driver</t>
    <phoneticPr fontId="0" type="noConversion"/>
  </si>
  <si>
    <t>BT Driver</t>
    <phoneticPr fontId="0" type="noConversion"/>
  </si>
  <si>
    <t>Wlan Driver</t>
  </si>
  <si>
    <t>BT Driver</t>
  </si>
  <si>
    <t>AMD Graphics Driver_32.0.22042.3003</t>
    <phoneticPr fontId="0" type="noConversion"/>
  </si>
  <si>
    <t>Realtek WLAN driver _6102.24.108.347</t>
    <phoneticPr fontId="0" type="noConversion"/>
  </si>
  <si>
    <t>Realtek Bluetooth driver_20.4032.0.1927</t>
    <phoneticPr fontId="0" type="noConversion"/>
  </si>
  <si>
    <t>1.Update AMD Audio CoProcessor Driver (ACPBus)_7.0.3.57
2.Update AMD Audio Device_6.0.3.61
3.Update AMD USB Audio Device Driver_6.0.3.40
4.Update Dolby APO SWC Device_3.30902.922.0
   Change point : KRK2 CPU refresh</t>
    <phoneticPr fontId="0" type="noConversion"/>
  </si>
  <si>
    <t xml:space="preserve"> KRK2 CPU refresh</t>
    <phoneticPr fontId="0" type="noConversion"/>
  </si>
  <si>
    <t>1.QTCN31WW.KRK2_F02 
2.QTCN31WW.KRK2_F03</t>
    <phoneticPr fontId="0" type="noConversion"/>
  </si>
  <si>
    <t>HLS4I_ILS6I_ILS4H_ILS6H</t>
    <phoneticPr fontId="0" type="noConversion"/>
  </si>
  <si>
    <t>RD units</t>
  </si>
  <si>
    <t>Intel 32.0.101.7040</t>
    <phoneticPr fontId="0" type="noConversion"/>
  </si>
  <si>
    <t>Gaming</t>
  </si>
  <si>
    <t>SIT units</t>
  </si>
  <si>
    <t>R6CN28WW</t>
    <phoneticPr fontId="0" type="noConversion"/>
  </si>
  <si>
    <t>Update SPD table for PCR request(64Gb/9600 K3KL9L90EM-MGCV)</t>
    <phoneticPr fontId="0" type="noConversion"/>
  </si>
  <si>
    <t>JLG20</t>
    <phoneticPr fontId="0" type="noConversion"/>
  </si>
  <si>
    <t>NVIDIA Video driver to v32.0.15.9166.</t>
    <phoneticPr fontId="0" type="noConversion"/>
  </si>
  <si>
    <t>update to the latest version for 8G RAM</t>
    <phoneticPr fontId="0" type="noConversion"/>
  </si>
  <si>
    <t>HLS1C/HLS1D</t>
    <phoneticPr fontId="83" type="noConversion"/>
  </si>
  <si>
    <t>ILS4P/ILS6P</t>
    <phoneticPr fontId="83" type="noConversion"/>
  </si>
  <si>
    <t>ILVP4/ILVP6</t>
  </si>
  <si>
    <t>KSCN44WW</t>
  </si>
  <si>
    <t>NLCN40WW</t>
  </si>
  <si>
    <t xml:space="preserve">S6CN13WW </t>
  </si>
  <si>
    <t>ILVP4/ILVP6</t>
    <phoneticPr fontId="0" type="noConversion"/>
  </si>
  <si>
    <t>ILG50/ILG52</t>
    <phoneticPr fontId="83" type="noConversion"/>
  </si>
  <si>
    <t>ILYE0</t>
    <phoneticPr fontId="83" type="noConversion"/>
  </si>
  <si>
    <t>JLY20</t>
    <phoneticPr fontId="83" type="noConversion"/>
  </si>
  <si>
    <t>JLG50</t>
    <phoneticPr fontId="83" type="noConversion"/>
  </si>
  <si>
    <t>JLY2R</t>
    <phoneticPr fontId="83" type="noConversion"/>
  </si>
  <si>
    <t>KLG20</t>
    <phoneticPr fontId="83" type="noConversion"/>
  </si>
  <si>
    <t>LYCN49WW</t>
  </si>
  <si>
    <t>M3CN50WW</t>
  </si>
  <si>
    <t>NRCN27WW</t>
  </si>
  <si>
    <t>NUCN18WW</t>
  </si>
  <si>
    <t>R8CN26WW</t>
  </si>
  <si>
    <t>IPU2 Security BIOS update</t>
    <phoneticPr fontId="0" type="noConversion"/>
  </si>
  <si>
    <t>需編輯</t>
  </si>
  <si>
    <t>C38 AIO_202604_05</t>
    <phoneticPr fontId="5" type="noConversion"/>
  </si>
  <si>
    <t>天禧</t>
  </si>
  <si>
    <t>NPI Team: Bella_Guo</t>
    <phoneticPr fontId="0" type="noConversion"/>
  </si>
  <si>
    <t xml:space="preserve">New introduce Tianxi APP </t>
    <phoneticPr fontId="0" type="noConversion"/>
  </si>
  <si>
    <t>C38 AIO_202604_04</t>
    <phoneticPr fontId="5" type="noConversion"/>
  </si>
  <si>
    <t>LOY21</t>
    <phoneticPr fontId="0" type="noConversion"/>
  </si>
  <si>
    <t>C38 AIO_202604_03</t>
    <phoneticPr fontId="5" type="noConversion"/>
  </si>
  <si>
    <t>LOA70</t>
    <phoneticPr fontId="0" type="noConversion"/>
  </si>
  <si>
    <t>Qira</t>
  </si>
  <si>
    <t>NPI Team: Bella_Guo&amp;Dinna_li</t>
    <phoneticPr fontId="0" type="noConversion"/>
  </si>
  <si>
    <t xml:space="preserve">New introduce Qira APP </t>
    <phoneticPr fontId="0" type="noConversion"/>
  </si>
  <si>
    <t>C38 AIO_202604_02</t>
    <phoneticPr fontId="5" type="noConversion"/>
  </si>
  <si>
    <t>1.0.0.0306</t>
    <phoneticPr fontId="0" type="noConversion"/>
  </si>
  <si>
    <t>C38 AIO_202604_01</t>
    <phoneticPr fontId="5" type="noConversion"/>
  </si>
  <si>
    <t>LOC22</t>
    <phoneticPr fontId="0" type="noConversion"/>
  </si>
  <si>
    <t>O6XKT16A</t>
    <phoneticPr fontId="0" type="noConversion"/>
  </si>
  <si>
    <t>Sustain team:
Gloria_Gu/Vivill_Zou</t>
    <phoneticPr fontId="0" type="noConversion"/>
  </si>
  <si>
    <t xml:space="preserve">Introduce this BIOS to fix LOC22 MFG SSD lost issue </t>
    <phoneticPr fontId="0" type="noConversion"/>
  </si>
  <si>
    <t>C38 AIO_202603_01</t>
    <phoneticPr fontId="5" type="noConversion"/>
  </si>
  <si>
    <t>LOC21</t>
    <phoneticPr fontId="0" type="noConversion"/>
  </si>
  <si>
    <t>3.5.3.2131c
3.5.3.2131d</t>
    <phoneticPr fontId="0" type="noConversion"/>
  </si>
  <si>
    <t>C38 AIO_202603_02</t>
    <phoneticPr fontId="5" type="noConversion"/>
  </si>
  <si>
    <t>LOC20</t>
    <phoneticPr fontId="0" type="noConversion"/>
  </si>
  <si>
    <t>C38 AIO_202603_03</t>
    <phoneticPr fontId="5" type="noConversion"/>
  </si>
  <si>
    <t>3.5.3.2131b</t>
    <phoneticPr fontId="0" type="noConversion"/>
  </si>
  <si>
    <t>3.5.3.2131c</t>
    <phoneticPr fontId="0" type="noConversion"/>
  </si>
  <si>
    <t>NPI team: Bella_Guo</t>
    <phoneticPr fontId="0" type="noConversion"/>
  </si>
  <si>
    <t>As Lenovo's request to do regression test with new tianxi app v3.5.3.2131c</t>
    <phoneticPr fontId="0" type="noConversion"/>
  </si>
  <si>
    <t>C38 AIO_202603_04</t>
    <phoneticPr fontId="5" type="noConversion"/>
  </si>
  <si>
    <t>C38 AIO_202603_05</t>
    <phoneticPr fontId="5" type="noConversion"/>
  </si>
  <si>
    <r>
      <t>1.Y25Q2 LEN-199280 INSYDE-SA-2025005 Arbitrary Code Execution Vulnerabilities
2.Y25Q3 LEN-198949 EDKII SMM IDT privilege escalation vulnerability(AMD only</t>
    </r>
    <r>
      <rPr>
        <sz val="10"/>
        <color theme="1"/>
        <rFont val="微軟正黑體"/>
        <family val="2"/>
        <charset val="136"/>
      </rPr>
      <t>）</t>
    </r>
    <r>
      <rPr>
        <sz val="10"/>
        <color theme="1"/>
        <rFont val="Calibri"/>
        <family val="2"/>
      </rPr>
      <t xml:space="preserve">
3.Y25Q4 LEN-208121 INSYDE-SA-2025010 Buffer Overflow in H2OFFT Tool (H2O-0922-2501)
4.Update UEFIDaig to 04.43.00</t>
    </r>
    <phoneticPr fontId="0" type="noConversion"/>
  </si>
  <si>
    <t xml:space="preserve">NA </t>
    <phoneticPr fontId="5" type="noConversion"/>
  </si>
  <si>
    <t xml:space="preserve">Yes </t>
    <phoneticPr fontId="5" type="noConversion"/>
  </si>
  <si>
    <t>2026/4/3~2026/4/9</t>
    <phoneticPr fontId="5" type="noConversion"/>
  </si>
  <si>
    <t>BIOS</t>
    <phoneticPr fontId="5" type="noConversion"/>
  </si>
  <si>
    <t>Carljw_Hsu@compal.com</t>
    <phoneticPr fontId="5" type="noConversion"/>
  </si>
  <si>
    <t>Carljw_Hsu</t>
    <phoneticPr fontId="5" type="noConversion"/>
  </si>
  <si>
    <t>CP20260325_0012</t>
  </si>
  <si>
    <t>Introduce Qira APP</t>
    <phoneticPr fontId="83" type="noConversion"/>
  </si>
  <si>
    <t>Yes</t>
    <phoneticPr fontId="5" type="noConversion"/>
  </si>
  <si>
    <t>SA: HC:1, Working days: 12days
APP: HC: 4,Working days: 5days</t>
    <phoneticPr fontId="5" type="noConversion"/>
  </si>
  <si>
    <r>
      <t>5</t>
    </r>
    <r>
      <rPr>
        <sz val="10"/>
        <color rgb="FF000000"/>
        <rFont val="標楷體"/>
        <family val="4"/>
        <charset val="136"/>
      </rPr>
      <t>月初导入</t>
    </r>
  </si>
  <si>
    <t>Lenovo</t>
    <phoneticPr fontId="5" type="noConversion"/>
  </si>
  <si>
    <t>Brian DB1 Yan &lt;yandb1@lenovo.com&gt;</t>
  </si>
  <si>
    <t>Eric_Lee</t>
    <phoneticPr fontId="5" type="noConversion"/>
  </si>
  <si>
    <r>
      <t xml:space="preserve">Ge Ge2 Tian | </t>
    </r>
    <r>
      <rPr>
        <u/>
        <sz val="10"/>
        <color theme="10"/>
        <rFont val="標楷體"/>
        <family val="4"/>
        <charset val="136"/>
      </rPr>
      <t>田鸽</t>
    </r>
    <r>
      <rPr>
        <u/>
        <sz val="10"/>
        <color theme="10"/>
        <rFont val="Calibri"/>
        <family val="2"/>
      </rPr>
      <t> &lt;tiange2@lenovo.com&gt;</t>
    </r>
  </si>
  <si>
    <t>CP20260324_0010_004</t>
  </si>
  <si>
    <t>Introduce Tianxi 3.5.3(1.7B) APP</t>
    <phoneticPr fontId="83" type="noConversion"/>
  </si>
  <si>
    <t>APP: HC: 2,Working days: 8days</t>
    <phoneticPr fontId="5" type="noConversion"/>
  </si>
  <si>
    <t>2026/3/17~2026/4/21</t>
    <phoneticPr fontId="5" type="noConversion"/>
  </si>
  <si>
    <t>CP20260324_0010_004</t>
    <phoneticPr fontId="5" type="noConversion"/>
  </si>
  <si>
    <t>CP20260325_0013</t>
    <phoneticPr fontId="5" type="noConversion"/>
  </si>
  <si>
    <t>SA: HC:4, Working days: 5days
APP: HC: 3,Working days: 10days</t>
    <phoneticPr fontId="5" type="noConversion"/>
  </si>
  <si>
    <t>Ellen Kang &lt;kangclc@lenovo.com&gt;</t>
  </si>
  <si>
    <t>2026/3/20~2026/3/30</t>
  </si>
  <si>
    <r>
      <rPr>
        <sz val="11"/>
        <color rgb="FF000000"/>
        <rFont val="微軟正黑體"/>
        <family val="2"/>
        <charset val="136"/>
      </rPr>
      <t>支援</t>
    </r>
    <r>
      <rPr>
        <sz val="11"/>
        <color rgb="FF000000"/>
        <rFont val="Calibri"/>
        <family val="2"/>
      </rPr>
      <t>SA</t>
    </r>
    <r>
      <rPr>
        <sz val="11"/>
        <color rgb="FF000000"/>
        <rFont val="微軟正黑體"/>
        <family val="2"/>
        <charset val="136"/>
      </rPr>
      <t>測試</t>
    </r>
    <phoneticPr fontId="5" type="noConversion"/>
  </si>
  <si>
    <t>SA</t>
    <phoneticPr fontId="5" type="noConversion"/>
  </si>
  <si>
    <t>Snow_Shangguan@compal.com</t>
    <phoneticPr fontId="5" type="noConversion"/>
  </si>
  <si>
    <t>Snow_Shangguan/Hans_Wu</t>
    <phoneticPr fontId="5" type="noConversion"/>
  </si>
  <si>
    <r>
      <rPr>
        <b/>
        <sz val="10"/>
        <color rgb="FF000000"/>
        <rFont val="標楷體"/>
        <family val="4"/>
        <charset val="136"/>
      </rPr>
      <t>需編輯</t>
    </r>
    <phoneticPr fontId="0" type="noConversion"/>
  </si>
  <si>
    <r>
      <rPr>
        <b/>
        <sz val="10"/>
        <rFont val="標楷體"/>
        <family val="4"/>
        <charset val="136"/>
      </rPr>
      <t>需編輯</t>
    </r>
    <r>
      <rPr>
        <b/>
        <sz val="10"/>
        <rFont val="Calibri"/>
        <family val="2"/>
      </rPr>
      <t>,</t>
    </r>
    <r>
      <rPr>
        <b/>
        <sz val="10"/>
        <rFont val="標楷體"/>
        <family val="4"/>
        <charset val="136"/>
      </rPr>
      <t>下拉菜單選擇</t>
    </r>
    <phoneticPr fontId="0" type="noConversion"/>
  </si>
  <si>
    <r>
      <rPr>
        <b/>
        <sz val="10"/>
        <color rgb="FF000000"/>
        <rFont val="標楷體"/>
        <family val="4"/>
        <charset val="136"/>
      </rPr>
      <t>公式，無需編輯</t>
    </r>
    <phoneticPr fontId="0" type="noConversion"/>
  </si>
  <si>
    <r>
      <rPr>
        <b/>
        <sz val="10"/>
        <color rgb="FF000000"/>
        <rFont val="標楷體"/>
        <family val="4"/>
        <charset val="136"/>
      </rPr>
      <t>下拉菜單選擇</t>
    </r>
    <phoneticPr fontId="0" type="noConversion"/>
  </si>
  <si>
    <r>
      <rPr>
        <b/>
        <sz val="10"/>
        <color rgb="FF000000"/>
        <rFont val="標楷體"/>
        <family val="4"/>
        <charset val="136"/>
      </rPr>
      <t>需編輯</t>
    </r>
    <r>
      <rPr>
        <b/>
        <sz val="10"/>
        <color rgb="FF000000"/>
        <rFont val="Calibri"/>
        <family val="2"/>
      </rPr>
      <t>,</t>
    </r>
    <r>
      <rPr>
        <b/>
        <sz val="10"/>
        <color rgb="FF000000"/>
        <rFont val="標楷體"/>
        <family val="4"/>
        <charset val="136"/>
      </rPr>
      <t>下拉菜單選擇</t>
    </r>
    <phoneticPr fontId="0" type="noConversion"/>
  </si>
  <si>
    <r>
      <t>C38 NB_202604_0</t>
    </r>
    <r>
      <rPr>
        <u/>
        <sz val="10"/>
        <color theme="10"/>
        <rFont val="微軟正黑體"/>
        <family val="2"/>
        <charset val="134"/>
      </rPr>
      <t>9</t>
    </r>
    <phoneticPr fontId="0" type="noConversion"/>
  </si>
  <si>
    <t>Driver cut in format</t>
  </si>
  <si>
    <t>Update MEP driver:2.0.28.0</t>
    <phoneticPr fontId="0" type="noConversion"/>
  </si>
  <si>
    <t>NGCN35WW</t>
    <phoneticPr fontId="0" type="noConversion"/>
  </si>
  <si>
    <t>KLS71</t>
    <phoneticPr fontId="83" type="noConversion"/>
  </si>
  <si>
    <t>JLVQ4/JLVQ6</t>
    <phoneticPr fontId="0" type="noConversion"/>
  </si>
  <si>
    <t>ILS4P/ILS6P</t>
    <phoneticPr fontId="0" type="noConversion"/>
  </si>
  <si>
    <t>MEP driver</t>
  </si>
  <si>
    <t>Intel 32.0.101.7076</t>
    <phoneticPr fontId="95" type="noConversion"/>
  </si>
  <si>
    <t>Install by manual</t>
  </si>
  <si>
    <t>Graphic driver update request to meet MDA requirement(MFST&amp;Lenovo requirements)</t>
    <phoneticPr fontId="0" type="noConversion"/>
  </si>
  <si>
    <r>
      <rPr>
        <sz val="10"/>
        <color rgb="FF000000"/>
        <rFont val="微軟正黑體"/>
        <family val="2"/>
        <charset val="136"/>
      </rPr>
      <t>測試時發現</t>
    </r>
    <r>
      <rPr>
        <sz val="10"/>
        <color rgb="FF000000"/>
        <rFont val="Calibri"/>
        <family val="2"/>
      </rPr>
      <t xml:space="preserve">IGS option </t>
    </r>
    <r>
      <rPr>
        <sz val="10"/>
        <color rgb="FF000000"/>
        <rFont val="微軟正黑體"/>
        <family val="2"/>
        <charset val="136"/>
      </rPr>
      <t>丟失的問題,SA 就決定更新版本測試（客人沒有指定版本,只是說什麽版本之上）</t>
    </r>
    <phoneticPr fontId="95" type="noConversion"/>
  </si>
  <si>
    <t>3.5.3.2131d</t>
  </si>
  <si>
    <t>Conditional Pass</t>
  </si>
  <si>
    <t>Image build</t>
  </si>
  <si>
    <t>C38 NB_202604_20</t>
    <phoneticPr fontId="0" type="noConversion"/>
  </si>
  <si>
    <t>C38 NB_202604_17</t>
    <phoneticPr fontId="0" type="noConversion"/>
  </si>
  <si>
    <t>C38 NB_202604_16</t>
    <phoneticPr fontId="0" type="noConversion"/>
  </si>
  <si>
    <t>C38 NB_202604_15</t>
    <phoneticPr fontId="0" type="noConversion"/>
  </si>
  <si>
    <t>C38 NB_202604_14</t>
    <phoneticPr fontId="0" type="noConversion"/>
  </si>
  <si>
    <t>C38 NB_202604_13</t>
    <phoneticPr fontId="0" type="noConversion"/>
  </si>
  <si>
    <t>C38 NB_202604_12</t>
    <phoneticPr fontId="0" type="noConversion"/>
  </si>
  <si>
    <t>RTX5050_98.07.22.00.A9
RTX5060_98.06.39.C0.65
RTX5070_98.06.39.C0.64</t>
    <phoneticPr fontId="95" type="noConversion"/>
  </si>
  <si>
    <t>RTX5050_98.07.27.00.3F
RTX5060_98.06.3A.00.8D
RTX5070_98.06.5D.00.A5</t>
    <phoneticPr fontId="95" type="noConversion"/>
  </si>
  <si>
    <t>RTX5050_98.07.27.00.41
RTX5060_98.06.3A.00.8F
RTX5070_98.06.5D.00.A4</t>
    <phoneticPr fontId="95" type="noConversion"/>
  </si>
  <si>
    <t>C38 NB_202604_18</t>
    <phoneticPr fontId="0" type="noConversion"/>
  </si>
  <si>
    <t>C38 NB_202604_19</t>
    <phoneticPr fontId="0" type="noConversion"/>
  </si>
  <si>
    <t>C38 NB_202604_21</t>
    <phoneticPr fontId="0" type="noConversion"/>
  </si>
  <si>
    <t>RTX5050_98.07.22.00.A9
RTX5060_98.06.39.C0.65</t>
    <phoneticPr fontId="95" type="noConversion"/>
  </si>
  <si>
    <t>VBIOS update</t>
    <phoneticPr fontId="95" type="noConversion"/>
  </si>
  <si>
    <t>N</t>
    <phoneticPr fontId="95" type="noConversion"/>
  </si>
  <si>
    <t>F1</t>
  </si>
  <si>
    <t>F2</t>
  </si>
  <si>
    <t>F3</t>
  </si>
  <si>
    <t>F4</t>
  </si>
  <si>
    <t>F5</t>
  </si>
  <si>
    <t>F6</t>
  </si>
  <si>
    <t>F7</t>
  </si>
  <si>
    <t>F8</t>
  </si>
  <si>
    <t>F9</t>
  </si>
  <si>
    <t>KLG10</t>
  </si>
  <si>
    <t>KLG11</t>
  </si>
  <si>
    <t>VBIOS</t>
    <phoneticPr fontId="5" type="noConversion"/>
  </si>
  <si>
    <t>2/24u</t>
  </si>
  <si>
    <t>1/21u</t>
  </si>
  <si>
    <t>Stress_BurnIn, RAM/2D Graphics test fail.</t>
  </si>
  <si>
    <t>Stress_Burnin, Battery capacity not keep 100%(drop 1%~5%).</t>
  </si>
  <si>
    <t>4/21u</t>
  </si>
  <si>
    <t>Stress_Burnin, AC DC switch during test.</t>
  </si>
  <si>
    <t>1/19u</t>
  </si>
  <si>
    <t>Stress_3DMark Fire Strike, Battery capacity not keep 100%(drop 1%~4%).</t>
  </si>
  <si>
    <t>18/19u</t>
  </si>
  <si>
    <t>Stress_3DMark Steel Nomad DX12,Battery capacity not keep 100%(drop 1%~4%).</t>
  </si>
  <si>
    <t>15/21u</t>
  </si>
  <si>
    <t>Stress_3DMark Fire Strike,Battery capacity not keep 100%(drop 1%~5%).</t>
  </si>
  <si>
    <t>12/14u</t>
  </si>
  <si>
    <t>xxx</t>
    <phoneticPr fontId="5" type="noConversion"/>
  </si>
  <si>
    <t>1/5u, 1/5c</t>
  </si>
  <si>
    <t>2/5u, 2/5c</t>
  </si>
  <si>
    <t>F10</t>
  </si>
  <si>
    <t>F11</t>
  </si>
  <si>
    <t>F12</t>
  </si>
  <si>
    <t>KLG20</t>
    <phoneticPr fontId="5" type="noConversion"/>
  </si>
  <si>
    <r>
      <t>NV GPU show</t>
    </r>
    <r>
      <rPr>
        <b/>
        <sz val="10"/>
        <rFont val="Calibri"/>
        <family val="2"/>
      </rPr>
      <t xml:space="preserve"> yellow bang</t>
    </r>
    <r>
      <rPr>
        <sz val="10"/>
        <rFont val="Calibri"/>
        <family val="2"/>
      </rPr>
      <t xml:space="preserve"> in Device manager after update VBIOS.</t>
    </r>
  </si>
  <si>
    <r>
      <t xml:space="preserve">Stress_BurnIn, unit show </t>
    </r>
    <r>
      <rPr>
        <b/>
        <sz val="10"/>
        <rFont val="Calibri"/>
        <family val="2"/>
      </rPr>
      <t>BSOD (0x113)</t>
    </r>
    <r>
      <rPr>
        <sz val="10"/>
        <rFont val="Calibri"/>
        <family val="2"/>
      </rPr>
      <t xml:space="preserve"> w/ dump.</t>
    </r>
  </si>
  <si>
    <r>
      <t xml:space="preserve">Stress_3DMark Fire Strike,Unit </t>
    </r>
    <r>
      <rPr>
        <b/>
        <sz val="10"/>
        <rFont val="Calibri"/>
        <family val="2"/>
      </rPr>
      <t>hang</t>
    </r>
    <r>
      <rPr>
        <sz val="10"/>
        <rFont val="Calibri"/>
        <family val="2"/>
      </rPr>
      <t xml:space="preserve"> on desktop.</t>
    </r>
  </si>
  <si>
    <r>
      <t>Unit</t>
    </r>
    <r>
      <rPr>
        <b/>
        <sz val="10"/>
        <rFont val="Calibri"/>
        <family val="2"/>
      </rPr>
      <t xml:space="preserve"> hang login interface</t>
    </r>
    <r>
      <rPr>
        <sz val="10"/>
        <rFont val="Calibri"/>
        <family val="2"/>
      </rPr>
      <t xml:space="preserve"> after resume from S4(lid closed) while transcoding.</t>
    </r>
  </si>
  <si>
    <r>
      <t xml:space="preserve">Unit hang and show </t>
    </r>
    <r>
      <rPr>
        <b/>
        <sz val="10"/>
        <rFont val="Calibri"/>
        <family val="2"/>
      </rPr>
      <t>BSOD(0X13a)</t>
    </r>
    <r>
      <rPr>
        <sz val="10"/>
        <rFont val="Calibri"/>
        <family val="2"/>
      </rPr>
      <t xml:space="preserve"> when use FireFox browser serach web pages.</t>
    </r>
  </si>
  <si>
    <t>C38 NB_202604_16</t>
    <phoneticPr fontId="5" type="noConversion"/>
  </si>
  <si>
    <t>C38 NB_202604_15</t>
    <phoneticPr fontId="5" type="noConversion"/>
  </si>
  <si>
    <t>C38 NB_202604_12</t>
    <phoneticPr fontId="5" type="noConversion"/>
  </si>
  <si>
    <r>
      <t>C38 NB_202604_0</t>
    </r>
    <r>
      <rPr>
        <u/>
        <sz val="11"/>
        <color theme="10"/>
        <rFont val="新細明體"/>
        <family val="1"/>
        <charset val="136"/>
      </rPr>
      <t>6</t>
    </r>
    <phoneticPr fontId="5" type="noConversion"/>
  </si>
  <si>
    <r>
      <t>C38 NB_202604_0</t>
    </r>
    <r>
      <rPr>
        <u/>
        <sz val="11"/>
        <color theme="10"/>
        <rFont val="新細明體"/>
        <family val="1"/>
        <charset val="136"/>
      </rPr>
      <t>5</t>
    </r>
    <phoneticPr fontId="5" type="noConversion"/>
  </si>
  <si>
    <t>2026/4/7~2026/4/20</t>
    <phoneticPr fontId="5" type="noConversion"/>
  </si>
  <si>
    <t>2026/4/16~2026/4/29</t>
    <phoneticPr fontId="5" type="noConversion"/>
  </si>
  <si>
    <r>
      <t>4/30</t>
    </r>
    <r>
      <rPr>
        <sz val="11"/>
        <color rgb="FF000000"/>
        <rFont val="標楷體"/>
        <family val="4"/>
        <charset val="136"/>
      </rPr>
      <t>測完</t>
    </r>
    <phoneticPr fontId="5" type="noConversion"/>
  </si>
  <si>
    <t>PM</t>
    <phoneticPr fontId="5" type="noConversion"/>
  </si>
  <si>
    <t>[TB 14/16 G7+ AHP 25H2_SW suataining] XXXXXX: Performance_The max warm score not appear in the first three times under 3DMark and R23 test item</t>
  </si>
  <si>
    <t>4/4u</t>
  </si>
  <si>
    <t>[TB 14/16 G7+ AHP 25H2_SW suataining] XXXXXX: Performance_3DMark sustaining score worse than SIT score.(Spec:5%gap   Max test gap:-11.63%)</t>
  </si>
  <si>
    <t>4/4u,8/20c</t>
  </si>
  <si>
    <t>F13</t>
  </si>
  <si>
    <t>F14</t>
  </si>
  <si>
    <t>JLVQ4Q6</t>
    <phoneticPr fontId="5" type="noConversion"/>
  </si>
  <si>
    <t>BIOS</t>
    <phoneticPr fontId="5" type="noConversion"/>
  </si>
  <si>
    <t>S6CN13WW</t>
    <phoneticPr fontId="95" type="noConversion"/>
  </si>
  <si>
    <t>JLVQ4Q6</t>
    <phoneticPr fontId="5" type="noConversion"/>
  </si>
  <si>
    <t>[TB 14 G7+IAH_SW Sustain]  Performance_R24 Multi, test result worse than NPI over 5% under INT in DC mode.( Worse Gap:-6.28%)(F/R:1/2u,1/2c)</t>
  </si>
  <si>
    <t>1/2u</t>
  </si>
  <si>
    <t>JLVI4</t>
    <phoneticPr fontId="5" type="noConversion"/>
  </si>
  <si>
    <t>F15</t>
  </si>
  <si>
    <r>
      <t>C38 NB_202604_0</t>
    </r>
    <r>
      <rPr>
        <u/>
        <sz val="11"/>
        <color theme="10"/>
        <rFont val="新細明體"/>
        <family val="1"/>
        <charset val="136"/>
      </rPr>
      <t>5</t>
    </r>
    <phoneticPr fontId="0" type="noConversion"/>
  </si>
  <si>
    <t>xxx</t>
  </si>
  <si>
    <t>Stress_Steel Nomad Vulkan,Battery capacity not keep 100%(drop 1%).</t>
    <phoneticPr fontId="5" type="noConversion"/>
  </si>
  <si>
    <t>7/20u</t>
    <phoneticPr fontId="5" type="noConversion"/>
  </si>
  <si>
    <t>F16</t>
  </si>
  <si>
    <t>F17</t>
  </si>
  <si>
    <t>F18</t>
  </si>
  <si>
    <t>Stress_MS, Unit sleepstudy report SW drips show"0",HW drips show"-" (BITS)).</t>
  </si>
  <si>
    <t>4/35u,  306/1,875c</t>
  </si>
  <si>
    <t>Stress_MS, Unit's report show ''SW, HW &lt;90%''(PCI Express Root Port(\_SB.PCI0.GPP1). (WNF)</t>
  </si>
  <si>
    <t>15/35u,  29/1,875c</t>
  </si>
  <si>
    <t>Video lag 1~2s several times when plug in headset to play HEVC video.</t>
    <phoneticPr fontId="5" type="noConversion"/>
  </si>
  <si>
    <t>NV control panel will auto close after resume from S4 in DDS-NVIDIA GPU only mode.</t>
    <phoneticPr fontId="5" type="noConversion"/>
  </si>
  <si>
    <r>
      <rPr>
        <sz val="10"/>
        <rFont val="Calibri"/>
        <family val="2"/>
        <charset val="1"/>
      </rPr>
      <t>Stress_BurnIn, Sound test fail.</t>
    </r>
    <r>
      <rPr>
        <sz val="10"/>
        <rFont val="Calibri"/>
        <family val="2"/>
        <charset val="136"/>
      </rPr>
      <t>(F/R: 2/30u)</t>
    </r>
  </si>
  <si>
    <t>2/30u</t>
  </si>
  <si>
    <t>Stress_BurnIn, Battery capacity cannot keep 100%. (worst:99%)(F/R: 1/30u)</t>
  </si>
  <si>
    <t>1/30u</t>
  </si>
  <si>
    <t>Stress_MS:PCI Express Root Port (\_SB.PCI0.GPP8) cause SW/HW drips low than 90% or SW:”0”/HW:”/”.(F/R:5/30u,71/3750c)</t>
  </si>
  <si>
    <t>Stress_MS:AMD Redeon 740M/780M Graphics(\_SB.PCI0.GP17.VGA) cause SW/HW drips low than 90%.(F/R:7/30u,19/3750c)</t>
  </si>
  <si>
    <t>Stress_MS:PCI Express Root Port (\_SB.PCI0.GPP0) cause SW/HW drips low than 90% .(F/R:7/30u,26/3750c)</t>
  </si>
  <si>
    <t>Stress_MS:Realtek PCIe GbE Family Controller (\_SB.PCI0.GPP7.RTL8) cause SW/HW drips low than 90% .(F/R:7/30u,23/3750c)</t>
  </si>
  <si>
    <t>F20</t>
  </si>
  <si>
    <t>F21</t>
  </si>
  <si>
    <t>F22</t>
  </si>
  <si>
    <t>Open</t>
  </si>
  <si>
    <t>Total Planning Workload(Hrs)</t>
  </si>
  <si>
    <t>Total waste time (Hrs)</t>
  </si>
  <si>
    <t>Regression1 Test</t>
  </si>
  <si>
    <t>Regression2 Test</t>
  </si>
  <si>
    <t>Regression3 Test</t>
  </si>
  <si>
    <t>Test Condition
(BIOS/Image/OS)</t>
  </si>
  <si>
    <t>VBIOS</t>
  </si>
  <si>
    <t>VBIOS</t>
    <phoneticPr fontId="95" type="noConversion"/>
  </si>
  <si>
    <t>LYCN49WW+V55(22H2 22621.2215)</t>
    <phoneticPr fontId="95" type="noConversion"/>
  </si>
  <si>
    <t>M3CN50WW+V46(22H2 22621.2215)</t>
    <phoneticPr fontId="95" type="noConversion"/>
  </si>
  <si>
    <t>NLCN40WW+V58(24H2 26100.1301)</t>
    <phoneticPr fontId="95" type="noConversion"/>
  </si>
  <si>
    <t>R6CN28WW+V47(25H2 26200.6899</t>
    <phoneticPr fontId="95" type="noConversion"/>
  </si>
  <si>
    <t>QSCN35WW</t>
    <phoneticPr fontId="95" type="noConversion"/>
  </si>
  <si>
    <t>KOA71</t>
    <phoneticPr fontId="0" type="noConversion"/>
  </si>
  <si>
    <r>
      <t>C38 NB_202604_0</t>
    </r>
    <r>
      <rPr>
        <u/>
        <sz val="11"/>
        <color theme="10"/>
        <rFont val="新細明體"/>
        <family val="1"/>
        <charset val="136"/>
      </rPr>
      <t>6</t>
    </r>
    <phoneticPr fontId="0" type="noConversion"/>
  </si>
  <si>
    <t>2/5u,2/5c</t>
  </si>
  <si>
    <t>xxx</t>
    <phoneticPr fontId="5" type="noConversion"/>
  </si>
  <si>
    <t>QTCN31WW</t>
    <phoneticPr fontId="95" type="noConversion"/>
  </si>
  <si>
    <t>QTCN31WW + V43(25H2 26200.6899)</t>
    <phoneticPr fontId="95" type="noConversion"/>
  </si>
  <si>
    <t>Lora_Sun/
Katherine_Cao</t>
    <phoneticPr fontId="0" type="noConversion"/>
  </si>
  <si>
    <t>Lora_Sun/Carden_Jiang</t>
    <phoneticPr fontId="0" type="noConversion"/>
  </si>
  <si>
    <t>Lora_Sun/Vera_Xu</t>
    <phoneticPr fontId="0" type="noConversion"/>
  </si>
  <si>
    <t>XXXXXX</t>
  </si>
  <si>
    <t xml:space="preserve">Stress_3DMark Fire Strike, Test score gap over 5%. </t>
  </si>
  <si>
    <t>1/3u</t>
  </si>
  <si>
    <t>Stress_S4, Unit show black screen with backlight during run test.</t>
  </si>
  <si>
    <t>1/10u, 1/3000c</t>
  </si>
  <si>
    <t xml:space="preserve">Stress_CB, System hang up on desktop during run test.
</t>
  </si>
  <si>
    <t>1/8u, 1/2400c</t>
  </si>
  <si>
    <t>Stress_Media play + Copy&amp;compare , Media player app windows hang up during run test.</t>
  </si>
  <si>
    <t>1/8u</t>
  </si>
  <si>
    <t>Stress_Media play + Copy&amp;compare , Duration Average check fail(43s&gt;40s) after test end.</t>
  </si>
  <si>
    <t>Stress_3DMark Steel Nomad-Dx12, Battery capacity drop(worst: 2%).</t>
  </si>
  <si>
    <t>2/2u</t>
  </si>
  <si>
    <t>Stress_S3, System BSoD: 0x9f with black screen/on retrieve enent log after resume from S3.(F/R: 4/7u, 4/5,250c)</t>
  </si>
  <si>
    <t xml:space="preserve"> 4/7u, 4/5,250c</t>
  </si>
  <si>
    <t xml:space="preserve"> Game Shadow of Tomb Raide will auto exit</t>
  </si>
  <si>
    <t>1/1u</t>
  </si>
  <si>
    <t>JLG20 dGPU usage isnot 0% when run Furmark  GPU stress with IGPU/connect a monitor</t>
  </si>
  <si>
    <t>Units cannot switch refresh rate form high to low when press Fn + R In extend mode</t>
  </si>
  <si>
    <t>Units will flash when play video w/ Windows media player then press Fn + R to Switch refresh</t>
  </si>
  <si>
    <t>System setting UI  will flash when plug out external monitor
(Test monitor:dell 4320q)</t>
  </si>
  <si>
    <t>SKU2 unit cannot WU to 25H2</t>
    <phoneticPr fontId="5" type="noConversion"/>
  </si>
  <si>
    <r>
      <t xml:space="preserve">dGPU is not removed in Device manager after remove external monitor when dGPU hotplug mode is ON (Connect monitor when dGPU hotplug mode is OFF then change mode to on).
</t>
    </r>
    <r>
      <rPr>
        <b/>
        <sz val="10"/>
        <color rgb="FF000000"/>
        <rFont val="Calibri"/>
        <family val="2"/>
      </rPr>
      <t>How to recover</t>
    </r>
    <r>
      <rPr>
        <sz val="10"/>
        <color rgb="FF000000"/>
        <rFont val="Calibri"/>
        <family val="2"/>
        <charset val="1"/>
      </rPr>
      <t>: reboot then switch dGPU hotplug mode then reboot again</t>
    </r>
    <phoneticPr fontId="5" type="noConversion"/>
  </si>
  <si>
    <t>2/2u,4/4c</t>
    <phoneticPr fontId="5" type="noConversion"/>
  </si>
  <si>
    <t>dGPU remove need take ahout 3min in devcie after remove external monitor when change dGPU hotplug mode from Auto(AC) to on/Auto(DC) and Off to Auto(DC)</t>
    <phoneticPr fontId="5" type="noConversion"/>
  </si>
  <si>
    <t>2/2u</t>
    <phoneticPr fontId="5" type="noConversion"/>
  </si>
  <si>
    <t>There is no response when open the PPT during a teams meeting and then do reboot,unit show blackscreen w/ BSoD 0x9f .</t>
    <phoneticPr fontId="5" type="noConversion"/>
  </si>
  <si>
    <t>1/2u</t>
    <phoneticPr fontId="5" type="noConversion"/>
  </si>
  <si>
    <r>
      <t xml:space="preserve">Desktop show blackscreen w/ mouse cursorwhen Open the Chrome
</t>
    </r>
    <r>
      <rPr>
        <b/>
        <sz val="10"/>
        <color rgb="FF000000"/>
        <rFont val="Calibri"/>
        <family val="2"/>
      </rPr>
      <t>How to recover</t>
    </r>
    <r>
      <rPr>
        <sz val="10"/>
        <color rgb="FF000000"/>
        <rFont val="Calibri"/>
        <family val="2"/>
        <charset val="1"/>
      </rPr>
      <t>:Restart</t>
    </r>
    <phoneticPr fontId="5" type="noConversion"/>
  </si>
  <si>
    <t>2/2u,2/8c</t>
    <phoneticPr fontId="5" type="noConversion"/>
  </si>
  <si>
    <t>System Slight lag when open 10 web pages or switch web pages with Chrome</t>
    <phoneticPr fontId="5" type="noConversion"/>
  </si>
  <si>
    <t>QQ click no reponese when install finished</t>
    <phoneticPr fontId="5" type="noConversion"/>
  </si>
  <si>
    <t>Stress_3DMark Steel Nomad-Dx12, System black screen during test.</t>
  </si>
  <si>
    <t>1/5u</t>
  </si>
  <si>
    <r>
      <t xml:space="preserve">Battery RSOC drop 2%&lt;Δ&lt;=4% in 1min with all cycles(31cycles) during Game Battery Life Test:Run </t>
    </r>
    <r>
      <rPr>
        <sz val="12"/>
        <color rgb="FF000000"/>
        <rFont val="微軟正黑體"/>
        <family val="2"/>
        <charset val="136"/>
      </rPr>
      <t>黑神话悟空</t>
    </r>
    <r>
      <rPr>
        <sz val="12"/>
        <color rgb="FF000000"/>
        <rFont val="微軟正黑體"/>
        <family val="2"/>
        <charset val="134"/>
      </rPr>
      <t xml:space="preserve"> beachmark </t>
    </r>
    <r>
      <rPr>
        <sz val="12"/>
        <color rgb="FF000000"/>
        <rFont val="Calibri"/>
        <family val="2"/>
        <charset val="1"/>
      </rPr>
      <t>(Spec Δ&lt;=</t>
    </r>
    <r>
      <rPr>
        <sz val="12"/>
        <color rgb="FF000000"/>
        <rFont val="微軟正黑體"/>
        <family val="2"/>
        <charset val="134"/>
      </rPr>
      <t>2</t>
    </r>
    <r>
      <rPr>
        <sz val="12"/>
        <color rgb="FF000000"/>
        <rFont val="Calibri"/>
        <family val="2"/>
        <charset val="1"/>
      </rPr>
      <t>% )</t>
    </r>
    <phoneticPr fontId="5" type="noConversion"/>
  </si>
  <si>
    <t>1/1u</t>
    <phoneticPr fontId="5" type="noConversion"/>
  </si>
  <si>
    <t>The keyboard lighting effect has on function when press Fn + Space key</t>
    <phoneticPr fontId="5" type="noConversion"/>
  </si>
  <si>
    <t>1/2u,2/4c</t>
    <phoneticPr fontId="5" type="noConversion"/>
  </si>
  <si>
    <t>JLG20</t>
    <phoneticPr fontId="5" type="noConversion"/>
  </si>
  <si>
    <t>Intel 32.0.101.7040</t>
  </si>
  <si>
    <t>Stress_3DMark Fire Strike,  Battery capacity not keep 100%(1%~4%).</t>
  </si>
  <si>
    <t>1/6u</t>
  </si>
  <si>
    <t>Stress_ BurnIn,  Battery capacity not keep 100%(1%~4%).</t>
  </si>
  <si>
    <t>2/6u</t>
  </si>
  <si>
    <t>Stress_ BurnIn, GPGPU and 3D Graphics test result show failed.</t>
  </si>
  <si>
    <t>6/6u</t>
  </si>
  <si>
    <t xml:space="preserve">Stress_ MS, System cannot auto resume when run RerunCS w/o backlight &amp; w/ Bsod(0x18b). </t>
  </si>
  <si>
    <t>Intel Adaptive sync test_Intel Graphics Software Display content disappear when S4/WB.</t>
  </si>
  <si>
    <t>5/6u</t>
  </si>
  <si>
    <t>Stress WB_System black screen (charge LED on,power LED off) when run WB.</t>
    <phoneticPr fontId="5" type="noConversion"/>
  </si>
  <si>
    <t>1/6u,1/1,800c</t>
  </si>
  <si>
    <t>Camera hang after close lid for 30s.</t>
  </si>
  <si>
    <t>Intel 32.0.101.7076</t>
    <phoneticPr fontId="5" type="noConversion"/>
  </si>
  <si>
    <t>Stress 3DMark_Solar Bay: Unit BSoD 0x1E during test.</t>
  </si>
  <si>
    <t xml:space="preserve">Stress-3DMark ,Test score gap over 5%. </t>
    <phoneticPr fontId="5" type="noConversion"/>
  </si>
  <si>
    <t>Solar Bay:2/11u
Stell Nomad 
Light-Vulkan:2/11u</t>
    <phoneticPr fontId="5" type="noConversion"/>
  </si>
  <si>
    <t>Stress_ BurnIn, Disk(C:) test result show failed(Data Verify failure).</t>
    <phoneticPr fontId="5" type="noConversion"/>
  </si>
  <si>
    <t>1/11u</t>
    <phoneticPr fontId="5" type="noConversion"/>
  </si>
  <si>
    <t>Stress_CC test:The transmission speed is abnormal when run CC test.(F/R:1/3u)</t>
    <phoneticPr fontId="5" type="noConversion"/>
  </si>
  <si>
    <t>1/3u</t>
    <phoneticPr fontId="5" type="noConversion"/>
  </si>
  <si>
    <t>Monitor can detect but can't display or need about 10s~5min to display when plug in monitor or resume from MS/S4/S5 via direct USB-C or C to DP dongle.</t>
    <phoneticPr fontId="5" type="noConversion"/>
  </si>
  <si>
    <t>2/2u,2/10c</t>
    <phoneticPr fontId="5" type="noConversion"/>
  </si>
  <si>
    <t>USB port cannot detect USB2.0/3.0 storage after run battery life w/ battery capacity drop to 0(WB cannot recover)</t>
    <phoneticPr fontId="5" type="noConversion"/>
  </si>
  <si>
    <t>1/11u,2/22c</t>
    <phoneticPr fontId="5" type="noConversion"/>
  </si>
  <si>
    <t>1/11u,1/22c</t>
    <phoneticPr fontId="5" type="noConversion"/>
  </si>
  <si>
    <t>System show BSoD 0x9f when perform WB after stress WB  finished</t>
    <phoneticPr fontId="5" type="noConversion"/>
  </si>
  <si>
    <t>1/10u,</t>
    <phoneticPr fontId="5" type="noConversion"/>
  </si>
  <si>
    <t>Stress_WB:System show check use time fail</t>
    <phoneticPr fontId="5" type="noConversion"/>
  </si>
  <si>
    <t>1/10u,1/3,000c</t>
    <phoneticPr fontId="5" type="noConversion"/>
  </si>
  <si>
    <t>KLS72 KRK1</t>
    <phoneticPr fontId="5" type="noConversion"/>
  </si>
  <si>
    <t>KLS72 KRK1</t>
    <phoneticPr fontId="83" type="noConversion"/>
  </si>
  <si>
    <t>QTCN31WW</t>
    <phoneticPr fontId="5" type="noConversion"/>
  </si>
  <si>
    <t xml:space="preserve"> QTCN31WW.KRK2_F02</t>
    <phoneticPr fontId="5" type="noConversion"/>
  </si>
  <si>
    <t xml:space="preserve"> QTCN31WW.KRK2_F04</t>
    <phoneticPr fontId="5" type="noConversion"/>
  </si>
  <si>
    <t xml:space="preserve"> QTCN31WW.KRK2_F05</t>
    <phoneticPr fontId="5" type="noConversion"/>
  </si>
  <si>
    <t>C38 NB_202603_01</t>
    <phoneticPr fontId="5" type="noConversion"/>
  </si>
  <si>
    <t>C38 NB_202604_10</t>
    <phoneticPr fontId="5" type="noConversion"/>
  </si>
  <si>
    <t>System cannot finish recover(Keep 64% process)</t>
    <phoneticPr fontId="5" type="noConversion"/>
  </si>
  <si>
    <t>Stress_S4:System auto restart</t>
    <phoneticPr fontId="5" type="noConversion"/>
  </si>
  <si>
    <t>1/22u</t>
  </si>
  <si>
    <t>stress_BurnIn:Video playback will flash when Video1 window in front of video2 window</t>
    <phoneticPr fontId="5" type="noConversion"/>
  </si>
  <si>
    <t>stress_BurnIn: System show 2D  Graphics/Sound/Disk/Video playback fail</t>
    <phoneticPr fontId="5" type="noConversion"/>
  </si>
  <si>
    <t>2/14u</t>
  </si>
  <si>
    <t xml:space="preserve">Performance_3DMARK 
Occurred error when run Wild life Extreme.
</t>
    <phoneticPr fontId="5" type="noConversion"/>
  </si>
  <si>
    <t>1/3u,3/12c
Test units:14 SKU3/15 SKU1,SKU2</t>
    <phoneticPr fontId="5" type="noConversion"/>
  </si>
  <si>
    <t xml:space="preserve">Units cannot enter OS after add Microsoft account number </t>
  </si>
  <si>
    <t xml:space="preserve">KSCN44WW </t>
    <phoneticPr fontId="5" type="noConversion"/>
  </si>
  <si>
    <t>HLS1C/HLS1D</t>
    <phoneticPr fontId="5" type="noConversion"/>
  </si>
  <si>
    <t>C38 NB_202604_08</t>
    <phoneticPr fontId="5" type="noConversion"/>
  </si>
  <si>
    <t>1/10u</t>
  </si>
  <si>
    <t>Intel Adaptive sync test_Intel Graphics Software Display content disappear when switch display mode</t>
  </si>
  <si>
    <t>Strss_S4 Units cannot power on when run S4</t>
  </si>
  <si>
    <t>KLG13</t>
    <phoneticPr fontId="5" type="noConversion"/>
  </si>
  <si>
    <t>NV  Driver  v32.0.15.9166</t>
    <phoneticPr fontId="5" type="noConversion"/>
  </si>
  <si>
    <t>C38 NB_202604_04</t>
    <phoneticPr fontId="5" type="noConversion"/>
  </si>
  <si>
    <t>EOP+3Y</t>
    <phoneticPr fontId="5" type="noConversion"/>
  </si>
  <si>
    <t>MOC10</t>
    <phoneticPr fontId="5" type="noConversion"/>
  </si>
  <si>
    <t>MOC70</t>
    <phoneticPr fontId="5" type="noConversion"/>
  </si>
  <si>
    <t>MOY10</t>
    <phoneticPr fontId="5" type="noConversion"/>
  </si>
  <si>
    <t>MOY70</t>
    <phoneticPr fontId="5" type="noConversion"/>
  </si>
  <si>
    <t>S6CN13WW+V26(25H2 26200.6899)</t>
    <phoneticPr fontId="95" type="noConversion"/>
  </si>
  <si>
    <t>QSCN35WW+V73(25H2 26200.6899)</t>
    <phoneticPr fontId="95" type="noConversion"/>
  </si>
  <si>
    <t>1/2u,2/4c</t>
  </si>
  <si>
    <t>Gemma_wang/Lily_Ye</t>
    <phoneticPr fontId="0" type="noConversion"/>
  </si>
  <si>
    <t>Gemma_wang/Helen_Meng</t>
    <phoneticPr fontId="0" type="noConversion"/>
  </si>
  <si>
    <t>Gemma_wang/Jared_tong</t>
    <phoneticPr fontId="0" type="noConversion"/>
  </si>
  <si>
    <t>Gemma_wang/Stella_chen</t>
    <phoneticPr fontId="0" type="noConversion"/>
  </si>
  <si>
    <t>Gemma_wang/Lily_Ye</t>
    <phoneticPr fontId="0" type="noConversion"/>
  </si>
  <si>
    <t>Gemma_wang/Stella_chen</t>
    <phoneticPr fontId="0" type="noConversion"/>
  </si>
  <si>
    <t>Lora_Sun/Thomas_cui</t>
    <phoneticPr fontId="0" type="noConversion"/>
  </si>
  <si>
    <t>Lora_Sun/Webster</t>
    <phoneticPr fontId="0" type="noConversion"/>
  </si>
  <si>
    <t>Lora_Sun/Pete_Li</t>
    <phoneticPr fontId="0" type="noConversion"/>
  </si>
  <si>
    <t>Image build</t>
    <phoneticPr fontId="95" type="noConversion"/>
  </si>
  <si>
    <t>Install by manual</t>
    <phoneticPr fontId="95" type="noConversion"/>
  </si>
  <si>
    <t>KSCN44WW+V64(25H2 26200.6899)</t>
    <phoneticPr fontId="95" type="noConversion"/>
  </si>
  <si>
    <t>SECN21WW+V35(25H2 26200.8037)</t>
    <phoneticPr fontId="95" type="noConversion"/>
  </si>
  <si>
    <t>NFCN48WW+V41(24H2 26100.1882/25H2 26200.8117)</t>
    <phoneticPr fontId="95" type="noConversion"/>
  </si>
  <si>
    <t>LACN42WW+V61( 25H2 26200.8117/Windows 11 24H2 26100.1)</t>
    <phoneticPr fontId="95" type="noConversion"/>
  </si>
  <si>
    <t xml:space="preserve">QTCN31WW.KRK2_F02/F03 + Image V44(25H2 26200.7840)
QTCN31WW.KRK2_F03/F04 + Image V47(25H2 26200.7840)
QTCN31WW.KRK2_F05 + Image V47/V48(25H2 26200.8117)
</t>
    <phoneticPr fontId="95" type="noConversion"/>
  </si>
  <si>
    <r>
      <t>C38 NB_202604_0</t>
    </r>
    <r>
      <rPr>
        <u/>
        <sz val="11"/>
        <color theme="10"/>
        <rFont val="新細明體"/>
        <family val="1"/>
        <charset val="136"/>
      </rPr>
      <t>3</t>
    </r>
    <phoneticPr fontId="0" type="noConversion"/>
  </si>
  <si>
    <t>Pending</t>
  </si>
  <si>
    <t>Units will  flash once after Lenovo logo when resume form CB</t>
  </si>
  <si>
    <t xml:space="preserve">Realtek CardReader (\_SB.PCI0.GPP3) caused SW/HW drips less than 90 </t>
  </si>
  <si>
    <t>4/4u,8/8c</t>
  </si>
  <si>
    <t>4/26u,132/3250c</t>
  </si>
  <si>
    <t>4/26u,9/3250c</t>
  </si>
  <si>
    <r>
      <t xml:space="preserve">Unit cannot power on when play video w/ external monitor connect by WIDI.
</t>
    </r>
    <r>
      <rPr>
        <sz val="10"/>
        <color rgb="FF000000"/>
        <rFont val="微軟正黑體"/>
        <family val="2"/>
        <charset val="134"/>
      </rPr>
      <t>Observed symptom:</t>
    </r>
    <r>
      <rPr>
        <sz val="10"/>
        <color rgb="FF000000"/>
        <rFont val="Calibri"/>
        <family val="2"/>
        <charset val="1"/>
      </rPr>
      <t xml:space="preserve">hang -&gt; auto restart then show blackscreen -&gt; perform force shutdown -&gt; then power on, can enter OS but power LED keep flicker then unit auto shutdown and cannot power on and can't be charged
Test monitor:Dell V3818DW
</t>
    </r>
    <phoneticPr fontId="5" type="noConversion"/>
  </si>
  <si>
    <t xml:space="preserve">Stress_CinebenchR23&amp;R24 EPM/INT result score gap is over 5% </t>
    <phoneticPr fontId="5" type="noConversion"/>
  </si>
  <si>
    <t>4/5u,8/20c</t>
    <phoneticPr fontId="5" type="noConversion"/>
  </si>
  <si>
    <t>Units show blackscreen(BSod:0X133) press enter after connect available network(reinstall windows from cloud)</t>
    <phoneticPr fontId="5" type="noConversion"/>
  </si>
  <si>
    <t>1/2u,1/8c</t>
    <phoneticPr fontId="5" type="noConversion"/>
  </si>
  <si>
    <t>System show Error "0x800704cf-102" after reinstall windows from cloud download finished.</t>
    <phoneticPr fontId="5" type="noConversion"/>
  </si>
  <si>
    <t>1/2u2/4c</t>
    <phoneticPr fontId="5" type="noConversion"/>
  </si>
  <si>
    <r>
      <t>NV</t>
    </r>
    <r>
      <rPr>
        <sz val="10"/>
        <color rgb="FF000000"/>
        <rFont val="微軟正黑體"/>
        <family val="2"/>
        <charset val="136"/>
      </rPr>
      <t>有新的</t>
    </r>
    <r>
      <rPr>
        <sz val="10"/>
        <color rgb="FF000000"/>
        <rFont val="Calibri"/>
        <family val="2"/>
      </rPr>
      <t>NV Driver,</t>
    </r>
    <r>
      <rPr>
        <sz val="10"/>
        <color rgb="FF000000"/>
        <rFont val="微軟正黑體"/>
        <family val="2"/>
        <charset val="136"/>
      </rPr>
      <t>要用新版的測試,所以原本的測試pending</t>
    </r>
    <phoneticPr fontId="95" type="noConversion"/>
  </si>
  <si>
    <r>
      <t>LNV</t>
    </r>
    <r>
      <rPr>
        <sz val="10"/>
        <color rgb="FF000000"/>
        <rFont val="微軟正黑體"/>
        <family val="2"/>
        <charset val="136"/>
      </rPr>
      <t>要求測試</t>
    </r>
    <r>
      <rPr>
        <sz val="10"/>
        <color rgb="FF000000"/>
        <rFont val="Calibri"/>
        <family val="2"/>
      </rPr>
      <t>cover 24H2</t>
    </r>
    <r>
      <rPr>
        <sz val="10"/>
        <color rgb="FF000000"/>
        <rFont val="微軟正黑體"/>
        <family val="2"/>
        <charset val="136"/>
      </rPr>
      <t>和</t>
    </r>
    <r>
      <rPr>
        <sz val="10"/>
        <color rgb="FF000000"/>
        <rFont val="微軟正黑體"/>
        <family val="2"/>
        <charset val="134"/>
      </rPr>
      <t>25</t>
    </r>
    <r>
      <rPr>
        <sz val="10"/>
        <color rgb="FF000000"/>
        <rFont val="微軟正黑體"/>
        <family val="2"/>
        <charset val="136"/>
      </rPr>
      <t>H</t>
    </r>
    <r>
      <rPr>
        <sz val="10"/>
        <color rgb="FF000000"/>
        <rFont val="微軟正黑體"/>
        <family val="2"/>
        <charset val="134"/>
      </rPr>
      <t>2(update by WU)
因爲IGS 選項lost的問題,換新版測試</t>
    </r>
    <phoneticPr fontId="0" type="noConversion"/>
  </si>
  <si>
    <t>LoraVera_Xu</t>
    <phoneticPr fontId="95" type="noConversion"/>
  </si>
  <si>
    <t>ILYE0</t>
    <phoneticPr fontId="5" type="noConversion"/>
  </si>
  <si>
    <t>KLS71</t>
    <phoneticPr fontId="5" type="noConversion"/>
  </si>
  <si>
    <t>M3CN50WW</t>
    <phoneticPr fontId="5" type="noConversion"/>
  </si>
  <si>
    <t>LYCN49WW</t>
    <phoneticPr fontId="5" type="noConversion"/>
  </si>
  <si>
    <t>Pressing the power button cannot enter MS/S4/S5</t>
  </si>
  <si>
    <t>3/3u</t>
  </si>
  <si>
    <t xml:space="preserve">Realtek RTL8852BE WiF6 (\_SB.PCI0.GPP2) caused SW/HW drips less than 90 </t>
    <phoneticPr fontId="5" type="noConversion"/>
  </si>
  <si>
    <t>F19</t>
  </si>
  <si>
    <r>
      <rPr>
        <sz val="10"/>
        <rFont val="Calibri"/>
        <family val="2"/>
        <charset val="1"/>
      </rPr>
      <t xml:space="preserve">Stress_WB, Unit </t>
    </r>
    <r>
      <rPr>
        <b/>
        <sz val="10"/>
        <rFont val="Calibri"/>
        <family val="2"/>
        <charset val="1"/>
      </rPr>
      <t>hang LNV logo</t>
    </r>
    <r>
      <rPr>
        <sz val="10"/>
        <rFont val="Calibri"/>
        <family val="2"/>
        <charset val="1"/>
      </rPr>
      <t xml:space="preserve"> interface.</t>
    </r>
  </si>
  <si>
    <t>1/22u, 
1/1,1000c</t>
  </si>
  <si>
    <t>Stress_WB, Unit show check use time fail (stay in desktop about 2.5mins/cycle)</t>
  </si>
  <si>
    <t>4/22u, 
2,000/1,1000c</t>
  </si>
  <si>
    <t>Device manager show YB when entry MS 10mins then resume with BT mouse connected.</t>
  </si>
  <si>
    <t>1/2u, 1/2c</t>
  </si>
  <si>
    <t>Under Vsync settings, vSync options not meet test case.</t>
  </si>
  <si>
    <t>4/4u, 4/4c</t>
  </si>
  <si>
    <t>NVDIA Control Panel not show "G-SYNc Indicator" option.</t>
  </si>
  <si>
    <t>2/6u, 2/60c</t>
  </si>
  <si>
    <t>KLG20</t>
  </si>
  <si>
    <t>5/30u,
71/3750c</t>
  </si>
  <si>
    <t>7/30u,
19/3750c</t>
  </si>
  <si>
    <t>7/30u,
26/3750c</t>
  </si>
  <si>
    <t>7/30u,
23/3750c</t>
  </si>
  <si>
    <t>F92</t>
  </si>
  <si>
    <t>F93</t>
  </si>
  <si>
    <t>[TB 14 G7+IAH_SW Sustain]  Performance_3DMark L2_ Fire Strike,test result worse than NPI over 5% under INT mode.( Worse Gap:-6.69%)(F/R:3/3u,3/3c)</t>
    <phoneticPr fontId="5" type="noConversion"/>
  </si>
  <si>
    <t>F94</t>
  </si>
  <si>
    <t>2/2u,4/4c</t>
    <phoneticPr fontId="5" type="noConversion"/>
  </si>
  <si>
    <t>Tracking</t>
  </si>
  <si>
    <t>[Yoga Slim7_14AKP10_SW Sustain]There is abnormal character when doing Reinstall Windows from Cloud on Realtek WLAN card units(F/R: 2/2u,2/2c)</t>
    <phoneticPr fontId="5" type="noConversion"/>
  </si>
  <si>
    <t>2/2u,2/2c</t>
    <phoneticPr fontId="5" type="noConversion"/>
  </si>
  <si>
    <t xml:space="preserve"> QTCN31WW.KRK2_F03</t>
    <phoneticPr fontId="5" type="noConversion"/>
  </si>
  <si>
    <t>[Yoga Slim7_14AKP10_SW Sustain]SSD disppear from boot menu after change language to CN and set SSD password.(F/R: 2/2u,2/2c)</t>
    <phoneticPr fontId="5" type="noConversion"/>
  </si>
  <si>
    <t>QTCN31WW_KRK2_F03</t>
    <phoneticPr fontId="5" type="noConversion"/>
  </si>
  <si>
    <t>[Yoga Slim7_14AKP10_SW Sustain] WUXGA panel will flash once when boot to OS in CB. (F/R:2/2u, 4/4c)</t>
    <phoneticPr fontId="5" type="noConversion"/>
  </si>
  <si>
    <t>2/2u, 4/4c</t>
    <phoneticPr fontId="5" type="noConversion"/>
  </si>
  <si>
    <t>Closed</t>
  </si>
  <si>
    <r>
      <rPr>
        <b/>
        <sz val="10"/>
        <color rgb="FF0000FF"/>
        <rFont val="Calibri"/>
        <family val="2"/>
      </rPr>
      <t>CND.</t>
    </r>
    <r>
      <rPr>
        <sz val="10"/>
        <color rgb="FF000000"/>
        <rFont val="Calibri"/>
        <family val="2"/>
      </rPr>
      <t xml:space="preserve">
Fail unit Re-test pass, 0/3c</t>
    </r>
  </si>
  <si>
    <r>
      <rPr>
        <b/>
        <sz val="10"/>
        <color rgb="FF0000FF"/>
        <rFont val="Calibri"/>
        <family val="2"/>
      </rPr>
      <t>Fixed</t>
    </r>
    <r>
      <rPr>
        <sz val="10"/>
        <color rgb="FF000000"/>
        <rFont val="Calibri"/>
        <family val="2"/>
      </rPr>
      <t xml:space="preserve">
SUF, EE check find</t>
    </r>
    <r>
      <rPr>
        <sz val="10"/>
        <color rgb="FF000000"/>
        <rFont val="標楷體"/>
        <family val="4"/>
        <charset val="136"/>
      </rPr>
      <t>大板</t>
    </r>
    <r>
      <rPr>
        <sz val="10"/>
        <color rgb="FF000000"/>
        <rFont val="Calibri"/>
        <family val="2"/>
      </rPr>
      <t>CONN</t>
    </r>
    <r>
      <rPr>
        <sz val="10"/>
        <color rgb="FF000000"/>
        <rFont val="標楷體"/>
        <family val="4"/>
        <charset val="136"/>
      </rPr>
      <t>上</t>
    </r>
    <r>
      <rPr>
        <sz val="10"/>
        <color rgb="FF000000"/>
        <rFont val="Calibri"/>
        <family val="2"/>
      </rPr>
      <t xml:space="preserve"> 5V_USB Short to GND</t>
    </r>
    <r>
      <rPr>
        <sz val="10"/>
        <color rgb="FF000000"/>
        <rFont val="標楷體"/>
        <family val="4"/>
        <charset val="136"/>
      </rPr>
      <t>，换</t>
    </r>
    <r>
      <rPr>
        <sz val="10"/>
        <color rgb="FF000000"/>
        <rFont val="Calibri"/>
        <family val="2"/>
      </rPr>
      <t>CONN</t>
    </r>
    <r>
      <rPr>
        <sz val="10"/>
        <color rgb="FF000000"/>
        <rFont val="標楷體"/>
        <family val="4"/>
        <charset val="136"/>
      </rPr>
      <t>重測pass</t>
    </r>
  </si>
  <si>
    <t>[TB 14/16 G7+ AHP 25H2_SW suataining] XXXXXX: Unit aoto shut down when cover the camera.-&gt;14-A7U3230S01#12 100%</t>
  </si>
  <si>
    <r>
      <t>NPI</t>
    </r>
    <r>
      <rPr>
        <sz val="10"/>
        <color rgb="FF000000"/>
        <rFont val="標楷體"/>
        <family val="4"/>
        <charset val="136"/>
      </rPr>
      <t>數據比對錯誤，用最新的</t>
    </r>
    <r>
      <rPr>
        <sz val="10"/>
        <color rgb="FF000000"/>
        <rFont val="Calibri"/>
        <family val="2"/>
      </rPr>
      <t>NPI</t>
    </r>
    <r>
      <rPr>
        <sz val="10"/>
        <color rgb="FF000000"/>
        <rFont val="標楷體"/>
        <family val="4"/>
        <charset val="136"/>
      </rPr>
      <t>數據比對</t>
    </r>
    <r>
      <rPr>
        <sz val="10"/>
        <color rgb="FF000000"/>
        <rFont val="Calibri"/>
        <family val="2"/>
      </rPr>
      <t>pass</t>
    </r>
  </si>
  <si>
    <t>Cancelled</t>
  </si>
  <si>
    <t>WNF</t>
  </si>
  <si>
    <r>
      <rPr>
        <b/>
        <sz val="10"/>
        <color rgb="FF0000FF"/>
        <rFont val="Calibri"/>
        <family val="2"/>
      </rPr>
      <t>WNF</t>
    </r>
    <r>
      <rPr>
        <sz val="10"/>
        <color rgb="FF000000"/>
        <rFont val="Calibri"/>
        <family val="2"/>
      </rPr>
      <t xml:space="preserve">
NPI</t>
    </r>
    <r>
      <rPr>
        <sz val="10"/>
        <color rgb="FF000000"/>
        <rFont val="標楷體"/>
        <family val="4"/>
        <charset val="136"/>
      </rPr>
      <t>有</t>
    </r>
    <r>
      <rPr>
        <sz val="10"/>
        <color rgb="FF000000"/>
        <rFont val="Calibri"/>
        <family val="2"/>
      </rPr>
      <t>issue</t>
    </r>
    <r>
      <rPr>
        <sz val="10"/>
        <color rgb="FF000000"/>
        <rFont val="標楷體"/>
        <family val="4"/>
        <charset val="136"/>
      </rPr>
      <t>，已和</t>
    </r>
    <r>
      <rPr>
        <sz val="10"/>
        <color rgb="FF000000"/>
        <rFont val="Calibri"/>
        <family val="2"/>
      </rPr>
      <t>RD</t>
    </r>
    <r>
      <rPr>
        <sz val="10"/>
        <color rgb="FF000000"/>
        <rFont val="標楷體"/>
        <family val="4"/>
        <charset val="136"/>
      </rPr>
      <t>確認當前結果符合</t>
    </r>
    <r>
      <rPr>
        <sz val="10"/>
        <color rgb="FF000000"/>
        <rFont val="Calibri"/>
        <family val="2"/>
      </rPr>
      <t>PA WNF</t>
    </r>
    <r>
      <rPr>
        <sz val="10"/>
        <color rgb="FF000000"/>
        <rFont val="標楷體"/>
        <family val="4"/>
        <charset val="136"/>
      </rPr>
      <t>條件，可以繼續使用，</t>
    </r>
    <r>
      <rPr>
        <sz val="10"/>
        <color rgb="FF000000"/>
        <rFont val="Calibri"/>
        <family val="2"/>
      </rPr>
      <t>#393871</t>
    </r>
    <r>
      <rPr>
        <sz val="10"/>
        <color rgb="FF000000"/>
        <rFont val="標楷體"/>
        <family val="4"/>
        <charset val="136"/>
      </rPr>
      <t>，</t>
    </r>
    <r>
      <rPr>
        <sz val="10"/>
        <color rgb="FF000000"/>
        <rFont val="Calibri"/>
        <family val="2"/>
      </rPr>
      <t>#393873</t>
    </r>
  </si>
  <si>
    <t>O6PKT1EA</t>
  </si>
  <si>
    <t>C38 AIO_202604_06</t>
    <phoneticPr fontId="5" type="noConversion"/>
  </si>
  <si>
    <t>Driver</t>
    <phoneticPr fontId="0" type="noConversion"/>
  </si>
  <si>
    <t>Driver</t>
    <phoneticPr fontId="95" type="noConversion"/>
  </si>
  <si>
    <r>
      <t xml:space="preserve">2nd release, BIOS </t>
    </r>
    <r>
      <rPr>
        <sz val="10"/>
        <color rgb="FF000000"/>
        <rFont val="細明體"/>
        <family val="3"/>
        <charset val="136"/>
      </rPr>
      <t>版號不變</t>
    </r>
    <phoneticPr fontId="95" type="noConversion"/>
  </si>
  <si>
    <t>C38 NB_202604_17</t>
    <phoneticPr fontId="0" type="noConversion"/>
  </si>
  <si>
    <t>C38 NB_202604_16</t>
    <phoneticPr fontId="0" type="noConversion"/>
  </si>
  <si>
    <t>Linda_wu</t>
    <phoneticPr fontId="5" type="noConversion"/>
  </si>
  <si>
    <t>Alex_zhang/Leo_Gong</t>
    <phoneticPr fontId="5" type="noConversion"/>
  </si>
  <si>
    <t>Judy_zhang/Stra_Pang</t>
    <phoneticPr fontId="5" type="noConversion"/>
  </si>
  <si>
    <t>Grace_He/Gavin_Xiong</t>
    <phoneticPr fontId="5" type="noConversion"/>
  </si>
  <si>
    <t>Martin_Sun/Jerel_jiang</t>
    <phoneticPr fontId="5" type="noConversion"/>
  </si>
  <si>
    <t>Grace_He_Anne_Ding</t>
    <phoneticPr fontId="5" type="noConversion"/>
  </si>
  <si>
    <t>yangym16@lenovo.com</t>
  </si>
  <si>
    <t>wumj4@lenovo.com</t>
  </si>
  <si>
    <t>liling11@lenovo.com</t>
  </si>
  <si>
    <t>lumin1@lenovo.com</t>
  </si>
  <si>
    <t>NA(Type-3)</t>
  </si>
  <si>
    <t>F1</t>
    <phoneticPr fontId="5" type="noConversion"/>
  </si>
  <si>
    <t>F2</t>
    <phoneticPr fontId="5" type="noConversion"/>
  </si>
  <si>
    <t>LYCN49WW_2nd</t>
    <phoneticPr fontId="5" type="noConversion"/>
  </si>
  <si>
    <t xml:space="preserve">Stress-Warmboot Core Test,Unit show blackscreen without backlight </t>
    <phoneticPr fontId="5" type="noConversion"/>
  </si>
  <si>
    <t>1/3u,1/771c</t>
    <phoneticPr fontId="5" type="noConversion"/>
  </si>
  <si>
    <t>F1</t>
    <phoneticPr fontId="5" type="noConversion"/>
  </si>
  <si>
    <t>1. Fix Units show NOVO Menu after doing Crisis BIOS.</t>
    <phoneticPr fontId="95" type="noConversion"/>
  </si>
  <si>
    <t>IdeaCentre AIO 24ILL11</t>
    <phoneticPr fontId="5" type="noConversion"/>
  </si>
  <si>
    <t>IdeaCentre AIO 27ILL11</t>
    <phoneticPr fontId="5" type="noConversion"/>
  </si>
  <si>
    <t>ThinkCentre neo 50a 24 Gen 6 LNL</t>
    <phoneticPr fontId="5" type="noConversion"/>
  </si>
  <si>
    <t>ThinkCentre neo 50a 27 Gen 6 LNL</t>
    <phoneticPr fontId="5" type="noConversion"/>
  </si>
  <si>
    <t>IdeaCentre AIO 24IWC11</t>
    <phoneticPr fontId="5" type="noConversion"/>
  </si>
  <si>
    <t>IdeaCentre AIO 27IWC11</t>
    <phoneticPr fontId="5" type="noConversion"/>
  </si>
  <si>
    <t>ThinkCentre neo 50a 24 Gen6</t>
  </si>
  <si>
    <t>Not MP</t>
    <phoneticPr fontId="5" type="noConversion"/>
  </si>
  <si>
    <t>MCU update  0x11F</t>
    <phoneticPr fontId="0" type="noConversion"/>
  </si>
  <si>
    <t>EOP Or Not</t>
    <phoneticPr fontId="95" type="noConversion"/>
  </si>
  <si>
    <t>LOY74</t>
  </si>
  <si>
    <t>YT S660ILL24</t>
    <phoneticPr fontId="5" type="noConversion"/>
  </si>
  <si>
    <t>LOY43</t>
    <phoneticPr fontId="5" type="noConversion"/>
  </si>
  <si>
    <t>YT S660ILL27</t>
    <phoneticPr fontId="5" type="noConversion"/>
  </si>
  <si>
    <t>Snow_Shangguan/Key_Zhang</t>
    <phoneticPr fontId="5" type="noConversion"/>
  </si>
  <si>
    <t>Key_Zhang</t>
    <phoneticPr fontId="5" type="noConversion"/>
  </si>
  <si>
    <t>KB Driver</t>
  </si>
  <si>
    <t>KB Driver</t>
    <phoneticPr fontId="95" type="noConversion"/>
  </si>
  <si>
    <t>1.0.0.11</t>
  </si>
  <si>
    <t>2.0.2.02241</t>
  </si>
  <si>
    <t>3.0.0.1</t>
  </si>
  <si>
    <t>Sustain team:Iris_Zhou</t>
    <phoneticPr fontId="0" type="noConversion"/>
  </si>
  <si>
    <t>C38 AIO_202605_03</t>
    <phoneticPr fontId="5" type="noConversion"/>
  </si>
  <si>
    <t>C38 AIO_202605_02</t>
    <phoneticPr fontId="5" type="noConversion"/>
  </si>
  <si>
    <t>C38 AIO_202605_01</t>
    <phoneticPr fontId="5" type="noConversion"/>
  </si>
  <si>
    <r>
      <t>C38 NB_202604_0</t>
    </r>
    <r>
      <rPr>
        <u/>
        <sz val="11"/>
        <color theme="10"/>
        <rFont val="Calibri"/>
        <family val="2"/>
      </rPr>
      <t>6</t>
    </r>
    <phoneticPr fontId="5" type="noConversion"/>
  </si>
  <si>
    <t>BIOS</t>
    <phoneticPr fontId="95" type="noConversion"/>
  </si>
  <si>
    <t>Tianxi</t>
  </si>
  <si>
    <t>Tianxi</t>
    <phoneticPr fontId="0" type="noConversion"/>
  </si>
  <si>
    <t>BIOS: O6WKT1CA
OS: 25H2 26200.7462
Driver: v1.0</t>
    <phoneticPr fontId="95" type="noConversion"/>
  </si>
  <si>
    <t>BIOS: O75KT06A
OS: 26200.7462
Driver: v1.0</t>
    <phoneticPr fontId="95" type="noConversion"/>
  </si>
  <si>
    <t>Image build</t>
    <phoneticPr fontId="95" type="noConversion"/>
  </si>
  <si>
    <t>BIOS: O6SKT13A
OS: 26200.6901
Driver: v1.0</t>
    <phoneticPr fontId="95" type="noConversion"/>
  </si>
  <si>
    <t>BIOS: O6TKT0EA
OS: 26200.8037
Driver: v1.0</t>
    <phoneticPr fontId="95" type="noConversion"/>
  </si>
  <si>
    <t>OS: 25H2 26200.7171
Driver: v1.0</t>
    <phoneticPr fontId="95" type="noConversion"/>
  </si>
  <si>
    <t>OS: 25H2 26200.6901
Driver: v1.1</t>
    <phoneticPr fontId="95" type="noConversion"/>
  </si>
  <si>
    <t>BIOS: O6VKT1DA
OS: 26200.7462
Driver: v1.0</t>
    <phoneticPr fontId="95" type="noConversion"/>
  </si>
  <si>
    <t>F1</t>
    <phoneticPr fontId="5" type="noConversion"/>
  </si>
  <si>
    <t>25/25u, 427/2500c</t>
    <phoneticPr fontId="5" type="noConversion"/>
  </si>
  <si>
    <t>F1</t>
    <phoneticPr fontId="5" type="noConversion"/>
  </si>
  <si>
    <t>F2</t>
    <phoneticPr fontId="5" type="noConversion"/>
  </si>
  <si>
    <t xml:space="preserve">[Yoga Slim7_14ILL10_SW Sustain] Units will back to NOVO Button Menu </t>
    <phoneticPr fontId="5" type="noConversion"/>
  </si>
  <si>
    <t>公式未匹配到值时需手动填写</t>
    <phoneticPr fontId="0" type="noConversion"/>
  </si>
  <si>
    <t>LOC75</t>
    <phoneticPr fontId="95" type="noConversion"/>
  </si>
  <si>
    <t>LOA70</t>
    <phoneticPr fontId="95" type="noConversion"/>
  </si>
  <si>
    <t>Gary_Tung</t>
    <phoneticPr fontId="5" type="noConversion"/>
  </si>
  <si>
    <t>C38 AIO_202605_08</t>
    <phoneticPr fontId="95" type="noConversion"/>
  </si>
  <si>
    <t>C38 AIO_202605_07</t>
    <phoneticPr fontId="95" type="noConversion"/>
  </si>
  <si>
    <t>C38 AIO_202605_06</t>
    <phoneticPr fontId="95" type="noConversion"/>
  </si>
  <si>
    <t>C38 AIO_202605_05</t>
    <phoneticPr fontId="95" type="noConversion"/>
  </si>
  <si>
    <t>C38 AIO_202605_04</t>
    <phoneticPr fontId="95" type="noConversion"/>
  </si>
  <si>
    <t>C38 NB_202604_10</t>
    <phoneticPr fontId="0" type="noConversion"/>
  </si>
  <si>
    <t>C38 NB_202604_09</t>
    <phoneticPr fontId="0" type="noConversion"/>
  </si>
  <si>
    <t>C38 NB_202604_08</t>
    <phoneticPr fontId="0" type="noConversion"/>
  </si>
  <si>
    <t>C38 NB_202604_07</t>
    <phoneticPr fontId="0" type="noConversion"/>
  </si>
  <si>
    <t>C38 NB_202604_06</t>
    <phoneticPr fontId="0" type="noConversion"/>
  </si>
  <si>
    <t>C38 NB_202604_05</t>
    <phoneticPr fontId="0" type="noConversion"/>
  </si>
  <si>
    <t>C38 NB_202604_04</t>
    <phoneticPr fontId="0" type="noConversion"/>
  </si>
  <si>
    <t>C38 NB_202604_03</t>
    <phoneticPr fontId="0" type="noConversion"/>
  </si>
  <si>
    <t>C38 NB_202604_02</t>
    <phoneticPr fontId="0" type="noConversion"/>
  </si>
  <si>
    <t>C38 NB_202603_07</t>
    <phoneticPr fontId="0" type="noConversion"/>
  </si>
  <si>
    <t>C38 NB_202603_06</t>
    <phoneticPr fontId="0" type="noConversion"/>
  </si>
  <si>
    <t>C38 NB_202603_05</t>
    <phoneticPr fontId="0" type="noConversion"/>
  </si>
  <si>
    <t>C38 NB_202603_04</t>
    <phoneticPr fontId="0" type="noConversion"/>
  </si>
  <si>
    <t>C38 NB_202603_03</t>
    <phoneticPr fontId="0" type="noConversion"/>
  </si>
  <si>
    <t>C38 NB_202603_02</t>
    <phoneticPr fontId="0" type="noConversion"/>
  </si>
  <si>
    <t>C38 NB_202603_01</t>
    <phoneticPr fontId="0" type="noConversion"/>
  </si>
  <si>
    <t>C38 AIO_202605_03</t>
    <phoneticPr fontId="95" type="noConversion"/>
  </si>
  <si>
    <t>C38 AIO_202605_02</t>
    <phoneticPr fontId="95" type="noConversion"/>
  </si>
  <si>
    <r>
      <rPr>
        <b/>
        <sz val="9"/>
        <color rgb="FF0000FF"/>
        <rFont val="Arial"/>
        <family val="2"/>
      </rPr>
      <t>Fixed</t>
    </r>
    <r>
      <rPr>
        <sz val="9"/>
        <color rgb="FF000000"/>
        <rFont val="Arial"/>
        <family val="2"/>
      </rPr>
      <t xml:space="preserve">
Root cause : Power button function is overrided due to update security IPU2 to latest code base , but product don’t support 25H2 OS.
Solution : Revert power button  function to original code base to support 22H2 OS.Add BIOS V49_2nd
DQA verify pass, close it.
</t>
    </r>
    <phoneticPr fontId="5" type="noConversion"/>
  </si>
  <si>
    <r>
      <rPr>
        <b/>
        <sz val="9"/>
        <color rgb="FF0000FF"/>
        <rFont val="Arial"/>
        <family val="2"/>
      </rPr>
      <t>Fixed</t>
    </r>
    <r>
      <rPr>
        <sz val="9"/>
        <color rgb="FF000000"/>
        <rFont val="Arial"/>
        <family val="2"/>
      </rPr>
      <t xml:space="preserve">
Root cause : Power button function is overrided due to update security IPU2 to latest code base , but product don’t support 25H2 OS.
Solution : Revert power button  function to original code base to support 22H2 OS add BIOS V50_2nd
DQA verify pass, close it.
</t>
    </r>
    <phoneticPr fontId="5" type="noConversion"/>
  </si>
  <si>
    <r>
      <rPr>
        <b/>
        <sz val="9"/>
        <color rgb="FF0000FF"/>
        <rFont val="Arial"/>
        <family val="2"/>
      </rPr>
      <t>Fixed</t>
    </r>
    <r>
      <rPr>
        <sz val="9"/>
        <color rgb="FF000000"/>
        <rFont val="Arial"/>
        <family val="2"/>
      </rPr>
      <t xml:space="preserve">
Root cause :Fix 25H2 OSR cannot enter NOVO button side impact
Solution : Modify NOVO button code add BIOS V35_2nd
DQA verify pass, close it.
</t>
    </r>
    <phoneticPr fontId="5" type="noConversion"/>
  </si>
  <si>
    <t>Issue Step&amp;Recover method</t>
    <phoneticPr fontId="5" type="noConversion"/>
  </si>
  <si>
    <t>F3</t>
    <phoneticPr fontId="5" type="noConversion"/>
  </si>
  <si>
    <t>F4</t>
    <phoneticPr fontId="5" type="noConversion"/>
  </si>
  <si>
    <t>F5</t>
    <phoneticPr fontId="5" type="noConversion"/>
  </si>
  <si>
    <t>F6</t>
    <phoneticPr fontId="5" type="noConversion"/>
  </si>
  <si>
    <t>F7</t>
    <phoneticPr fontId="5" type="noConversion"/>
  </si>
  <si>
    <t>F8</t>
    <phoneticPr fontId="5" type="noConversion"/>
  </si>
  <si>
    <t>F9</t>
    <phoneticPr fontId="5" type="noConversion"/>
  </si>
  <si>
    <t>F10</t>
    <phoneticPr fontId="5" type="noConversion"/>
  </si>
  <si>
    <t>F11</t>
    <phoneticPr fontId="5" type="noConversion"/>
  </si>
  <si>
    <t>F12</t>
    <phoneticPr fontId="5" type="noConversion"/>
  </si>
  <si>
    <t>F13</t>
    <phoneticPr fontId="5" type="noConversion"/>
  </si>
  <si>
    <t>Closed</t>
    <phoneticPr fontId="5" type="noConversion"/>
  </si>
  <si>
    <t xml:space="preserve">NPU Performance_the test result not meet spec under INT&amp;EPM mode. (Worst Gap: -14.47%,result:INT:1715~1827.5,EPM:1798.5,1814;Spec:INT:2059/EPM:2088) </t>
    <phoneticPr fontId="5" type="noConversion"/>
  </si>
  <si>
    <t>XXX</t>
  </si>
  <si>
    <t>Game_Dota2:The average FPS of high config CPU unit is lower than low config CPU unit.(Gap: -0.7%~-3.91%)</t>
    <phoneticPr fontId="5" type="noConversion"/>
  </si>
  <si>
    <t>1/2u,3/12c</t>
  </si>
  <si>
    <t>Stress-BIOS
Flash,System always stop on YOGA logo interface.</t>
    <phoneticPr fontId="5" type="noConversion"/>
  </si>
  <si>
    <t>1/10u</t>
    <phoneticPr fontId="5" type="noConversion"/>
  </si>
  <si>
    <t>Stress WB,System hang up on desktop</t>
    <phoneticPr fontId="5" type="noConversion"/>
  </si>
  <si>
    <t>1/19u,1/5700c</t>
    <phoneticPr fontId="5" type="noConversion"/>
  </si>
  <si>
    <t xml:space="preserve"> QTCN32WW</t>
    <phoneticPr fontId="5" type="noConversion"/>
  </si>
  <si>
    <t xml:space="preserve"> QTCN33WW</t>
    <phoneticPr fontId="5" type="noConversion"/>
  </si>
  <si>
    <t>F14</t>
    <phoneticPr fontId="5" type="noConversion"/>
  </si>
  <si>
    <t>F15</t>
    <phoneticPr fontId="5" type="noConversion"/>
  </si>
  <si>
    <t>F16</t>
    <phoneticPr fontId="5" type="noConversion"/>
  </si>
  <si>
    <t>Units show blackscreen after flash BIOS in crisis mode</t>
  </si>
  <si>
    <t>3/3u,3/3cc</t>
    <phoneticPr fontId="5" type="noConversion"/>
  </si>
  <si>
    <t>How to recover: Force shutdown</t>
    <phoneticPr fontId="5" type="noConversion"/>
  </si>
  <si>
    <t>F17</t>
    <phoneticPr fontId="5" type="noConversion"/>
  </si>
  <si>
    <t>F23</t>
  </si>
  <si>
    <t>F24</t>
  </si>
  <si>
    <t>CPU/GPU single double power/DBDC power not meet spec.</t>
  </si>
  <si>
    <t>3/3u, 21/102c</t>
  </si>
  <si>
    <t>Game Performance: Screen show garbage during playing Far Cry6.</t>
  </si>
  <si>
    <t>1/6u, 3/18c</t>
  </si>
  <si>
    <r>
      <rPr>
        <sz val="10"/>
        <rFont val="Calibri"/>
        <family val="2"/>
        <charset val="1"/>
      </rPr>
      <t xml:space="preserve">Stress_S3, Unit show </t>
    </r>
    <r>
      <rPr>
        <b/>
        <sz val="10"/>
        <color rgb="FF0000FF"/>
        <rFont val="Calibri"/>
        <family val="2"/>
        <charset val="1"/>
      </rPr>
      <t>BSOD 0XA0</t>
    </r>
    <r>
      <rPr>
        <sz val="10"/>
        <rFont val="Calibri"/>
        <family val="2"/>
        <charset val="1"/>
      </rPr>
      <t xml:space="preserve"> when run S3 with STPM.</t>
    </r>
  </si>
  <si>
    <t>1/20u,1/10000c</t>
  </si>
  <si>
    <r>
      <rPr>
        <sz val="10"/>
        <rFont val="Calibri"/>
        <family val="2"/>
        <charset val="1"/>
      </rPr>
      <t xml:space="preserve">Stress_S3, Unit </t>
    </r>
    <r>
      <rPr>
        <b/>
        <sz val="10"/>
        <rFont val="Calibri"/>
        <family val="2"/>
        <charset val="1"/>
      </rPr>
      <t xml:space="preserve">auto shutdown </t>
    </r>
    <r>
      <rPr>
        <sz val="10"/>
        <rFont val="Calibri"/>
        <family val="2"/>
        <charset val="1"/>
      </rPr>
      <t>when run S3 with STPM.</t>
    </r>
  </si>
  <si>
    <t>Stress_S3, Unit show check use time fail (stay in desktop about 2mins/cycle)</t>
  </si>
  <si>
    <t>1/20u,6/10000c</t>
  </si>
  <si>
    <t>Stress_R23/R24,Battery capacity not keep 100%(drop 1%~2%).</t>
  </si>
  <si>
    <t>2/4u</t>
  </si>
  <si>
    <t>Stress_R23, Balance mode score higher than performance mode.</t>
    <phoneticPr fontId="5" type="noConversion"/>
  </si>
  <si>
    <t>1/4u</t>
  </si>
  <si>
    <t>Stress_R23/R24,CPU curve not stable.</t>
  </si>
  <si>
    <t>Stress_R23, Gap over spec under EPM mode.</t>
    <phoneticPr fontId="5" type="noConversion"/>
  </si>
  <si>
    <t>Stress_Double Rosting,CPU/GPU curve not stable.</t>
  </si>
  <si>
    <t>Performance_3DMark EF,test result worse than NPI over 5% under EPM&amp;INT mode.( Worse Gap:-62.61%)(F/R:3/4u,9/12c)</t>
  </si>
  <si>
    <t>3/4u</t>
  </si>
  <si>
    <t>Batterylife_1080P ,test result worse than NPI over 5%.( Worse Gap:-17.9%)(F/R:1/3u,1/3c)</t>
  </si>
  <si>
    <t>3/3u, 18/102c</t>
  </si>
  <si>
    <r>
      <rPr>
        <sz val="10"/>
        <rFont val="Calibri"/>
        <family val="2"/>
        <charset val="1"/>
      </rPr>
      <t xml:space="preserve">Unit show </t>
    </r>
    <r>
      <rPr>
        <b/>
        <sz val="10"/>
        <color rgb="FF0000FF"/>
        <rFont val="Calibri"/>
        <family val="2"/>
        <charset val="1"/>
      </rPr>
      <t>BSOD 0X19</t>
    </r>
    <r>
      <rPr>
        <sz val="10"/>
        <rFont val="Calibri"/>
        <family val="2"/>
        <charset val="1"/>
      </rPr>
      <t xml:space="preserve"> after resume from CB.</t>
    </r>
  </si>
  <si>
    <t>1/6u,1/60c</t>
  </si>
  <si>
    <t>Batterylife_1080P ,test result worse than NPI over 5%.( Worse Gap:-52.12%)(F/R:1/2u,1/2c)</t>
  </si>
  <si>
    <t>QAD Comments</t>
    <phoneticPr fontId="5" type="noConversion"/>
  </si>
  <si>
    <t>F25</t>
  </si>
  <si>
    <t xml:space="preserve">Single roasting and double roasting not meet spec when use Slim adapter 170w/245w (AC mode). </t>
  </si>
  <si>
    <t>5/5u,51/90c</t>
  </si>
  <si>
    <t xml:space="preserve">Single roasting and double roasting not meet spec when use PD adapter 140w/100w  (AC mode). </t>
    <phoneticPr fontId="5" type="noConversion"/>
  </si>
  <si>
    <t>5/5u,36/50c</t>
  </si>
  <si>
    <t>Single roasting and double roasting not meet spec in DC.</t>
  </si>
  <si>
    <t>5/5u,20/20c</t>
  </si>
  <si>
    <t>Stress_Burnin/3DMark: Battery capacity not keep 100%(drop 3%)</t>
  </si>
  <si>
    <t>1/15u, 1/15c</t>
  </si>
  <si>
    <t>Stress_Burnin, Unit show sound fail.</t>
  </si>
  <si>
    <t>1/20u, 1/20c</t>
  </si>
  <si>
    <r>
      <rPr>
        <sz val="10"/>
        <rFont val="Calibri"/>
        <family val="2"/>
        <charset val="1"/>
      </rPr>
      <t xml:space="preserve">Stress_Double Rosting,  CPU/GPU </t>
    </r>
    <r>
      <rPr>
        <sz val="9"/>
        <rFont val="Calibri"/>
        <family val="2"/>
        <charset val="1"/>
      </rPr>
      <t>curve show unstable.</t>
    </r>
  </si>
  <si>
    <t>4/7u, 4/7c</t>
  </si>
  <si>
    <t>Stress_Cinebench R23, Balance mode's score is more than Performance mode.</t>
  </si>
  <si>
    <t>7/7u, 7/7c</t>
  </si>
  <si>
    <t>Stress_R23/R24, Result curve show gap.</t>
  </si>
  <si>
    <t>Batterylife_1080P sustaining score worse than NPI score over 5% gap.(1/5u 2/6c)</t>
    <phoneticPr fontId="5" type="noConversion"/>
  </si>
  <si>
    <t>1/5u,2/6c</t>
  </si>
  <si>
    <t>BT headset can not auto connet units after resume from MS(about 10min)</t>
  </si>
  <si>
    <t>Game FPS: Dota 2 average FPS &lt;SPEC (X2:&gt;=100, X4/X6:&gt;=110, Result: worst:98.344)(F/R: 2/5u, 2/5c)</t>
  </si>
  <si>
    <t>2/5u, 3/15c</t>
  </si>
  <si>
    <t>Performance_3DMark steel nomad warm test_Unit show Max warm test score not appear in the first three results</t>
    <phoneticPr fontId="5" type="noConversion"/>
  </si>
  <si>
    <t>5/5u,8/10c</t>
  </si>
  <si>
    <t>Stress_NPU Results show error.</t>
    <phoneticPr fontId="5" type="noConversion"/>
  </si>
  <si>
    <t>15/15u</t>
  </si>
  <si>
    <t>Based on RD analysis, same as NPI known issue, Follow NPI WNF</t>
    <phoneticPr fontId="5" type="noConversion"/>
  </si>
  <si>
    <r>
      <rPr>
        <sz val="10"/>
        <rFont val="Calibri"/>
        <family val="2"/>
      </rPr>
      <t>Game FPS: Dota 2/Red Dead Redemption 2/Far Cry 6 average FPS X6&lt;X4/X4&lt;X2 (Max gap:10 )</t>
    </r>
  </si>
  <si>
    <t>Legion space: Legion space 2 icon (Device management &amp; gaming zone) lost after change fan speed then do manual CB.</t>
  </si>
  <si>
    <t>1/3u, 1/30c</t>
  </si>
  <si>
    <t>System show Automatic Repair after unplug then plug SSD.</t>
  </si>
  <si>
    <t>1/2u, 1/2 c</t>
  </si>
  <si>
    <t>Legion space: The current profile not switch the light effect name  when switch light effect by Fn+space</t>
  </si>
  <si>
    <t>2/2u, 4/10 c</t>
  </si>
  <si>
    <t>Legion space: “Keyboard Lighting/Front Environmental Lighting/Rear Environmental Lighting/Logo LED“ button and Lenovo Spectrum sync options lost in Lighting Theme Options page, which not meet case defined.</t>
  </si>
  <si>
    <t>2/2u, 8/12c</t>
  </si>
  <si>
    <t>Power mode “On Battery” Option change from "Best performance" mode to"Balance"mode when replug AC then plug in.</t>
  </si>
  <si>
    <t>3/3u, 3/3c</t>
  </si>
  <si>
    <t>Manual CB: Screen is getting darker then brighter after LNV logo interface.</t>
  </si>
  <si>
    <t>Performance_Cinebench R23 max warm score not appear in the first three runs</t>
  </si>
  <si>
    <t>3/4u, 3/8c</t>
  </si>
  <si>
    <t>3DMARK Steel Nomad Warm Test_Max warm score not appear in the first three results.</t>
    <phoneticPr fontId="5" type="noConversion"/>
  </si>
  <si>
    <r>
      <rPr>
        <sz val="10"/>
        <rFont val="Calibri"/>
        <family val="2"/>
      </rPr>
      <t>Unit show BSOD(stop code: DRIVER_POWER_STATE_FAILURE /DPC_WATCHDOG_VIOLATION) when running prime 95.</t>
    </r>
  </si>
  <si>
    <t>2/2u, 2/2 c</t>
  </si>
  <si>
    <r>
      <rPr>
        <sz val="10"/>
        <rFont val="Calibri"/>
        <family val="2"/>
        <charset val="1"/>
      </rPr>
      <t xml:space="preserve">Stress_MS: PCI Express Root Port (\_SB.PCI0.GPP0) / </t>
    </r>
    <r>
      <rPr>
        <sz val="10"/>
        <rFont val="Calibri"/>
        <family val="2"/>
        <charset val="136"/>
      </rPr>
      <t>NVM Express Controller(\_SB.PCI0.GPP7.NVME) /</t>
    </r>
    <r>
      <rPr>
        <sz val="10"/>
        <rFont val="Calibri"/>
        <family val="2"/>
        <charset val="1"/>
      </rPr>
      <t xml:space="preserve"> </t>
    </r>
    <r>
      <rPr>
        <sz val="10"/>
        <rFont val="Calibri"/>
        <family val="2"/>
        <charset val="136"/>
      </rPr>
      <t xml:space="preserve">Realtek PCIe GbE Family Controller(\_SB.PCI0.GPP7.RTL8) </t>
    </r>
    <r>
      <rPr>
        <sz val="10"/>
        <rFont val="Calibri"/>
        <family val="2"/>
        <charset val="1"/>
      </rPr>
      <t>cause SW/HW drips low than 90%.</t>
    </r>
  </si>
  <si>
    <t>4/10u, 29/1250c</t>
    <phoneticPr fontId="5" type="noConversion"/>
  </si>
  <si>
    <t>NRCN27WW</t>
    <phoneticPr fontId="5" type="noConversion"/>
  </si>
  <si>
    <t>JLY20</t>
    <phoneticPr fontId="5" type="noConversion"/>
  </si>
  <si>
    <t>HPT1&amp;HPT2</t>
    <phoneticPr fontId="95" type="noConversion"/>
  </si>
  <si>
    <t>NZCN38WW</t>
    <phoneticPr fontId="95" type="noConversion"/>
  </si>
  <si>
    <t>NZCN38WW+V59</t>
    <phoneticPr fontId="95" type="noConversion"/>
  </si>
  <si>
    <t>C38 NB_202605_01</t>
    <phoneticPr fontId="95" type="noConversion"/>
  </si>
  <si>
    <t>BIOS: R8CN26WW, Image:V39,  OS: 26200.6899</t>
    <phoneticPr fontId="95" type="noConversion"/>
  </si>
  <si>
    <t>BIOS: NRCN27WW, Image: V68,  
OS: 26100.3323</t>
    <phoneticPr fontId="5" type="noConversion"/>
  </si>
  <si>
    <t>BIOS/EC: R3CN44WW/R3EC44WW
Image: V46, OS: 26200.7462</t>
    <phoneticPr fontId="5" type="noConversion"/>
  </si>
  <si>
    <t>BIOS/EC: R8CN25WW/R8EC25WW
Image: V39, OS: 26200.6899</t>
    <phoneticPr fontId="5" type="noConversion"/>
  </si>
  <si>
    <t>2/2u,8/8c</t>
    <phoneticPr fontId="5" type="noConversion"/>
  </si>
  <si>
    <t xml:space="preserve"> 3/3u,4/375c</t>
    <phoneticPr fontId="5" type="noConversion"/>
  </si>
  <si>
    <t>NGCN35WW</t>
    <phoneticPr fontId="5" type="noConversion"/>
  </si>
  <si>
    <t>unit w/o IR camera, zero touch item show  in lenovo vantage</t>
    <phoneticPr fontId="5" type="noConversion"/>
  </si>
  <si>
    <t>1/2u,1/2c</t>
  </si>
  <si>
    <t>Stress_MS: The  SW/HW drips value less than  90% or show 0/-  casused by  @ USB xHCI  (\_SB.PCI0.GP17.XHC0):/AMD Radeon 760M Graphics (\_SB.PCI0.GP17.VGA)/ NVM Express  (\_SB.PCI0.GPP8.NVME)/PCI Express  (\_SB.PCI0.GPP6)</t>
    <phoneticPr fontId="5" type="noConversion"/>
  </si>
  <si>
    <t>2/2u,61/150c</t>
    <phoneticPr fontId="5" type="noConversion"/>
  </si>
  <si>
    <t xml:space="preserve"> System can‘t be wake up from MS in DC mode.</t>
  </si>
  <si>
    <t>1/2u,1/10c</t>
  </si>
  <si>
    <t>System enter S4 take long time when enter S4 by critical battery level</t>
  </si>
  <si>
    <t>The BIOS progress bar will change from 100% to 99% then to 100%(99% icon abnormal)</t>
    <phoneticPr fontId="5" type="noConversion"/>
  </si>
  <si>
    <t>2/2u,4/4c</t>
  </si>
  <si>
    <t>F1</t>
    <phoneticPr fontId="5" type="noConversion"/>
  </si>
  <si>
    <t>F2</t>
    <phoneticPr fontId="5" type="noConversion"/>
  </si>
  <si>
    <t>F3</t>
    <phoneticPr fontId="5" type="noConversion"/>
  </si>
  <si>
    <t xml:space="preserve">F4 </t>
    <phoneticPr fontId="5" type="noConversion"/>
  </si>
  <si>
    <t>F5</t>
    <phoneticPr fontId="5" type="noConversion"/>
  </si>
  <si>
    <t>C38 NB_202604_07</t>
    <phoneticPr fontId="5" type="noConversion"/>
  </si>
  <si>
    <t>NGCN35WW+V56(24H2 26100.1000)</t>
    <phoneticPr fontId="95" type="noConversion"/>
  </si>
  <si>
    <t>ILS4P/ILS6P</t>
    <phoneticPr fontId="5" type="noConversion"/>
  </si>
  <si>
    <r>
      <rPr>
        <sz val="10"/>
        <color rgb="FF0000FF"/>
        <rFont val="Calibri"/>
        <family val="2"/>
      </rPr>
      <t>Fixed</t>
    </r>
    <r>
      <rPr>
        <sz val="10"/>
        <rFont val="Calibri"/>
        <family val="2"/>
      </rPr>
      <t xml:space="preserve">
RC:Realtek UEFI CSR driver show debug message.
Resolution:Update Realtek UEFI CSR driver by QTCN31WW_KRK2_F05.</t>
    </r>
    <phoneticPr fontId="5" type="noConversion"/>
  </si>
  <si>
    <r>
      <rPr>
        <sz val="10"/>
        <color rgb="FF0000FF"/>
        <rFont val="Calibri"/>
        <family val="2"/>
      </rPr>
      <t>Fixed</t>
    </r>
    <r>
      <rPr>
        <sz val="10"/>
        <rFont val="Calibri"/>
        <family val="2"/>
      </rPr>
      <t xml:space="preserve">
RC:Insyde feature code issue  (Revert IB22390213)
Resolution:Solved with BIOS QTCN31WW_KRK2_F05.</t>
    </r>
    <phoneticPr fontId="5" type="noConversion"/>
  </si>
  <si>
    <r>
      <rPr>
        <sz val="10"/>
        <color rgb="FF0000FF"/>
        <rFont val="Calibri"/>
        <family val="2"/>
      </rPr>
      <t>Fixed</t>
    </r>
    <r>
      <rPr>
        <sz val="10"/>
        <rFont val="Calibri"/>
        <family val="2"/>
      </rPr>
      <t xml:space="preserve">
RCSystem will provide flash picture during Lenovo logo-&gt;CB(AMD update driver side effect)
Resolution:elayed backlight activation time (T7+T8=200ms). And RD pre-test Pass. W/A BIOS cut in QTCN32WW. 
Verify Data</t>
    </r>
    <r>
      <rPr>
        <sz val="10"/>
        <rFont val="標楷體"/>
        <family val="4"/>
        <charset val="136"/>
      </rPr>
      <t>：</t>
    </r>
    <r>
      <rPr>
        <sz val="10"/>
        <rFont val="Calibri"/>
        <family val="2"/>
      </rPr>
      <t xml:space="preserve">0/3u,0/15c w/ BIOS V32
</t>
    </r>
    <phoneticPr fontId="5" type="noConversion"/>
  </si>
  <si>
    <r>
      <rPr>
        <sz val="10"/>
        <color rgb="FF0000FF"/>
        <rFont val="Calibri"/>
        <family val="2"/>
      </rPr>
      <t>CND</t>
    </r>
    <r>
      <rPr>
        <sz val="10"/>
        <rFont val="Calibri"/>
        <family val="2"/>
      </rPr>
      <t xml:space="preserve">
4/24 SA use fail units run 30H CND amd DQA retest pass(include fail uut),so close as CND</t>
    </r>
    <phoneticPr fontId="5" type="noConversion"/>
  </si>
  <si>
    <r>
      <rPr>
        <sz val="10"/>
        <color rgb="FF0000FF"/>
        <rFont val="Calibri"/>
        <family val="2"/>
      </rPr>
      <t>WNF</t>
    </r>
    <r>
      <rPr>
        <sz val="10"/>
        <rFont val="Calibri"/>
        <family val="2"/>
      </rPr>
      <t xml:space="preserve">
Same as KRK2 518983,WNF</t>
    </r>
    <phoneticPr fontId="5" type="noConversion"/>
  </si>
  <si>
    <r>
      <rPr>
        <sz val="10"/>
        <color rgb="FF0000FF"/>
        <rFont val="Calibri"/>
        <family val="2"/>
      </rPr>
      <t>Unknown Fix</t>
    </r>
    <r>
      <rPr>
        <sz val="10"/>
        <rFont val="Calibri"/>
        <family val="2"/>
      </rPr>
      <t xml:space="preserve">
SA </t>
    </r>
    <r>
      <rPr>
        <sz val="10"/>
        <rFont val="標楷體"/>
        <family val="4"/>
        <charset val="136"/>
      </rPr>
      <t>懷疑當下</t>
    </r>
    <r>
      <rPr>
        <sz val="10"/>
        <rFont val="Calibri"/>
        <family val="2"/>
      </rPr>
      <t>SSD</t>
    </r>
    <r>
      <rPr>
        <sz val="10"/>
        <rFont val="標楷體"/>
        <family val="4"/>
        <charset val="136"/>
      </rPr>
      <t>磁盤有損壞，</t>
    </r>
    <r>
      <rPr>
        <sz val="10"/>
        <rFont val="Calibri"/>
        <family val="2"/>
      </rPr>
      <t xml:space="preserve">RD fail UUT </t>
    </r>
    <r>
      <rPr>
        <sz val="10"/>
        <rFont val="標楷體"/>
        <family val="4"/>
        <charset val="136"/>
      </rPr>
      <t>磁盘优化后</t>
    </r>
    <r>
      <rPr>
        <sz val="10"/>
        <rFont val="Calibri"/>
        <family val="2"/>
      </rPr>
      <t>,Retest pass;
BIOS V33 + Image V49,DQA verify pass(F/R:0/17u)</t>
    </r>
    <phoneticPr fontId="5" type="noConversion"/>
  </si>
  <si>
    <r>
      <rPr>
        <sz val="10"/>
        <color rgb="FF0000FF"/>
        <rFont val="Calibri"/>
        <family val="2"/>
      </rPr>
      <t>Unknown Fix</t>
    </r>
    <r>
      <rPr>
        <sz val="10"/>
        <rFont val="標楷體"/>
        <family val="4"/>
        <charset val="136"/>
      </rPr>
      <t xml:space="preserve">
外接</t>
    </r>
    <r>
      <rPr>
        <sz val="10"/>
        <rFont val="Calibri"/>
        <family val="2"/>
      </rPr>
      <t>U</t>
    </r>
    <r>
      <rPr>
        <sz val="10"/>
        <rFont val="標楷體"/>
        <family val="4"/>
        <charset val="136"/>
      </rPr>
      <t>盤的問題</t>
    </r>
    <r>
      <rPr>
        <sz val="10"/>
        <rFont val="Calibri"/>
        <family val="2"/>
      </rPr>
      <t xml:space="preserve">,RD check </t>
    </r>
    <r>
      <rPr>
        <sz val="10"/>
        <rFont val="標楷體"/>
        <family val="4"/>
        <charset val="136"/>
      </rPr>
      <t>外接</t>
    </r>
    <r>
      <rPr>
        <sz val="10"/>
        <rFont val="Calibri"/>
        <family val="2"/>
      </rPr>
      <t>U</t>
    </r>
    <r>
      <rPr>
        <sz val="10"/>
        <rFont val="標楷體"/>
        <family val="4"/>
        <charset val="136"/>
      </rPr>
      <t>盤一直</t>
    </r>
    <r>
      <rPr>
        <sz val="10"/>
        <rFont val="Calibri"/>
        <family val="2"/>
      </rPr>
      <t>show error,</t>
    </r>
    <r>
      <rPr>
        <sz val="10"/>
        <rFont val="標楷體"/>
        <family val="4"/>
        <charset val="136"/>
      </rPr>
      <t>換外接</t>
    </r>
    <r>
      <rPr>
        <sz val="10"/>
        <rFont val="Calibri"/>
        <family val="2"/>
      </rPr>
      <t xml:space="preserve">U </t>
    </r>
    <r>
      <rPr>
        <sz val="10"/>
        <rFont val="標楷體"/>
        <family val="4"/>
        <charset val="136"/>
      </rPr>
      <t>盤，復測</t>
    </r>
    <r>
      <rPr>
        <sz val="10"/>
        <rFont val="Calibri"/>
        <family val="2"/>
      </rPr>
      <t>pass</t>
    </r>
    <phoneticPr fontId="5" type="noConversion"/>
  </si>
  <si>
    <r>
      <rPr>
        <sz val="10"/>
        <color rgb="FF0000FF"/>
        <rFont val="Calibri"/>
        <family val="2"/>
      </rPr>
      <t>Fixed</t>
    </r>
    <r>
      <rPr>
        <sz val="10"/>
        <rFont val="標楷體"/>
        <family val="4"/>
        <charset val="136"/>
      </rPr>
      <t xml:space="preserve">
組裝異常</t>
    </r>
    <r>
      <rPr>
        <sz val="10"/>
        <rFont val="Calibri"/>
        <family val="2"/>
      </rPr>
      <t>,</t>
    </r>
    <r>
      <rPr>
        <sz val="10"/>
        <rFont val="標楷體"/>
        <family val="4"/>
        <charset val="136"/>
      </rPr>
      <t>重組之後</t>
    </r>
    <r>
      <rPr>
        <sz val="10"/>
        <rFont val="Calibri"/>
        <family val="2"/>
      </rPr>
      <t>OK</t>
    </r>
    <phoneticPr fontId="5" type="noConversion"/>
  </si>
  <si>
    <r>
      <rPr>
        <sz val="10"/>
        <color rgb="FF0000FF"/>
        <rFont val="Calibri"/>
        <family val="2"/>
      </rPr>
      <t>Unknown Fix</t>
    </r>
    <r>
      <rPr>
        <sz val="10"/>
        <rFont val="標楷體"/>
        <family val="4"/>
        <charset val="136"/>
      </rPr>
      <t xml:space="preserve">
不开机原因</t>
    </r>
    <r>
      <rPr>
        <sz val="10"/>
        <rFont val="Calibri"/>
        <family val="2"/>
      </rPr>
      <t>:</t>
    </r>
    <r>
      <rPr>
        <sz val="10"/>
        <rFont val="標楷體"/>
        <family val="4"/>
        <charset val="136"/>
      </rPr>
      <t>按下</t>
    </r>
    <r>
      <rPr>
        <sz val="10"/>
        <rFont val="Calibri"/>
        <family val="2"/>
      </rPr>
      <t>power button</t>
    </r>
    <r>
      <rPr>
        <sz val="10"/>
        <rFont val="標楷體"/>
        <family val="4"/>
        <charset val="136"/>
      </rPr>
      <t>时</t>
    </r>
    <r>
      <rPr>
        <sz val="10"/>
        <rFont val="Calibri"/>
        <family val="2"/>
      </rPr>
      <t>, EC_ON</t>
    </r>
    <r>
      <rPr>
        <sz val="10"/>
        <rFont val="標楷體"/>
        <family val="4"/>
        <charset val="136"/>
      </rPr>
      <t>讯号未发</t>
    </r>
    <r>
      <rPr>
        <sz val="10"/>
        <rFont val="Calibri"/>
        <family val="2"/>
      </rPr>
      <t xml:space="preserve">;
</t>
    </r>
    <r>
      <rPr>
        <sz val="10"/>
        <rFont val="標楷體"/>
        <family val="4"/>
        <charset val="136"/>
      </rPr>
      <t>不充电原因</t>
    </r>
    <r>
      <rPr>
        <sz val="10"/>
        <rFont val="Calibri"/>
        <family val="2"/>
      </rPr>
      <t>: USBC_0_SNK_EN</t>
    </r>
    <r>
      <rPr>
        <sz val="10"/>
        <rFont val="標楷體"/>
        <family val="4"/>
        <charset val="136"/>
      </rPr>
      <t>讯号未发</t>
    </r>
    <r>
      <rPr>
        <sz val="10"/>
        <rFont val="Calibri"/>
        <family val="2"/>
      </rPr>
      <t>, BTB</t>
    </r>
    <r>
      <rPr>
        <sz val="10"/>
        <rFont val="標楷體"/>
        <family val="4"/>
        <charset val="136"/>
      </rPr>
      <t>没开</t>
    </r>
    <r>
      <rPr>
        <sz val="10"/>
        <rFont val="Calibri"/>
        <family val="2"/>
      </rPr>
      <t>;
BIOS V33 + Image V49,CND(F/R:0/2u,0/10c),include fail UUT,so close as unknown fix</t>
    </r>
    <phoneticPr fontId="5" type="noConversion"/>
  </si>
  <si>
    <r>
      <rPr>
        <sz val="10"/>
        <color rgb="FF0000FF"/>
        <rFont val="Calibri"/>
        <family val="2"/>
      </rPr>
      <t>CND</t>
    </r>
    <r>
      <rPr>
        <sz val="10"/>
        <rFont val="標楷體"/>
        <family val="4"/>
        <charset val="136"/>
      </rPr>
      <t xml:space="preserve">
同</t>
    </r>
    <r>
      <rPr>
        <sz val="10"/>
        <rFont val="Calibri"/>
        <family val="2"/>
      </rPr>
      <t>KRK2 519767,Fail UUT RD run 2000cycles,CND</t>
    </r>
    <phoneticPr fontId="5" type="noConversion"/>
  </si>
  <si>
    <r>
      <rPr>
        <sz val="10"/>
        <color rgb="FF0000FF"/>
        <rFont val="Calibri"/>
        <family val="2"/>
      </rPr>
      <t>Fixed</t>
    </r>
    <r>
      <rPr>
        <sz val="10"/>
        <rFont val="Calibri"/>
        <family val="2"/>
      </rPr>
      <t xml:space="preserve">
Verify Pass w/ BIOS V33(PI code:1.1.02d ) + Image V49
</t>
    </r>
    <r>
      <rPr>
        <sz val="10"/>
        <rFont val="標楷體"/>
        <family val="4"/>
        <charset val="136"/>
      </rPr>
      <t>同</t>
    </r>
    <r>
      <rPr>
        <sz val="10"/>
        <rFont val="Calibri"/>
        <family val="2"/>
      </rPr>
      <t xml:space="preserve"> KRK2 519769
RC:DQA did not find this issue with BIOS QTCN31WW.KRK2_F04 which used PI 1.1.02d, also found on KRK1
AMD replied: Stop at AMD PSP before send C2P command
TpPspC2PmboxBeforeCmdArmorSpiTransaction
=0xA651, ///&lt; Before send C2P command
MboxBiosCmdArmorSpiTransaction
Resolution:Keep debug with AMD by JIRA EXT-132276
Plan backward PI to 1.1.02d with BIOS QTCN33WW(4/24) and update to the latest PI with new Memory PCR wave3(July). </t>
    </r>
    <phoneticPr fontId="5" type="noConversion"/>
  </si>
  <si>
    <t>VGA Driver</t>
    <phoneticPr fontId="5" type="noConversion"/>
  </si>
  <si>
    <t>AMD Graphics Driver_32.0.22042.3003</t>
    <phoneticPr fontId="5" type="noConversion"/>
  </si>
  <si>
    <r>
      <t>C38 NB_202604_</t>
    </r>
    <r>
      <rPr>
        <u/>
        <sz val="11"/>
        <color theme="10"/>
        <rFont val="微軟正黑體"/>
        <family val="2"/>
        <charset val="134"/>
      </rPr>
      <t>04</t>
    </r>
    <phoneticPr fontId="5" type="noConversion"/>
  </si>
  <si>
    <r>
      <rPr>
        <sz val="9"/>
        <color rgb="FF0000FF"/>
        <rFont val="Calibri"/>
        <family val="2"/>
      </rPr>
      <t>CND</t>
    </r>
    <r>
      <rPr>
        <sz val="9"/>
        <color rgb="FF000000"/>
        <rFont val="Calibri"/>
        <family val="2"/>
      </rPr>
      <t xml:space="preserve">
Fail UUT,RD run triple cycles CND,so close as CND
DQA Verify data:4/24N~4/26N:run S4 pass(F/R:0/15u,0/4500c)</t>
    </r>
    <phoneticPr fontId="5" type="noConversion"/>
  </si>
  <si>
    <r>
      <rPr>
        <sz val="10"/>
        <color rgb="FF0000FF"/>
        <rFont val="Calibri"/>
        <family val="2"/>
      </rPr>
      <t>CND</t>
    </r>
    <r>
      <rPr>
        <sz val="10"/>
        <rFont val="Calibri"/>
        <family val="2"/>
      </rPr>
      <t xml:space="preserve">
BIOS V33 + Image V49,CND(F/R:0/19u,0/5700c)</t>
    </r>
    <phoneticPr fontId="5" type="noConversion"/>
  </si>
  <si>
    <r>
      <rPr>
        <sz val="10"/>
        <color rgb="FF0000FF"/>
        <rFont val="Calibri"/>
        <family val="2"/>
      </rPr>
      <t>CND</t>
    </r>
    <r>
      <rPr>
        <sz val="10"/>
        <rFont val="Calibri"/>
        <family val="2"/>
      </rPr>
      <t xml:space="preserve">
BIOS V33 + Image V49,CND(F/R:0/19u,0/5700c),</t>
    </r>
    <r>
      <rPr>
        <sz val="10"/>
        <rFont val="標楷體"/>
        <family val="4"/>
        <charset val="136"/>
      </rPr>
      <t>需要</t>
    </r>
    <r>
      <rPr>
        <sz val="10"/>
        <rFont val="Calibri"/>
        <family val="2"/>
      </rPr>
      <t xml:space="preserve">RD </t>
    </r>
    <r>
      <rPr>
        <sz val="10"/>
        <rFont val="標楷體"/>
        <family val="4"/>
        <charset val="136"/>
      </rPr>
      <t>提供</t>
    </r>
    <r>
      <rPr>
        <sz val="10"/>
        <rFont val="Calibri"/>
        <family val="2"/>
      </rPr>
      <t xml:space="preserve">fail UUT </t>
    </r>
    <r>
      <rPr>
        <sz val="10"/>
        <rFont val="標楷體"/>
        <family val="4"/>
        <charset val="136"/>
      </rPr>
      <t>三倍量的数据</t>
    </r>
    <r>
      <rPr>
        <sz val="10"/>
        <rFont val="Calibri"/>
        <family val="2"/>
      </rPr>
      <t>,</t>
    </r>
    <phoneticPr fontId="5" type="noConversion"/>
  </si>
  <si>
    <t>Same as KRK2 519647</t>
    <phoneticPr fontId="5" type="noConversion"/>
  </si>
  <si>
    <t>QTCN33WW</t>
    <phoneticPr fontId="95" type="noConversion"/>
  </si>
  <si>
    <t>2/2u,6/6c</t>
    <phoneticPr fontId="5" type="noConversion"/>
  </si>
  <si>
    <t>No solution</t>
    <phoneticPr fontId="5" type="noConversion"/>
  </si>
  <si>
    <t>Disk active time over Spec after MS/S4/WB/CB(worse result:AC:9%,DC:15% Spec:AC:&lt;5%,DC:&lt;&lt;10%)</t>
    <phoneticPr fontId="5" type="noConversion"/>
  </si>
  <si>
    <t>2/5u,4/25c</t>
    <phoneticPr fontId="5" type="noConversion"/>
  </si>
  <si>
    <t>F1</t>
    <phoneticPr fontId="5" type="noConversion"/>
  </si>
  <si>
    <t>F2</t>
    <phoneticPr fontId="5" type="noConversion"/>
  </si>
  <si>
    <t>F3</t>
    <phoneticPr fontId="5" type="noConversion"/>
  </si>
  <si>
    <t>F4</t>
    <phoneticPr fontId="5" type="noConversion"/>
  </si>
  <si>
    <t>F5</t>
    <phoneticPr fontId="5" type="noConversion"/>
  </si>
  <si>
    <t>F6</t>
    <phoneticPr fontId="5" type="noConversion"/>
  </si>
  <si>
    <t>F7</t>
    <phoneticPr fontId="5" type="noConversion"/>
  </si>
  <si>
    <t>F8</t>
    <phoneticPr fontId="5" type="noConversion"/>
  </si>
  <si>
    <t>F9</t>
    <phoneticPr fontId="5" type="noConversion"/>
  </si>
  <si>
    <t>F10</t>
    <phoneticPr fontId="5" type="noConversion"/>
  </si>
  <si>
    <t>No Solution</t>
    <phoneticPr fontId="5" type="noConversion"/>
  </si>
  <si>
    <t>Solution planning</t>
    <phoneticPr fontId="5" type="noConversion"/>
  </si>
  <si>
    <t>8/19u</t>
    <phoneticPr fontId="5" type="noConversion"/>
  </si>
  <si>
    <r>
      <rPr>
        <sz val="10"/>
        <color rgb="FF0000FF"/>
        <rFont val="Calibri"/>
        <family val="2"/>
      </rPr>
      <t>WNF</t>
    </r>
    <r>
      <rPr>
        <sz val="10"/>
        <color rgb="FF000000"/>
        <rFont val="Calibri"/>
        <family val="2"/>
      </rPr>
      <t xml:space="preserve">
Intel VGA 32.0.101.7076 also fail,Confrim w/ RD same as NPI WNF  issue(337161&amp;336914)</t>
    </r>
    <phoneticPr fontId="5" type="noConversion"/>
  </si>
  <si>
    <r>
      <rPr>
        <sz val="10"/>
        <color rgb="FF0000FF"/>
        <rFont val="Calibri"/>
        <family val="2"/>
      </rPr>
      <t>Fixed</t>
    </r>
    <r>
      <rPr>
        <sz val="10"/>
        <color rgb="FF000000"/>
        <rFont val="Calibri"/>
        <family val="2"/>
      </rPr>
      <t xml:space="preserve">
Intel VGA 32.0.101.7076 Pass,F/R:0/6u</t>
    </r>
    <phoneticPr fontId="5" type="noConversion"/>
  </si>
  <si>
    <r>
      <rPr>
        <sz val="10"/>
        <color rgb="FF0000FF"/>
        <rFont val="Calibri"/>
        <family val="2"/>
      </rPr>
      <t>Fixed</t>
    </r>
    <r>
      <rPr>
        <sz val="10"/>
        <color rgb="FF000000"/>
        <rFont val="Calibri"/>
        <family val="2"/>
      </rPr>
      <t xml:space="preserve">
Intel VGA 32.0.101.7076 Pass,F/R:0/4u</t>
    </r>
    <phoneticPr fontId="5" type="noConversion"/>
  </si>
  <si>
    <t>Stress_MS: WU/Update Orchestrator Client caused SW/HW drips show"0"/"_" .</t>
    <phoneticPr fontId="5" type="noConversion"/>
  </si>
  <si>
    <t>1/6u,20/750c</t>
    <phoneticPr fontId="5" type="noConversion"/>
  </si>
  <si>
    <t>Stress_MS:USBxHCI(\_SB.PC00.XHCI)/PCI Express(\_SB.PC00.PEG2)/Intel Iris Xe Graphics(\_SB.PC00.GFX0)/TCPIP caused SW/HW drips show"0"/"_" or less than 90 .</t>
  </si>
  <si>
    <t>1/6u,24/750c</t>
  </si>
  <si>
    <r>
      <rPr>
        <sz val="10"/>
        <color rgb="FF0000FF"/>
        <rFont val="Calibri"/>
        <family val="2"/>
      </rPr>
      <t>Fixed</t>
    </r>
    <r>
      <rPr>
        <sz val="10"/>
        <color rgb="FF000000"/>
        <rFont val="Calibri"/>
        <family val="2"/>
      </rPr>
      <t xml:space="preserve">
Tracking Intel VGA 32.0.101.7076 Pass(F/R:0/6u,0/750c)</t>
    </r>
    <phoneticPr fontId="5" type="noConversion"/>
  </si>
  <si>
    <r>
      <t xml:space="preserve">KRK2 also fail,Fixed,
RD </t>
    </r>
    <r>
      <rPr>
        <sz val="10"/>
        <rFont val="微軟正黑體"/>
        <family val="2"/>
        <charset val="136"/>
      </rPr>
      <t>重命名：把</t>
    </r>
    <r>
      <rPr>
        <sz val="10"/>
        <rFont val="Calibri"/>
        <family val="2"/>
      </rPr>
      <t xml:space="preserve">QTCN33WW </t>
    </r>
    <r>
      <rPr>
        <sz val="10"/>
        <rFont val="微軟正黑體"/>
        <family val="2"/>
        <charset val="136"/>
      </rPr>
      <t>改成</t>
    </r>
    <r>
      <rPr>
        <sz val="10"/>
        <rFont val="Calibri"/>
        <family val="2"/>
      </rPr>
      <t>QTCN, @5/5,</t>
    </r>
    <r>
      <rPr>
        <sz val="10"/>
        <rFont val="微軟正黑體"/>
        <family val="2"/>
        <charset val="136"/>
      </rPr>
      <t>只是改名字，文檔不變，</t>
    </r>
    <r>
      <rPr>
        <sz val="10"/>
        <rFont val="Calibri"/>
        <family val="2"/>
      </rPr>
      <t xml:space="preserve">RD </t>
    </r>
    <r>
      <rPr>
        <sz val="10"/>
        <rFont val="微軟正黑體"/>
        <family val="2"/>
        <charset val="136"/>
      </rPr>
      <t>評估</t>
    </r>
    <r>
      <rPr>
        <sz val="10"/>
        <rFont val="Calibri"/>
        <family val="2"/>
      </rPr>
      <t>no function impact,</t>
    </r>
    <phoneticPr fontId="5" type="noConversion"/>
  </si>
  <si>
    <r>
      <rPr>
        <sz val="9"/>
        <color rgb="FF0000FF"/>
        <rFont val="Arial"/>
        <family val="2"/>
      </rPr>
      <t>Fixed</t>
    </r>
    <r>
      <rPr>
        <sz val="9"/>
        <color rgb="FF000000"/>
        <rFont val="微軟正黑體"/>
        <family val="2"/>
        <charset val="136"/>
      </rPr>
      <t xml:space="preserve">
單機</t>
    </r>
    <r>
      <rPr>
        <sz val="9"/>
        <color rgb="FF000000"/>
        <rFont val="Arial"/>
        <family val="2"/>
      </rPr>
      <t>Camera</t>
    </r>
    <r>
      <rPr>
        <sz val="9"/>
        <color rgb="FF000000"/>
        <rFont val="微軟正黑體"/>
        <family val="2"/>
        <charset val="136"/>
      </rPr>
      <t>線材</t>
    </r>
    <r>
      <rPr>
        <sz val="9"/>
        <color rgb="FF000000"/>
        <rFont val="Arial"/>
        <family val="2"/>
      </rPr>
      <t>Bug,</t>
    </r>
    <r>
      <rPr>
        <sz val="9"/>
        <color rgb="FF000000"/>
        <rFont val="微軟正黑體"/>
        <family val="2"/>
        <charset val="136"/>
      </rPr>
      <t>重新整理了一下</t>
    </r>
    <r>
      <rPr>
        <sz val="9"/>
        <color rgb="FF000000"/>
        <rFont val="Arial"/>
        <family val="2"/>
      </rPr>
      <t>Camera</t>
    </r>
    <r>
      <rPr>
        <sz val="9"/>
        <color rgb="FF000000"/>
        <rFont val="微軟正黑體"/>
        <family val="2"/>
        <charset val="136"/>
      </rPr>
      <t>走線之後</t>
    </r>
    <r>
      <rPr>
        <sz val="9"/>
        <color rgb="FF000000"/>
        <rFont val="Arial"/>
        <family val="2"/>
      </rPr>
      <t>pass</t>
    </r>
    <phoneticPr fontId="5" type="noConversion"/>
  </si>
  <si>
    <t>F11</t>
    <phoneticPr fontId="5" type="noConversion"/>
  </si>
  <si>
    <t>F12</t>
    <phoneticPr fontId="5" type="noConversion"/>
  </si>
  <si>
    <t>F13</t>
    <phoneticPr fontId="5" type="noConversion"/>
  </si>
  <si>
    <t>F14</t>
    <phoneticPr fontId="5" type="noConversion"/>
  </si>
  <si>
    <t>F15</t>
    <phoneticPr fontId="5" type="noConversion"/>
  </si>
  <si>
    <t>F16</t>
    <phoneticPr fontId="5" type="noConversion"/>
  </si>
  <si>
    <t>F17</t>
    <phoneticPr fontId="5" type="noConversion"/>
  </si>
  <si>
    <t>F18</t>
    <phoneticPr fontId="5" type="noConversion"/>
  </si>
  <si>
    <t>F19</t>
    <phoneticPr fontId="5" type="noConversion"/>
  </si>
  <si>
    <t>F20</t>
    <phoneticPr fontId="5" type="noConversion"/>
  </si>
  <si>
    <t>F21</t>
    <phoneticPr fontId="5" type="noConversion"/>
  </si>
  <si>
    <t>F22</t>
    <phoneticPr fontId="5" type="noConversion"/>
  </si>
  <si>
    <t>　NPI是22H2,测试机台为25H2，差距太大，建议退driver复测。</t>
  </si>
  <si>
    <t>　TASK MANAGER发现copy文件过程中外接SSD并未进行任何读写，重新连接外接SSD后pass</t>
  </si>
  <si>
    <t>　NPI未测试</t>
  </si>
  <si>
    <t>NPI 未使用PDU测试，Dump指向LAN，NPI未测试（NPI case时若支持MS，使用PDU测试）</t>
  </si>
  <si>
    <t>测试机台VRAM为4G，</t>
  </si>
  <si>
    <t>　NPI未测试且FURMARK为GPU LOADING测试软件默认调用DGPU</t>
  </si>
  <si>
    <t>　Dump to VGA，intel建议使用新版</t>
  </si>
  <si>
    <t>　未抓log，无法分析，若后续测试仍fail，帮忙保留现象，推测为explore crash</t>
  </si>
  <si>
    <t>　推测CPU loading太大，建议使用170W 电源 复测</t>
  </si>
  <si>
    <t>　机台问题，后续找EE确认Keyboard backlight是否损坏</t>
  </si>
  <si>
    <r>
      <t>Issue</t>
    </r>
    <r>
      <rPr>
        <sz val="10"/>
        <color rgb="FF000000"/>
        <rFont val="微軟正黑體"/>
        <family val="1"/>
        <charset val="134"/>
      </rPr>
      <t xml:space="preserve"> fail on P7,P7未出貨(P5 Pass),so Cancel</t>
    </r>
    <phoneticPr fontId="5" type="noConversion"/>
  </si>
  <si>
    <t>Follow RD  commenst:HOT PLUG 2.0，切换模式需重启才会生效,so cancel this issue</t>
    <phoneticPr fontId="5" type="noConversion"/>
  </si>
  <si>
    <t>Intel 32.0.101.7040</t>
    <phoneticPr fontId="5" type="noConversion"/>
  </si>
  <si>
    <t>ILG5052</t>
    <phoneticPr fontId="5" type="noConversion"/>
  </si>
  <si>
    <r>
      <t xml:space="preserve">CND
</t>
    </r>
    <r>
      <rPr>
        <sz val="9"/>
        <rFont val="Calibri"/>
        <family val="2"/>
      </rPr>
      <t>Fail UUT,RD run2000 cycles CND,so close as CND
DQA Verify data:Stress WB pass(F/R:0/3u,0/900c)</t>
    </r>
    <phoneticPr fontId="5" type="noConversion"/>
  </si>
  <si>
    <t>F1</t>
    <phoneticPr fontId="5" type="noConversion"/>
  </si>
  <si>
    <t>QSCN35WW_2nd</t>
    <phoneticPr fontId="95" type="noConversion"/>
  </si>
  <si>
    <t>3/7u,3/7c</t>
    <phoneticPr fontId="5" type="noConversion"/>
  </si>
  <si>
    <r>
      <t>PC manager: "</t>
    </r>
    <r>
      <rPr>
        <sz val="10"/>
        <rFont val="細明體"/>
        <family val="3"/>
        <charset val="136"/>
      </rPr>
      <t>色彩管理</t>
    </r>
    <r>
      <rPr>
        <sz val="10"/>
        <rFont val="Calibri"/>
        <family val="2"/>
      </rPr>
      <t>" page don't show:"</t>
    </r>
    <r>
      <rPr>
        <sz val="10"/>
        <rFont val="細明體"/>
        <family val="3"/>
        <charset val="136"/>
      </rPr>
      <t>出厂默认</t>
    </r>
    <r>
      <rPr>
        <sz val="10"/>
        <rFont val="Calibri"/>
        <family val="2"/>
      </rPr>
      <t xml:space="preserve">, </t>
    </r>
    <r>
      <rPr>
        <sz val="10"/>
        <rFont val="細明體"/>
        <family val="3"/>
        <charset val="136"/>
      </rPr>
      <t>鲜艳</t>
    </r>
    <r>
      <rPr>
        <sz val="10"/>
        <rFont val="Calibri"/>
        <family val="2"/>
      </rPr>
      <t xml:space="preserve">, </t>
    </r>
    <r>
      <rPr>
        <sz val="10"/>
        <rFont val="細明體"/>
        <family val="3"/>
        <charset val="136"/>
      </rPr>
      <t>网页办公</t>
    </r>
    <r>
      <rPr>
        <sz val="10"/>
        <rFont val="Calibri"/>
        <family val="2"/>
      </rPr>
      <t xml:space="preserve">, </t>
    </r>
    <r>
      <rPr>
        <sz val="10"/>
        <rFont val="細明體"/>
        <family val="3"/>
        <charset val="136"/>
      </rPr>
      <t>摄影</t>
    </r>
    <r>
      <rPr>
        <sz val="10"/>
        <rFont val="Calibri"/>
        <family val="2"/>
      </rPr>
      <t>/</t>
    </r>
    <r>
      <rPr>
        <sz val="10"/>
        <rFont val="細明體"/>
        <family val="3"/>
        <charset val="136"/>
      </rPr>
      <t>数码影院</t>
    </r>
    <r>
      <rPr>
        <sz val="10"/>
        <rFont val="Calibri"/>
        <family val="2"/>
      </rPr>
      <t xml:space="preserve">, </t>
    </r>
    <r>
      <rPr>
        <sz val="10"/>
        <rFont val="細明體"/>
        <family val="3"/>
        <charset val="136"/>
      </rPr>
      <t>原生数码影院</t>
    </r>
    <r>
      <rPr>
        <sz val="10"/>
        <rFont val="Calibri"/>
        <family val="2"/>
      </rPr>
      <t xml:space="preserve">, </t>
    </r>
    <r>
      <rPr>
        <sz val="10"/>
        <rFont val="細明體"/>
        <family val="3"/>
        <charset val="136"/>
      </rPr>
      <t>摄影印刷</t>
    </r>
    <r>
      <rPr>
        <sz val="10"/>
        <rFont val="Calibri"/>
        <family val="2"/>
      </rPr>
      <t>, SDTV</t>
    </r>
    <r>
      <rPr>
        <sz val="10"/>
        <rFont val="細明體"/>
        <family val="3"/>
        <charset val="136"/>
      </rPr>
      <t>视频</t>
    </r>
    <r>
      <rPr>
        <sz val="10"/>
        <rFont val="Calibri"/>
        <family val="2"/>
      </rPr>
      <t>" buttons.</t>
    </r>
    <phoneticPr fontId="5" type="noConversion"/>
  </si>
  <si>
    <t>M3CN50WW_2nd</t>
    <phoneticPr fontId="5" type="noConversion"/>
  </si>
  <si>
    <t>KLS5I</t>
    <phoneticPr fontId="95" type="noConversion"/>
  </si>
  <si>
    <t>KLS71</t>
    <phoneticPr fontId="95" type="noConversion"/>
  </si>
  <si>
    <t>KLS7I</t>
    <phoneticPr fontId="95" type="noConversion"/>
  </si>
  <si>
    <t>IST Driver</t>
  </si>
  <si>
    <t>IST Driver</t>
    <phoneticPr fontId="95" type="noConversion"/>
  </si>
  <si>
    <t>5.0.2510.1</t>
    <phoneticPr fontId="95" type="noConversion"/>
  </si>
  <si>
    <t xml:space="preserve">QTCN31WW.KRK2_F04 + Image V47(25H2 26200.7840)
QTCN31WW.KRK2_F05 + Image V48(25H2 26200.8117)
QTCN33WW + Image V49/50(25H2 26200.8117)
</t>
    <phoneticPr fontId="95" type="noConversion"/>
  </si>
  <si>
    <t>AI Now</t>
  </si>
  <si>
    <t>AI Now</t>
    <phoneticPr fontId="95" type="noConversion"/>
  </si>
  <si>
    <t>0912</t>
    <phoneticPr fontId="95" type="noConversion"/>
  </si>
  <si>
    <t xml:space="preserve">QTCN33WW + Image 50(25H2 26200.8117)
</t>
    <phoneticPr fontId="95" type="noConversion"/>
  </si>
  <si>
    <t>Elevoc Audio Driver to 5.0.5.318</t>
    <phoneticPr fontId="95" type="noConversion"/>
  </si>
  <si>
    <t>Elevoc Audio Driver to 5.0.5.318</t>
    <phoneticPr fontId="95" type="noConversion"/>
  </si>
  <si>
    <t>Update Elevoc Audio Driver to 5.0.5.318.
  Change point:Fix MSFT common MDA issue.(Upgrading EleovocUAPO to 5.0.5.311 or later).</t>
    <phoneticPr fontId="95" type="noConversion"/>
  </si>
  <si>
    <r>
      <rPr>
        <b/>
        <sz val="10"/>
        <color rgb="FF0000FF"/>
        <rFont val="Calibri"/>
        <family val="2"/>
      </rPr>
      <t>WNF</t>
    </r>
    <r>
      <rPr>
        <sz val="10"/>
        <color rgb="FF000000"/>
        <rFont val="細明體"/>
        <family val="3"/>
        <charset val="136"/>
      </rPr>
      <t xml:space="preserve">
</t>
    </r>
    <r>
      <rPr>
        <sz val="10"/>
        <color rgb="FF000000"/>
        <rFont val="Calibri"/>
        <family val="2"/>
      </rPr>
      <t xml:space="preserve">SW sustaining must not need test this item,RD check TAT log, temperature, frequency, and power are normal, so WNF it
</t>
    </r>
    <phoneticPr fontId="5" type="noConversion"/>
  </si>
  <si>
    <t>C38 AIO_202605_09</t>
    <phoneticPr fontId="95" type="noConversion"/>
  </si>
  <si>
    <t>C38 AIO_202605_10</t>
    <phoneticPr fontId="95" type="noConversion"/>
  </si>
  <si>
    <t>KOC10</t>
    <phoneticPr fontId="95" type="noConversion"/>
  </si>
  <si>
    <t>JOC10</t>
    <phoneticPr fontId="95" type="noConversion"/>
  </si>
  <si>
    <t>O6AKT27A</t>
  </si>
  <si>
    <t>1/2u,125/185c</t>
    <phoneticPr fontId="5" type="noConversion"/>
  </si>
  <si>
    <t>[LOQ 15APH8_SW Sustain] XXXXXX Stress_MS, SW/HW drips value "0"/"_" caused by Realtek RTL8825BE WiFi 6 .(F/R: 1/2u,125/185c)</t>
    <phoneticPr fontId="5" type="noConversion"/>
  </si>
  <si>
    <r>
      <rPr>
        <b/>
        <sz val="10"/>
        <color rgb="FF0000FF"/>
        <rFont val="Calibri"/>
        <family val="2"/>
      </rPr>
      <t>CND.</t>
    </r>
    <r>
      <rPr>
        <sz val="10"/>
        <color rgb="FF000000"/>
        <rFont val="Calibri"/>
        <family val="2"/>
      </rPr>
      <t xml:space="preserve">
Fail unit Re-test pass, 0/</t>
    </r>
    <r>
      <rPr>
        <sz val="10"/>
        <rFont val="Calibri"/>
        <family val="2"/>
      </rPr>
      <t>4u, 0/20c</t>
    </r>
    <phoneticPr fontId="5" type="noConversion"/>
  </si>
  <si>
    <r>
      <rPr>
        <b/>
        <sz val="10"/>
        <color rgb="FF0000FF"/>
        <rFont val="標楷體"/>
        <family val="4"/>
        <charset val="136"/>
      </rPr>
      <t>CND</t>
    </r>
    <r>
      <rPr>
        <sz val="10"/>
        <color rgb="FF000000"/>
        <rFont val="標楷體"/>
        <family val="4"/>
        <charset val="136"/>
      </rPr>
      <t xml:space="preserve">
DQA&amp;RD re-test with manaual change AC/DC not find this issue, F/R:0/25u,0/2500c
log指向LAN dongle, 正在安排驗證手動切電的結果</t>
    </r>
    <phoneticPr fontId="5" type="noConversion"/>
  </si>
  <si>
    <t>O6QKT10A</t>
  </si>
  <si>
    <r>
      <t>Urgent Release</t>
    </r>
    <r>
      <rPr>
        <sz val="10"/>
        <color theme="1"/>
        <rFont val="微軟正黑體"/>
        <family val="2"/>
        <charset val="136"/>
      </rPr>
      <t>，</t>
    </r>
    <r>
      <rPr>
        <sz val="10"/>
        <color theme="1"/>
        <rFont val="Calibri"/>
        <family val="2"/>
      </rPr>
      <t>Update BIOS</t>
    </r>
    <r>
      <rPr>
        <sz val="10"/>
        <color theme="1"/>
        <rFont val="微軟正黑體"/>
        <family val="2"/>
        <charset val="136"/>
      </rPr>
      <t>（</t>
    </r>
    <r>
      <rPr>
        <sz val="10"/>
        <color theme="1"/>
        <rFont val="Calibri"/>
        <family val="2"/>
      </rPr>
      <t xml:space="preserve">disable SAGV) to fix Micron  RAM can't boot to OS issue </t>
    </r>
    <phoneticPr fontId="0" type="noConversion"/>
  </si>
  <si>
    <t>2026/5/8~5/21</t>
    <phoneticPr fontId="5" type="noConversion"/>
  </si>
  <si>
    <t>SA</t>
    <phoneticPr fontId="5" type="noConversion"/>
  </si>
  <si>
    <t>SA</t>
    <phoneticPr fontId="5" type="noConversion"/>
  </si>
  <si>
    <t>Emily_Ye</t>
    <phoneticPr fontId="5" type="noConversion"/>
  </si>
  <si>
    <t>Valley_Wu/Emily_Ye</t>
    <phoneticPr fontId="5" type="noConversion"/>
  </si>
  <si>
    <t>Linda_Wu/Emily_Ye</t>
    <phoneticPr fontId="5" type="noConversion"/>
  </si>
  <si>
    <t>yintt3@lenovo.com</t>
  </si>
  <si>
    <t>[S5P-IAH _SW Sustain] Stress_S4, System cannot resume from S4(Charge LED on/Power LED Off) during test</t>
  </si>
  <si>
    <t>1/25u, 1/7,500c</t>
  </si>
  <si>
    <t>[S5P-IAH _SW Sustain] Stress_CB, System auto restart during test</t>
  </si>
  <si>
    <t>[S5P-IAH _SW Sustain] Stress_WB, Unit Show BSoD(0x13A) during test.</t>
  </si>
  <si>
    <t>[S5P-IAH _SW Sustain] Stress_CB, Unit Show BSoD(0x1C7) during test.</t>
  </si>
  <si>
    <t>[S5P-IAH _SW Sustain] Stress_CB, Unit Show BSoD(0x13A) during test.</t>
  </si>
  <si>
    <t>3/25u, 3/7,500c</t>
  </si>
  <si>
    <t>[S5P-IAH _SW Sustain] Stress_CB, Unit show Check device Fail(Intel(R) Wireless Bluetooth(R)(!))during test.</t>
  </si>
  <si>
    <t>4/25u, 4/7,500c</t>
  </si>
  <si>
    <t>KLS5I</t>
    <phoneticPr fontId="5" type="noConversion"/>
  </si>
  <si>
    <t xml:space="preserve">Driver </t>
    <phoneticPr fontId="5" type="noConversion"/>
  </si>
  <si>
    <t>Audio</t>
    <phoneticPr fontId="5" type="noConversion"/>
  </si>
  <si>
    <t xml:space="preserve">1. Power on unit and enter OS.
2. Follow test case do pre-settings.
3. Run Stress_S4 test by STPM tool(Count down 90secs before Test, Suspend&amp;Sleep time 60secs, 300counts).
4. Find System cannot resume from S4 during test.=&gt;Problem
Recover: Next cycle </t>
  </si>
  <si>
    <t>1. Power on unit and enter OS.
2. Follow test case do pre-settings.
3. Run Stress_CB test by STPM tool(Count down 90secs before Test, Suspend&amp;Sleep time 60secs, 300counts).
4. Find System auto restart during test.=&gt;Problem
Recover: Force shutdown</t>
  </si>
  <si>
    <t>1. Power on unit and enter OS.
2. Follow test case do pre-settings.
3. Run Stress_WB test by STPM tool(Count down 90secs before Test, 300counts).
4. Find Unit Show BSoD(0x13A) during test.=&gt;Problem
Recover: Force shutdown</t>
  </si>
  <si>
    <t>1. Power on unit and enter OS.
2. Follow test case do pre-settings.
3. Run Stress_CB test by STPM tool(Count down 90secs before Test, Suspend&amp;Sleep time 60secs, 300counts).
4. Find Unit Show BSoD(0x13A/0x1C7) during test.=&gt;Problem
Recover: Force shutdown</t>
  </si>
  <si>
    <t>1. Power on unit and enter OS.
2. Follow test case do pre-settings.
3. Run Stress_CB test by STPM tool(Count down 90secs before Test, Suspend&amp;Sleep time 60secs, 300counts).
4. Find Unit show Check device Fail.=&gt;Problem
Recover: Next cycle</t>
  </si>
  <si>
    <t>KLS7I</t>
    <phoneticPr fontId="5" type="noConversion"/>
  </si>
  <si>
    <t>6/25u,6/7500c</t>
  </si>
  <si>
    <t>[S7P-IAH_ SW Sustain] Unit cannot record with Stereo Mix device when playing pure music.</t>
  </si>
  <si>
    <t>1. Power on unit and enter OS.
2. Follow test case CBTest do pre-settings.
3. Run Stress_ CB, Set sleep:60s, delay:90s, count:300cyles , then run test.
4. Find STPM tool show check device fail(Intel(R) Wireless Bluetooth(R) status has problem).=&gt;Problem
 Recover: Next cycle</t>
  </si>
  <si>
    <r>
      <rPr>
        <sz val="10"/>
        <color rgb="FF000000"/>
        <rFont val="Calibri"/>
        <family val="2"/>
        <charset val="1"/>
      </rPr>
      <t>1. Power on unit and enter OS. 
2. Open Sound control panel. 
3. Enable Stereo Mix and set it as default device. 
4. Play</t>
    </r>
    <r>
      <rPr>
        <sz val="10"/>
        <color rgb="FF000000"/>
        <rFont val="新細明體"/>
        <family val="2"/>
        <charset val="1"/>
      </rPr>
      <t xml:space="preserve">《安靜鋼琴曲》 
</t>
    </r>
    <r>
      <rPr>
        <sz val="10"/>
        <color rgb="FF000000"/>
        <rFont val="Calibri"/>
        <family val="2"/>
        <charset val="1"/>
      </rPr>
      <t xml:space="preserve">5. Open sound recorder and start record. 5. Find Unit cannot record.=&gt;Problem 
</t>
    </r>
    <r>
      <rPr>
        <sz val="10"/>
        <color rgb="FF000000"/>
        <rFont val="Calibri"/>
        <family val="2"/>
        <charset val="136"/>
      </rPr>
      <t>Recover:None</t>
    </r>
  </si>
  <si>
    <t xml:space="preserve"> Elevoc Audio Driver  V5.0.5.318</t>
    <phoneticPr fontId="5" type="noConversion"/>
  </si>
  <si>
    <t>Other project has similar issue, RD clearify WCM is normal behavior, So WNF</t>
    <phoneticPr fontId="5" type="noConversion"/>
  </si>
  <si>
    <t>[Legion Slim 5 16APH8_SW Sustain] XXXXXX Stress_MS: PCI Express Root Port(\_SB.PCI0.GPP0) caused SW/HW less than 90.(Audio HD&amp;VGA)</t>
    <phoneticPr fontId="5" type="noConversion"/>
  </si>
  <si>
    <t>Lora_Sun/
Katherine_Cao/Thomas_Cui</t>
    <phoneticPr fontId="0" type="noConversion"/>
  </si>
  <si>
    <t>1. Revert PI version to StrixKrackan PI 1.1.0.2d (05.61.25.0007).</t>
    <phoneticPr fontId="95" type="noConversion"/>
  </si>
  <si>
    <t>QTCN31WW + V49/V50(25H2 26200.6899)</t>
    <phoneticPr fontId="95" type="noConversion"/>
  </si>
  <si>
    <r>
      <rPr>
        <sz val="10"/>
        <color rgb="FF000000"/>
        <rFont val="微軟正黑體"/>
        <family val="2"/>
        <charset val="136"/>
      </rPr>
      <t>原本</t>
    </r>
    <r>
      <rPr>
        <sz val="10"/>
        <color rgb="FF000000"/>
        <rFont val="Calibri"/>
        <family val="2"/>
      </rPr>
      <t>PI code change</t>
    </r>
    <r>
      <rPr>
        <sz val="10"/>
        <color rgb="FF000000"/>
        <rFont val="微軟正黑體"/>
        <family val="2"/>
        <charset val="136"/>
      </rPr>
      <t>有些</t>
    </r>
    <r>
      <rPr>
        <sz val="10"/>
        <color rgb="FF000000"/>
        <rFont val="微軟正黑體"/>
        <family val="2"/>
        <charset val="134"/>
      </rPr>
      <t>option item RD 評估也是需要測試 full test時間是150，，但是現在PI code還原，所以只測了must item，時間是104</t>
    </r>
    <phoneticPr fontId="95" type="noConversion"/>
  </si>
  <si>
    <t xml:space="preserve">QTCN31WW.KRK2_F02:
1.Modify Support KRK2 R5 R7 thermal DPTF setting.
2.Modify Write a flag to EC namespace to check CPU type (KRK1/KRK2).
QTCN31WW.KRK2_F03:
1.  Update KRK2 R5 R7 thermal DPTF setting.
QTCN31WW.KRK2_F04:
1. Update StrixKrackan PI to 1.1.0.2e (05.61.25.0008).
QTCN31WW.KRK2_F05:
1. Update StrixKrackan PI to 1.1.0.2e (05.61.25.0008).
2.Fix TDMS-519133 BIOS set up interface cannot show Chinese after changing mode to“chinese”by pressing insert key.		
3.Fix TDMS-518943 There is abnormal character when doing Reinstall Windows from Cloud on Realtek WLAN card units.		
4.Fix TDMS-518908 SSD disppear from boot menu after change language to CN and set SSD password.	
5.Fix TDMS-518802 R5 units' Graphics model name in Processor name not meet spec.	</t>
    <phoneticPr fontId="0" type="noConversion"/>
  </si>
  <si>
    <r>
      <rPr>
        <sz val="10"/>
        <color rgb="FF0000FF"/>
        <rFont val="Calibri"/>
        <family val="2"/>
      </rPr>
      <t>CND</t>
    </r>
    <r>
      <rPr>
        <sz val="10"/>
        <rFont val="Calibri"/>
        <family val="2"/>
      </rPr>
      <t xml:space="preserve">
based on RD </t>
    </r>
    <r>
      <rPr>
        <sz val="10"/>
        <rFont val="微軟正黑體"/>
        <family val="2"/>
        <charset val="136"/>
      </rPr>
      <t>環境較好的情況驗證</t>
    </r>
    <r>
      <rPr>
        <sz val="10"/>
        <rFont val="Calibri"/>
        <family val="2"/>
      </rPr>
      <t xml:space="preserve"> pass</t>
    </r>
    <r>
      <rPr>
        <sz val="10"/>
        <rFont val="微軟正黑體"/>
        <family val="2"/>
        <charset val="136"/>
      </rPr>
      <t>，</t>
    </r>
    <r>
      <rPr>
        <sz val="10"/>
        <rFont val="Calibri"/>
        <family val="2"/>
      </rPr>
      <t xml:space="preserve">so close as  CND
Dump </t>
    </r>
    <r>
      <rPr>
        <sz val="10"/>
        <rFont val="標楷體"/>
        <family val="4"/>
        <charset val="136"/>
      </rPr>
      <t>提供给</t>
    </r>
    <r>
      <rPr>
        <sz val="10"/>
        <rFont val="Calibri"/>
        <family val="2"/>
      </rPr>
      <t>AMD debug and RD borrow fail unit to duplicate
5/5 Fail UUT RD verify 4 cycles CND</t>
    </r>
    <phoneticPr fontId="5" type="noConversion"/>
  </si>
  <si>
    <r>
      <rPr>
        <sz val="10"/>
        <color rgb="FF0000FF"/>
        <rFont val="Calibri"/>
        <family val="2"/>
      </rPr>
      <t>CND</t>
    </r>
    <r>
      <rPr>
        <sz val="10"/>
        <rFont val="Calibri"/>
        <family val="4"/>
      </rPr>
      <t xml:space="preserve">
based on RD </t>
    </r>
    <r>
      <rPr>
        <sz val="10"/>
        <rFont val="微軟正黑體"/>
        <family val="4"/>
        <charset val="136"/>
      </rPr>
      <t>環境較好的情況驗證</t>
    </r>
    <r>
      <rPr>
        <sz val="10"/>
        <rFont val="Calibri"/>
        <family val="4"/>
      </rPr>
      <t xml:space="preserve"> pass</t>
    </r>
    <r>
      <rPr>
        <sz val="10"/>
        <rFont val="微軟正黑體"/>
        <family val="4"/>
        <charset val="136"/>
      </rPr>
      <t>，</t>
    </r>
    <r>
      <rPr>
        <sz val="10"/>
        <rFont val="Calibri"/>
        <family val="4"/>
      </rPr>
      <t>so close as  CND</t>
    </r>
    <r>
      <rPr>
        <sz val="10"/>
        <rFont val="標楷體"/>
        <family val="4"/>
        <charset val="136"/>
      </rPr>
      <t xml:space="preserve">
同</t>
    </r>
    <r>
      <rPr>
        <sz val="10"/>
        <rFont val="Calibri"/>
        <family val="2"/>
      </rPr>
      <t xml:space="preserve">SKU </t>
    </r>
    <r>
      <rPr>
        <sz val="10"/>
        <rFont val="標楷體"/>
        <family val="4"/>
        <charset val="136"/>
      </rPr>
      <t>其他机器</t>
    </r>
    <r>
      <rPr>
        <sz val="10"/>
        <rFont val="Calibri"/>
        <family val="2"/>
      </rPr>
      <t xml:space="preserve">DQA </t>
    </r>
    <r>
      <rPr>
        <sz val="10"/>
        <rFont val="標楷體"/>
        <family val="4"/>
        <charset val="136"/>
      </rPr>
      <t>验证</t>
    </r>
    <r>
      <rPr>
        <sz val="10"/>
        <rFont val="Calibri"/>
        <family val="2"/>
      </rPr>
      <t>pass,RD borrow fail unit to duplicate
5/5 Fail UUT RD verify 4 cycles CND</t>
    </r>
    <phoneticPr fontId="5" type="noConversion"/>
  </si>
  <si>
    <r>
      <rPr>
        <sz val="10"/>
        <color rgb="FF0000FF"/>
        <rFont val="Calibri"/>
        <family val="2"/>
      </rPr>
      <t>WNF</t>
    </r>
    <r>
      <rPr>
        <sz val="10"/>
        <rFont val="Calibri"/>
        <family val="4"/>
      </rPr>
      <t xml:space="preserve">
Follow KRK2 519154,Will not fix</t>
    </r>
    <phoneticPr fontId="5" type="noConversion"/>
  </si>
  <si>
    <r>
      <rPr>
        <sz val="10"/>
        <color rgb="FF0000FF"/>
        <rFont val="Calibri"/>
        <family val="2"/>
      </rPr>
      <t xml:space="preserve">CND </t>
    </r>
    <r>
      <rPr>
        <sz val="10"/>
        <rFont val="Calibri"/>
        <family val="2"/>
      </rPr>
      <t xml:space="preserve">
BIOS  V33 + Image V50,retest pass,so close as CND</t>
    </r>
    <phoneticPr fontId="5" type="noConversion"/>
  </si>
  <si>
    <r>
      <rPr>
        <sz val="10"/>
        <color rgb="FF0000FF"/>
        <rFont val="Calibri"/>
        <family val="2"/>
      </rPr>
      <t>WNF</t>
    </r>
    <r>
      <rPr>
        <sz val="10"/>
        <rFont val="Calibri"/>
        <family val="2"/>
      </rPr>
      <t xml:space="preserve">
1#60: Checked the log, Fn+Q</t>
    </r>
    <r>
      <rPr>
        <sz val="10"/>
        <rFont val="微軟正黑體"/>
        <family val="2"/>
        <charset val="136"/>
      </rPr>
      <t>跟</t>
    </r>
    <r>
      <rPr>
        <sz val="10"/>
        <rFont val="Calibri"/>
        <family val="2"/>
      </rPr>
      <t>Power options</t>
    </r>
    <r>
      <rPr>
        <sz val="10"/>
        <rFont val="微軟正黑體"/>
        <family val="2"/>
        <charset val="136"/>
      </rPr>
      <t>不聯動</t>
    </r>
    <r>
      <rPr>
        <sz val="10"/>
        <rFont val="Calibri"/>
        <family val="2"/>
      </rPr>
      <t xml:space="preserve">. </t>
    </r>
    <r>
      <rPr>
        <sz val="10"/>
        <rFont val="微軟正黑體"/>
        <family val="2"/>
        <charset val="136"/>
      </rPr>
      <t>請</t>
    </r>
    <r>
      <rPr>
        <sz val="10"/>
        <rFont val="Calibri"/>
        <family val="2"/>
      </rPr>
      <t>DQA</t>
    </r>
    <r>
      <rPr>
        <sz val="10"/>
        <rFont val="微軟正黑體"/>
        <family val="2"/>
        <charset val="136"/>
      </rPr>
      <t>手動設定調成一致後測試是</t>
    </r>
    <r>
      <rPr>
        <sz val="10"/>
        <rFont val="Calibri"/>
        <family val="2"/>
      </rPr>
      <t xml:space="preserve">pass (1#60_R23 w/ batch tool).
3#46: </t>
    </r>
    <r>
      <rPr>
        <sz val="10"/>
        <rFont val="微軟正黑體"/>
        <family val="2"/>
        <charset val="136"/>
      </rPr>
      <t>前幾次分數超過</t>
    </r>
    <r>
      <rPr>
        <sz val="10"/>
        <rFont val="Calibri"/>
        <family val="2"/>
      </rPr>
      <t>gap 5%,</t>
    </r>
    <r>
      <rPr>
        <sz val="10"/>
        <rFont val="微軟正黑體"/>
        <family val="2"/>
        <charset val="136"/>
      </rPr>
      <t>這個是正常的</t>
    </r>
    <r>
      <rPr>
        <sz val="10"/>
        <rFont val="Calibri"/>
        <family val="2"/>
      </rPr>
      <t xml:space="preserve">,
</t>
    </r>
    <r>
      <rPr>
        <sz val="10"/>
        <rFont val="微軟正黑體"/>
        <family val="2"/>
        <charset val="136"/>
      </rPr>
      <t>因為一開始瓦數較高</t>
    </r>
    <r>
      <rPr>
        <sz val="10"/>
        <rFont val="Calibri"/>
        <family val="2"/>
      </rPr>
      <t>,</t>
    </r>
    <r>
      <rPr>
        <sz val="10"/>
        <rFont val="微軟正黑體"/>
        <family val="2"/>
        <charset val="136"/>
      </rPr>
      <t>跑分會比較高</t>
    </r>
    <r>
      <rPr>
        <sz val="10"/>
        <rFont val="Calibri"/>
        <family val="2"/>
      </rPr>
      <t>,</t>
    </r>
    <r>
      <rPr>
        <sz val="10"/>
        <rFont val="微軟正黑體"/>
        <family val="2"/>
        <charset val="136"/>
      </rPr>
      <t>隨著溫度越高</t>
    </r>
    <r>
      <rPr>
        <sz val="10"/>
        <rFont val="Calibri"/>
        <family val="2"/>
      </rPr>
      <t>,</t>
    </r>
    <r>
      <rPr>
        <sz val="10"/>
        <rFont val="微軟正黑體"/>
        <family val="2"/>
        <charset val="136"/>
      </rPr>
      <t>後面開始會降瓦數</t>
    </r>
    <r>
      <rPr>
        <sz val="10"/>
        <rFont val="Calibri"/>
        <family val="2"/>
      </rPr>
      <t>,</t>
    </r>
    <r>
      <rPr>
        <sz val="10"/>
        <rFont val="微軟正黑體"/>
        <family val="2"/>
        <charset val="136"/>
      </rPr>
      <t>所以跑分降下來</t>
    </r>
    <r>
      <rPr>
        <sz val="10"/>
        <rFont val="Calibri"/>
        <family val="2"/>
      </rPr>
      <t>,</t>
    </r>
    <r>
      <rPr>
        <sz val="10"/>
        <rFont val="微軟正黑體"/>
        <family val="2"/>
        <charset val="136"/>
      </rPr>
      <t>就沒有再低於</t>
    </r>
    <r>
      <rPr>
        <sz val="10"/>
        <rFont val="Calibri"/>
        <family val="2"/>
      </rPr>
      <t>gap 5%.
Suggest WNF (refer Y5 GTP
#516432/516433/516435)</t>
    </r>
    <phoneticPr fontId="5" type="noConversion"/>
  </si>
  <si>
    <t>2026/3/30~2026/4/27</t>
    <phoneticPr fontId="5" type="noConversion"/>
  </si>
  <si>
    <t>David_Wei</t>
    <phoneticPr fontId="5" type="noConversion"/>
  </si>
  <si>
    <t>Jessie_Shen</t>
    <phoneticPr fontId="5" type="noConversion"/>
  </si>
  <si>
    <t>linggq1@lenovo.com</t>
    <phoneticPr fontId="5" type="noConversion"/>
  </si>
  <si>
    <t>2026/4/27~2026/5/11</t>
    <phoneticPr fontId="5" type="noConversion"/>
  </si>
  <si>
    <t>2026/5/7~2026/5/15</t>
    <phoneticPr fontId="5" type="noConversion"/>
  </si>
  <si>
    <t>2026/4/13~2026/4/24</t>
    <phoneticPr fontId="5" type="noConversion"/>
  </si>
  <si>
    <t>Valley_Wu/David_Wei</t>
    <phoneticPr fontId="5" type="noConversion"/>
  </si>
  <si>
    <t>Valley_Wu@compal.com</t>
    <phoneticPr fontId="5" type="noConversion"/>
  </si>
  <si>
    <r>
      <rPr>
        <sz val="10"/>
        <color rgb="FF0000FF"/>
        <rFont val="Calibri"/>
        <family val="2"/>
      </rPr>
      <t>Fixed</t>
    </r>
    <r>
      <rPr>
        <sz val="10"/>
        <color rgb="FF000000"/>
        <rFont val="Calibri"/>
        <family val="2"/>
      </rPr>
      <t xml:space="preserve">
Fail on 128G SSD/EMMC config
Same as 25H2 issue 501399:Due to SSD free space is not enough, and need to remove non- lNV tool into preload,Remove Tool and re-preload normal version will be fixed</t>
    </r>
    <phoneticPr fontId="5" type="noConversion"/>
  </si>
  <si>
    <t>C38 NB_202604_01</t>
    <phoneticPr fontId="5" type="noConversion"/>
  </si>
  <si>
    <t>2026/4/17~2026/5/8</t>
    <phoneticPr fontId="5" type="noConversion"/>
  </si>
  <si>
    <t>Jikun@lenovo.com</t>
    <phoneticPr fontId="5" type="noConversion"/>
  </si>
  <si>
    <t>Jessie_Shen/Emily_Ye</t>
    <phoneticPr fontId="5" type="noConversion"/>
  </si>
  <si>
    <t>5/11:2-1#20 re test still can duplicate blackscreen w/o backlight()CapsLK press no response
F/R:1/5u,1/4,500c
Fail units: 2-1#20 @353th</t>
    <phoneticPr fontId="5" type="noConversion"/>
  </si>
  <si>
    <t>Batterylife_1080P ,Sustaining test result worse than NPI over 5%.( Worse Gap:-81.64%)</t>
    <phoneticPr fontId="5" type="noConversion"/>
  </si>
  <si>
    <t>4/5u,5/6c</t>
    <phoneticPr fontId="5" type="noConversion"/>
  </si>
  <si>
    <t>Gane_CSGO &amp; Dota2 ,Sustaining test result worse than NPI over 10%.( Worse Gap:-81.64%)</t>
    <phoneticPr fontId="5" type="noConversion"/>
  </si>
  <si>
    <t>4/4u,8/8c</t>
    <phoneticPr fontId="5" type="noConversion"/>
  </si>
  <si>
    <t>5/12 RD use fail unit to roll back to 24H2 condtioen to test</t>
    <phoneticPr fontId="5" type="noConversion"/>
  </si>
  <si>
    <r>
      <rPr>
        <sz val="9"/>
        <color rgb="FF000000"/>
        <rFont val="Arial"/>
        <family val="2"/>
      </rPr>
      <t>Dsable WU and Switch AC/DC by manual(w/o PDU),result as below, tracking</t>
    </r>
    <r>
      <rPr>
        <sz val="9"/>
        <color rgb="FF000000"/>
        <rFont val="微軟正黑體"/>
        <family val="2"/>
        <charset val="136"/>
      </rPr>
      <t xml:space="preserve">
測試的機器</t>
    </r>
    <r>
      <rPr>
        <sz val="9"/>
        <color rgb="FF000000"/>
        <rFont val="Arial"/>
        <family val="2"/>
        <charset val="136"/>
      </rPr>
      <t>WU</t>
    </r>
    <r>
      <rPr>
        <sz val="9"/>
        <color rgb="FF000000"/>
        <rFont val="微軟正黑體"/>
        <family val="2"/>
        <charset val="136"/>
      </rPr>
      <t>服務沒有關閉，每隔一段時間觸發</t>
    </r>
    <r>
      <rPr>
        <sz val="9"/>
        <color rgb="FF000000"/>
        <rFont val="Arial"/>
        <family val="2"/>
        <charset val="136"/>
      </rPr>
      <t>WU</t>
    </r>
    <r>
      <rPr>
        <sz val="9"/>
        <color rgb="FF000000"/>
        <rFont val="微軟正黑體"/>
        <family val="2"/>
        <charset val="136"/>
      </rPr>
      <t>引起的，此台跑</t>
    </r>
    <r>
      <rPr>
        <sz val="9"/>
        <color rgb="FF000000"/>
        <rFont val="Arial"/>
        <family val="2"/>
        <charset val="136"/>
      </rPr>
      <t xml:space="preserve">MS </t>
    </r>
    <r>
      <rPr>
        <sz val="9"/>
        <color rgb="FF000000"/>
        <rFont val="微軟正黑體"/>
        <family val="2"/>
        <charset val="136"/>
      </rPr>
      <t>大部分</t>
    </r>
    <r>
      <rPr>
        <sz val="9"/>
        <color rgb="FF000000"/>
        <rFont val="Arial"/>
        <family val="2"/>
        <charset val="136"/>
      </rPr>
      <t>cycles</t>
    </r>
    <r>
      <rPr>
        <sz val="9"/>
        <color rgb="FF000000"/>
        <rFont val="微軟正黑體"/>
        <family val="2"/>
        <charset val="136"/>
      </rPr>
      <t>都是</t>
    </r>
    <r>
      <rPr>
        <sz val="9"/>
        <color rgb="FF000000"/>
        <rFont val="Arial"/>
        <family val="2"/>
        <charset val="136"/>
      </rPr>
      <t>PASS</t>
    </r>
    <r>
      <rPr>
        <sz val="9"/>
        <color rgb="FF000000"/>
        <rFont val="微軟正黑體"/>
        <family val="2"/>
        <charset val="136"/>
      </rPr>
      <t>的，可以不用重跑驗證的。</t>
    </r>
    <r>
      <rPr>
        <sz val="9"/>
        <color rgb="FF000000"/>
        <rFont val="Arial"/>
        <family val="2"/>
        <charset val="136"/>
      </rPr>
      <t xml:space="preserve"> 
</t>
    </r>
    <r>
      <rPr>
        <sz val="9"/>
        <color rgb="FF000000"/>
        <rFont val="微軟正黑體"/>
        <family val="2"/>
        <charset val="136"/>
      </rPr>
      <t>出現的</t>
    </r>
    <r>
      <rPr>
        <sz val="9"/>
        <color rgb="FF000000"/>
        <rFont val="Arial"/>
        <family val="2"/>
        <charset val="136"/>
      </rPr>
      <t xml:space="preserve">failed </t>
    </r>
    <r>
      <rPr>
        <sz val="9"/>
        <color rgb="FF000000"/>
        <rFont val="微軟正黑體"/>
        <family val="2"/>
        <charset val="136"/>
      </rPr>
      <t>都是</t>
    </r>
    <r>
      <rPr>
        <sz val="9"/>
        <color rgb="FF000000"/>
        <rFont val="Arial"/>
        <family val="2"/>
        <charset val="136"/>
      </rPr>
      <t>WU (</t>
    </r>
    <r>
      <rPr>
        <sz val="9"/>
        <color rgb="FF000000"/>
        <rFont val="微軟正黑體"/>
        <family val="2"/>
        <charset val="136"/>
      </rPr>
      <t>這個是忽略的</t>
    </r>
    <r>
      <rPr>
        <sz val="9"/>
        <color rgb="FF000000"/>
        <rFont val="Arial"/>
        <family val="2"/>
        <charset val="136"/>
      </rPr>
      <t>,</t>
    </r>
    <r>
      <rPr>
        <sz val="9"/>
        <color rgb="FF000000"/>
        <rFont val="微軟正黑體"/>
        <family val="2"/>
        <charset val="136"/>
      </rPr>
      <t>跑</t>
    </r>
    <r>
      <rPr>
        <sz val="9"/>
        <color rgb="FF000000"/>
        <rFont val="Arial"/>
        <family val="2"/>
        <charset val="136"/>
      </rPr>
      <t>MS</t>
    </r>
    <r>
      <rPr>
        <sz val="9"/>
        <color rgb="FF000000"/>
        <rFont val="微軟正黑體"/>
        <family val="2"/>
        <charset val="136"/>
      </rPr>
      <t>前需要把</t>
    </r>
    <r>
      <rPr>
        <sz val="9"/>
        <color rgb="FF000000"/>
        <rFont val="Arial"/>
        <family val="2"/>
        <charset val="136"/>
      </rPr>
      <t>Window update</t>
    </r>
    <r>
      <rPr>
        <sz val="9"/>
        <color rgb="FF000000"/>
        <rFont val="微軟正黑體"/>
        <family val="2"/>
        <charset val="136"/>
      </rPr>
      <t>關閉</t>
    </r>
    <r>
      <rPr>
        <sz val="9"/>
        <color rgb="FF000000"/>
        <rFont val="Arial"/>
        <family val="2"/>
        <charset val="136"/>
      </rPr>
      <t>)</t>
    </r>
    <r>
      <rPr>
        <sz val="9"/>
        <color rgb="FF000000"/>
        <rFont val="微軟正黑體"/>
        <family val="2"/>
        <charset val="136"/>
      </rPr>
      <t>，</t>
    </r>
    <phoneticPr fontId="5" type="noConversion"/>
  </si>
  <si>
    <r>
      <t xml:space="preserve">Dsable WU and Switch AC/DC by manual(w/o PDU),result as below, tracking
5/5 </t>
    </r>
    <r>
      <rPr>
        <sz val="9"/>
        <color rgb="FF000000"/>
        <rFont val="微軟正黑體"/>
        <family val="2"/>
        <charset val="136"/>
      </rPr>
      <t>連接</t>
    </r>
    <r>
      <rPr>
        <sz val="9"/>
        <color rgb="FF000000"/>
        <rFont val="Arial"/>
        <family val="2"/>
        <charset val="136"/>
      </rPr>
      <t xml:space="preserve">PDU </t>
    </r>
    <r>
      <rPr>
        <sz val="9"/>
        <color rgb="FF000000"/>
        <rFont val="微軟正黑體"/>
        <family val="2"/>
        <charset val="136"/>
      </rPr>
      <t>跑過一輪了，跑的數據都是</t>
    </r>
    <r>
      <rPr>
        <sz val="9"/>
        <color rgb="FF000000"/>
        <rFont val="Arial"/>
        <family val="2"/>
        <charset val="136"/>
      </rPr>
      <t>PASS</t>
    </r>
    <r>
      <rPr>
        <sz val="9"/>
        <color rgb="FF000000"/>
        <rFont val="微軟正黑體"/>
        <family val="2"/>
        <charset val="136"/>
      </rPr>
      <t>的。（白天是</t>
    </r>
    <r>
      <rPr>
        <sz val="9"/>
        <color rgb="FF000000"/>
        <rFont val="Arial"/>
        <family val="2"/>
        <charset val="136"/>
      </rPr>
      <t>DC</t>
    </r>
    <r>
      <rPr>
        <sz val="9"/>
        <color rgb="FF000000"/>
        <rFont val="微軟正黑體"/>
        <family val="2"/>
        <charset val="136"/>
      </rPr>
      <t>下跑的，晚上</t>
    </r>
    <r>
      <rPr>
        <sz val="9"/>
        <color rgb="FF000000"/>
        <rFont val="Arial"/>
        <family val="2"/>
        <charset val="136"/>
      </rPr>
      <t>AC</t>
    </r>
    <r>
      <rPr>
        <sz val="9"/>
        <color rgb="FF000000"/>
        <rFont val="微軟正黑體"/>
        <family val="2"/>
        <charset val="136"/>
      </rPr>
      <t>下跑</t>
    </r>
    <r>
      <rPr>
        <sz val="9"/>
        <color rgb="FF000000"/>
        <rFont val="Arial"/>
        <family val="2"/>
        <charset val="136"/>
      </rPr>
      <t>.</t>
    </r>
    <r>
      <rPr>
        <sz val="9"/>
        <color rgb="FF000000"/>
        <rFont val="微軟正黑體"/>
        <family val="2"/>
        <charset val="136"/>
      </rPr>
      <t>）</t>
    </r>
    <r>
      <rPr>
        <sz val="9"/>
        <color rgb="FF000000"/>
        <rFont val="Arial"/>
        <family val="2"/>
        <charset val="136"/>
      </rPr>
      <t>MS failed</t>
    </r>
    <r>
      <rPr>
        <sz val="9"/>
        <color rgb="FF000000"/>
        <rFont val="微軟正黑體"/>
        <family val="2"/>
        <charset val="136"/>
      </rPr>
      <t>原因都是與</t>
    </r>
    <r>
      <rPr>
        <sz val="9"/>
        <color rgb="FF000000"/>
        <rFont val="Arial"/>
        <family val="2"/>
        <charset val="136"/>
      </rPr>
      <t>PDU</t>
    </r>
    <r>
      <rPr>
        <sz val="9"/>
        <color rgb="FF000000"/>
        <rFont val="微軟正黑體"/>
        <family val="2"/>
        <charset val="136"/>
      </rPr>
      <t>相關的設備，與此次更新的</t>
    </r>
    <r>
      <rPr>
        <sz val="9"/>
        <color rgb="FF000000"/>
        <rFont val="Arial"/>
        <family val="2"/>
        <charset val="136"/>
      </rPr>
      <t>VGA Driver</t>
    </r>
    <r>
      <rPr>
        <sz val="9"/>
        <color rgb="FF000000"/>
        <rFont val="微軟正黑體"/>
        <family val="2"/>
        <charset val="136"/>
      </rPr>
      <t>沒有關係</t>
    </r>
    <r>
      <rPr>
        <sz val="9"/>
        <color rgb="FF000000"/>
        <rFont val="Arial"/>
        <family val="2"/>
        <charset val="136"/>
      </rPr>
      <t xml:space="preserve">,
</t>
    </r>
    <r>
      <rPr>
        <sz val="9"/>
        <color rgb="FF000000"/>
        <rFont val="微軟正黑體"/>
        <family val="2"/>
        <charset val="136"/>
      </rPr>
      <t>看</t>
    </r>
    <r>
      <rPr>
        <sz val="9"/>
        <color rgb="FF000000"/>
        <rFont val="Arial"/>
        <family val="2"/>
        <charset val="136"/>
      </rPr>
      <t xml:space="preserve">TDMS </t>
    </r>
    <r>
      <rPr>
        <sz val="9"/>
        <color rgb="FF000000"/>
        <rFont val="微軟正黑體"/>
        <family val="2"/>
        <charset val="136"/>
      </rPr>
      <t>是否有類似的</t>
    </r>
    <r>
      <rPr>
        <sz val="9"/>
        <color rgb="FF000000"/>
        <rFont val="Arial"/>
        <family val="2"/>
      </rPr>
      <t>iWNF issue</t>
    </r>
    <r>
      <rPr>
        <sz val="9"/>
        <color rgb="FF000000"/>
        <rFont val="微軟正黑體"/>
        <family val="2"/>
        <charset val="136"/>
      </rPr>
      <t>，可以參照</t>
    </r>
    <phoneticPr fontId="5" type="noConversion"/>
  </si>
  <si>
    <r>
      <t>Sunny_Fu</t>
    </r>
    <r>
      <rPr>
        <sz val="11"/>
        <color rgb="FF000000"/>
        <rFont val="微軟正黑體"/>
        <family val="2"/>
        <charset val="134"/>
      </rPr>
      <t>/Hank_Hu</t>
    </r>
    <phoneticPr fontId="5" type="noConversion"/>
  </si>
  <si>
    <t>SA Roll back BIOS to NGCN34WW,  can not duplicate issue,SW under check</t>
    <phoneticPr fontId="5" type="noConversion"/>
  </si>
  <si>
    <t>SA under check</t>
    <phoneticPr fontId="5" type="noConversion"/>
  </si>
  <si>
    <t>2026/4/9~2026/4/22</t>
    <phoneticPr fontId="5" type="noConversion"/>
  </si>
  <si>
    <t>Daniel_Fu</t>
    <phoneticPr fontId="5" type="noConversion"/>
  </si>
  <si>
    <r>
      <t>Alex</t>
    </r>
    <r>
      <rPr>
        <sz val="11"/>
        <color rgb="FF000000"/>
        <rFont val="微軟正黑體"/>
        <family val="2"/>
        <charset val="134"/>
      </rPr>
      <t>_zhang/</t>
    </r>
    <r>
      <rPr>
        <sz val="11"/>
        <color rgb="FF000000"/>
        <rFont val="等线"/>
        <family val="2"/>
        <scheme val="minor"/>
      </rPr>
      <t>Daniel_Fu</t>
    </r>
    <phoneticPr fontId="5" type="noConversion"/>
  </si>
  <si>
    <t>C38 NB_202604_03</t>
    <phoneticPr fontId="5" type="noConversion"/>
  </si>
  <si>
    <t>Alex_zhang@compal.com</t>
    <phoneticPr fontId="5" type="noConversion"/>
  </si>
  <si>
    <t>JLG52</t>
    <phoneticPr fontId="0" type="noConversion"/>
  </si>
  <si>
    <t>PQCN30WW</t>
    <phoneticPr fontId="0" type="noConversion"/>
  </si>
  <si>
    <t>PQCN30WW+Image V39(25H2)</t>
    <phoneticPr fontId="0" type="noConversion"/>
  </si>
  <si>
    <r>
      <rPr>
        <b/>
        <sz val="9"/>
        <color rgb="FF0000FF"/>
        <rFont val="Arial"/>
        <family val="2"/>
      </rPr>
      <t xml:space="preserve">Fixed
</t>
    </r>
    <r>
      <rPr>
        <sz val="9"/>
        <rFont val="細明體"/>
        <family val="3"/>
        <charset val="136"/>
      </rPr>
      <t>重新做</t>
    </r>
    <r>
      <rPr>
        <sz val="9"/>
        <rFont val="Arial"/>
        <family val="2"/>
      </rPr>
      <t xml:space="preserve">X-Rite </t>
    </r>
    <r>
      <rPr>
        <sz val="9"/>
        <rFont val="細明體"/>
        <family val="3"/>
        <charset val="136"/>
      </rPr>
      <t>校準後PASS</t>
    </r>
    <phoneticPr fontId="5" type="noConversion"/>
  </si>
  <si>
    <t>QLCN35WW+V56(25H2 26200.7705)</t>
    <phoneticPr fontId="95" type="noConversion"/>
  </si>
  <si>
    <t>May</t>
    <phoneticPr fontId="0" type="noConversion"/>
  </si>
  <si>
    <t>BIOS V18 + Image V51</t>
    <phoneticPr fontId="0" type="noConversion"/>
  </si>
  <si>
    <t>F7</t>
    <phoneticPr fontId="5" type="noConversion"/>
  </si>
  <si>
    <t>[S5P-IAH _SW Sustain] XXXXXX Unable to record successfully using Bluetooth earphones.</t>
  </si>
  <si>
    <t>3/5u</t>
    <phoneticPr fontId="5" type="noConversion"/>
  </si>
  <si>
    <t>1. Open settings-&gt;Bluetooth&amp;devices-&gt;add a device-&gt;Bluetooth-&gt;click Earbuds name to pair(eg.Lenovo E310 TWS).
2. Set Earbuds as default device in sound control panel-&gt;recording tab.
3. Open sound recorder recording with Earbuds(L&amp;R).
4. Find Unable to record successfully using Bluetooth earphones.=&gt;Problem
Recover: None</t>
    <phoneticPr fontId="5" type="noConversion"/>
  </si>
  <si>
    <t xml:space="preserve"> 1/2u, 3/14c</t>
    <phoneticPr fontId="5" type="noConversion"/>
  </si>
  <si>
    <t>1. Do pre-settings follow PFA001 “Performance&amp;Batterylife_Presetting_20241205.xlsx".
2. Run Performance_3DMark/R24 under Intelligent mode.
3. Find the gap of sustaining score compare with NPI score over 5%.</t>
    <phoneticPr fontId="5" type="noConversion"/>
  </si>
  <si>
    <t xml:space="preserve"> 2/2u, 2/4c</t>
    <phoneticPr fontId="5" type="noConversion"/>
  </si>
  <si>
    <t>[Yoga Slim7_14ILL10_SW suataining] XXXXXX: Performance_Cinebench R23 max warm score not appear in the first three runs under INT mode.</t>
    <phoneticPr fontId="5" type="noConversion"/>
  </si>
  <si>
    <t>1. Do pre-settings follow PFA001 “Performance&amp;Batterylife_Presetting_20241205.xlsx".
2. Run CinebenchR23 20 cycles under Intelligent mode.
3. Find max warm score not appear in the first three runs.</t>
    <phoneticPr fontId="5" type="noConversion"/>
  </si>
  <si>
    <t>WNF</t>
    <phoneticPr fontId="5" type="noConversion"/>
  </si>
  <si>
    <r>
      <rPr>
        <b/>
        <sz val="9"/>
        <color rgb="FF0000FF"/>
        <rFont val="Arial"/>
        <family val="2"/>
      </rPr>
      <t xml:space="preserve">WNF
</t>
    </r>
    <r>
      <rPr>
        <sz val="9"/>
        <rFont val="Arial"/>
        <family val="2"/>
      </rPr>
      <t>Follow LOQ 15AHP10_HPT2(R5-220) issue (TDMS#472891 WNF) WNF</t>
    </r>
    <phoneticPr fontId="5" type="noConversion"/>
  </si>
  <si>
    <t>[Yoga Slim7_14ILL10_SW suataining] XXXXXX: Performance_Cinebench R24/3D Mark test score worse than NPI over 5%.(Worst gap:9.71)</t>
    <phoneticPr fontId="5" type="noConversion"/>
  </si>
  <si>
    <t>F8</t>
    <phoneticPr fontId="5" type="noConversion"/>
  </si>
  <si>
    <t>[S5P-IAH _SW Sustain] XXXXXX Noise is coming from the Bluetooth headset during a Teams meeting.</t>
    <phoneticPr fontId="5" type="noConversion"/>
  </si>
  <si>
    <t>1/3u</t>
    <phoneticPr fontId="5" type="noConversion"/>
  </si>
  <si>
    <t>1. Open settings-&gt;Bluetooth&amp;devices-&gt;add a device-&gt;Bluetooth-&gt;click Earbuds name to pair(eg.Lenovo E310 TWS).
2. Install "Microsoft Teams" and log in.
3. Keep teams call for 10 minutes.
4. Find Noise is coming from the Bluetooth headset during a Teams meeting.=&gt;Problem</t>
    <phoneticPr fontId="5" type="noConversion"/>
  </si>
  <si>
    <t>F26</t>
  </si>
  <si>
    <t>F27</t>
  </si>
  <si>
    <t>F28</t>
  </si>
  <si>
    <t xml:space="preserve">NVIDIA APP:"Display Settings" section lost in System-Displays page </t>
    <phoneticPr fontId="5" type="noConversion"/>
  </si>
  <si>
    <t>NVIDIA App:The "Available rewards" are checked in "Notifications" page, which not meet test case.</t>
  </si>
  <si>
    <t>Single roasting and double roasting not meet spec when use Slim adapter 170w/245w</t>
  </si>
  <si>
    <t>2/3u, 3/54c</t>
  </si>
  <si>
    <r>
      <rPr>
        <sz val="10"/>
        <rFont val="Calibri"/>
        <family val="2"/>
        <charset val="1"/>
      </rPr>
      <t>Single roasting and double roasting not meet spec when use PD adapter</t>
    </r>
    <r>
      <rPr>
        <sz val="10"/>
        <color rgb="FFFF0000"/>
        <rFont val="Calibri"/>
        <family val="2"/>
        <charset val="1"/>
      </rPr>
      <t xml:space="preserve"> 
</t>
    </r>
    <r>
      <rPr>
        <sz val="10"/>
        <rFont val="Calibri"/>
        <family val="2"/>
        <charset val="1"/>
      </rPr>
      <t>3.1:170w/140w
3.0:140w/100w</t>
    </r>
  </si>
  <si>
    <t>2/3u, 12/36c</t>
  </si>
  <si>
    <r>
      <t xml:space="preserve">Fixed
Root cause: </t>
    </r>
    <r>
      <rPr>
        <sz val="10"/>
        <color rgb="FF000000"/>
        <rFont val="微軟正黑體"/>
        <family val="2"/>
        <charset val="136"/>
      </rPr>
      <t>更新新的</t>
    </r>
    <r>
      <rPr>
        <sz val="10"/>
        <color rgb="FF000000"/>
        <rFont val="Calibri"/>
        <family val="2"/>
      </rPr>
      <t>VBIOS</t>
    </r>
    <r>
      <rPr>
        <sz val="10"/>
        <color rgb="FF000000"/>
        <rFont val="微軟正黑體"/>
        <family val="2"/>
        <charset val="136"/>
      </rPr>
      <t>需要搭配新的</t>
    </r>
    <r>
      <rPr>
        <sz val="10"/>
        <color rgb="FF000000"/>
        <rFont val="Calibri"/>
        <family val="2"/>
      </rPr>
      <t xml:space="preserve">NV Driver. </t>
    </r>
    <r>
      <rPr>
        <sz val="10"/>
        <color rgb="FF000000"/>
        <rFont val="微軟正黑體"/>
        <family val="2"/>
        <charset val="136"/>
      </rPr>
      <t>原本</t>
    </r>
    <r>
      <rPr>
        <sz val="10"/>
        <color rgb="FF000000"/>
        <rFont val="Calibri"/>
        <family val="2"/>
      </rPr>
      <t>IMAGE</t>
    </r>
    <r>
      <rPr>
        <sz val="10"/>
        <color rgb="FF000000"/>
        <rFont val="微軟正黑體"/>
        <family val="2"/>
        <charset val="136"/>
      </rPr>
      <t>里的</t>
    </r>
    <r>
      <rPr>
        <sz val="10"/>
        <color rgb="FF000000"/>
        <rFont val="Calibri"/>
        <family val="2"/>
      </rPr>
      <t>NV</t>
    </r>
    <r>
      <rPr>
        <sz val="10"/>
        <color rgb="FF000000"/>
        <rFont val="微軟正黑體"/>
        <family val="2"/>
        <charset val="136"/>
      </rPr>
      <t>版本低</t>
    </r>
    <r>
      <rPr>
        <sz val="10"/>
        <color rgb="FF000000"/>
        <rFont val="Calibri"/>
        <family val="2"/>
      </rPr>
      <t xml:space="preserve">(Image </t>
    </r>
    <r>
      <rPr>
        <sz val="10"/>
        <color rgb="FF000000"/>
        <rFont val="微軟正黑體"/>
        <family val="2"/>
        <charset val="136"/>
      </rPr>
      <t>自帶</t>
    </r>
    <r>
      <rPr>
        <sz val="10"/>
        <color rgb="FF000000"/>
        <rFont val="Calibri"/>
        <family val="2"/>
      </rPr>
      <t>NV driver v32.0.15.7705)</t>
    </r>
    <r>
      <rPr>
        <sz val="10"/>
        <color rgb="FF000000"/>
        <rFont val="微軟正黑體"/>
        <family val="2"/>
        <charset val="136"/>
      </rPr>
      <t>会</t>
    </r>
    <r>
      <rPr>
        <sz val="10"/>
        <color rgb="FF000000"/>
        <rFont val="Calibri"/>
        <family val="2"/>
      </rPr>
      <t>show YB.
Solution: RD</t>
    </r>
    <r>
      <rPr>
        <sz val="10"/>
        <color rgb="FF000000"/>
        <rFont val="微軟正黑體"/>
        <family val="2"/>
        <charset val="136"/>
      </rPr>
      <t>建議</t>
    </r>
    <r>
      <rPr>
        <sz val="10"/>
        <color rgb="FF000000"/>
        <rFont val="Calibri"/>
        <family val="2"/>
      </rPr>
      <t xml:space="preserve">VBIOS </t>
    </r>
    <r>
      <rPr>
        <sz val="10"/>
        <color rgb="FF000000"/>
        <rFont val="微軟正黑體"/>
        <family val="2"/>
        <charset val="136"/>
      </rPr>
      <t>搭配</t>
    </r>
    <r>
      <rPr>
        <sz val="10"/>
        <color rgb="FF000000"/>
        <rFont val="Calibri"/>
        <family val="2"/>
      </rPr>
      <t>NV VGA driver v581.95</t>
    </r>
    <r>
      <rPr>
        <sz val="10"/>
        <color rgb="FF000000"/>
        <rFont val="微軟正黑體"/>
        <family val="2"/>
        <charset val="136"/>
      </rPr>
      <t>及以上版本</t>
    </r>
    <phoneticPr fontId="5" type="noConversion"/>
  </si>
  <si>
    <t>CND
RD duplicate fail unit 3rounds CND, DQA retest fail unit 1round CND, apply CND closed</t>
    <phoneticPr fontId="5" type="noConversion"/>
  </si>
  <si>
    <t>CND
SA rerun 3cycles, can't duplicate fail, apply CND
DQA retest fail unit also CND, 0/4c</t>
    <phoneticPr fontId="5" type="noConversion"/>
  </si>
  <si>
    <r>
      <t xml:space="preserve">Unit show </t>
    </r>
    <r>
      <rPr>
        <b/>
        <sz val="10"/>
        <color rgb="FF0000FF"/>
        <rFont val="Calibri"/>
        <family val="2"/>
        <charset val="1"/>
      </rPr>
      <t>BSOD(0xC2)</t>
    </r>
    <r>
      <rPr>
        <sz val="10"/>
        <rFont val="Calibri"/>
        <family val="2"/>
        <charset val="1"/>
      </rPr>
      <t xml:space="preserve"> after resume from CB when run GPU/CPU single roasting 20mins.</t>
    </r>
    <phoneticPr fontId="5" type="noConversion"/>
  </si>
  <si>
    <t>CND
RD 3rounds CND, DQA retest fail unit @5/6 ~5/7, CND</t>
    <phoneticPr fontId="5" type="noConversion"/>
  </si>
  <si>
    <t>CND
SA can't duplicate fail
DQA retest fail unit also CND, 0/4c</t>
    <phoneticPr fontId="5" type="noConversion"/>
  </si>
  <si>
    <t xml:space="preserve"> "Display Settings" section will show when follow below steps.So cancel the issue.
 Sysetm→Displays→Global Settings→Display Mode change to NVIDIA GPU→APPLY→YES
Display Settings" section will show in System Displays page.</t>
    <phoneticPr fontId="5" type="noConversion"/>
  </si>
  <si>
    <t>Based on LNV feedback it's normal behavior, WNF.
Based on Lenovo email to follow the latest version NV APP,”Driver updates and Available rewards” default settings is checked. No requirement to sync up with test case.</t>
    <phoneticPr fontId="5" type="noConversion"/>
  </si>
  <si>
    <t>Based on LNV feedback it's normal behavior, WNF.
Based on Lenovo email to follow the latest version NV APP, ”Driver updates and Available rewards” default settings is checked. No requirement to sync up with test case.</t>
    <phoneticPr fontId="5" type="noConversion"/>
  </si>
  <si>
    <r>
      <t xml:space="preserve">Follow Power RD </t>
    </r>
    <r>
      <rPr>
        <sz val="10"/>
        <color rgb="FF000000"/>
        <rFont val="微軟正黑體"/>
        <family val="2"/>
        <charset val="136"/>
      </rPr>
      <t>參考</t>
    </r>
    <r>
      <rPr>
        <sz val="10"/>
        <color rgb="FF000000"/>
        <rFont val="Calibri"/>
        <family val="2"/>
      </rPr>
      <t>100w spec, pass
PD3.0</t>
    </r>
    <r>
      <rPr>
        <sz val="10"/>
        <color rgb="FF000000"/>
        <rFont val="微軟正黑體"/>
        <family val="2"/>
        <charset val="136"/>
      </rPr>
      <t>大板，</t>
    </r>
    <r>
      <rPr>
        <sz val="10"/>
        <color rgb="FF000000"/>
        <rFont val="Calibri"/>
        <family val="2"/>
      </rPr>
      <t>PD adapter</t>
    </r>
    <r>
      <rPr>
        <sz val="10"/>
        <color rgb="FF000000"/>
        <rFont val="微軟正黑體"/>
        <family val="2"/>
        <charset val="136"/>
      </rPr>
      <t>超過</t>
    </r>
    <r>
      <rPr>
        <sz val="10"/>
        <color rgb="FF000000"/>
        <rFont val="Calibri"/>
        <family val="2"/>
      </rPr>
      <t>100W</t>
    </r>
    <r>
      <rPr>
        <sz val="10"/>
        <color rgb="FF000000"/>
        <rFont val="微軟正黑體"/>
        <family val="2"/>
        <charset val="136"/>
      </rPr>
      <t>的都會鎖</t>
    </r>
    <r>
      <rPr>
        <sz val="10"/>
        <color rgb="FF000000"/>
        <rFont val="Calibri"/>
        <family val="2"/>
      </rPr>
      <t>100W</t>
    </r>
    <r>
      <rPr>
        <sz val="10"/>
        <color rgb="FF000000"/>
        <rFont val="微軟正黑體"/>
        <family val="2"/>
        <charset val="136"/>
      </rPr>
      <t>，參考</t>
    </r>
    <r>
      <rPr>
        <sz val="10"/>
        <color rgb="FF000000"/>
        <rFont val="Calibri"/>
        <family val="2"/>
      </rPr>
      <t>100W</t>
    </r>
    <r>
      <rPr>
        <sz val="10"/>
        <color rgb="FF000000"/>
        <rFont val="微軟正黑體"/>
        <family val="2"/>
        <charset val="136"/>
      </rPr>
      <t>的</t>
    </r>
    <r>
      <rPr>
        <sz val="10"/>
        <color rgb="FF000000"/>
        <rFont val="Calibri"/>
        <family val="2"/>
      </rPr>
      <t>SPEC,</t>
    </r>
    <r>
      <rPr>
        <sz val="10"/>
        <color rgb="FF000000"/>
        <rFont val="微軟正黑體"/>
        <family val="2"/>
        <charset val="136"/>
      </rPr>
      <t>可以</t>
    </r>
    <r>
      <rPr>
        <sz val="10"/>
        <color rgb="FF000000"/>
        <rFont val="Calibri"/>
        <family val="2"/>
      </rPr>
      <t>meet SPEC, PD3.1</t>
    </r>
    <r>
      <rPr>
        <sz val="10"/>
        <color rgb="FF000000"/>
        <rFont val="微軟正黑體"/>
        <family val="2"/>
        <charset val="136"/>
      </rPr>
      <t>的能在</t>
    </r>
    <r>
      <rPr>
        <sz val="10"/>
        <color rgb="FF000000"/>
        <rFont val="Calibri"/>
        <family val="2"/>
      </rPr>
      <t>140W (PD3.1</t>
    </r>
    <r>
      <rPr>
        <sz val="10"/>
        <color rgb="FF000000"/>
        <rFont val="微軟正黑體"/>
        <family val="2"/>
        <charset val="136"/>
      </rPr>
      <t>是</t>
    </r>
    <r>
      <rPr>
        <sz val="10"/>
        <color rgb="FF000000"/>
        <rFont val="Calibri"/>
        <family val="2"/>
      </rPr>
      <t xml:space="preserve">140W, PD 3.0, </t>
    </r>
    <r>
      <rPr>
        <sz val="10"/>
        <color rgb="FF000000"/>
        <rFont val="微軟正黑體"/>
        <family val="2"/>
        <charset val="136"/>
      </rPr>
      <t>在量产后因为安规都改成</t>
    </r>
    <r>
      <rPr>
        <sz val="10"/>
        <color rgb="FF000000"/>
        <rFont val="Calibri"/>
        <family val="2"/>
      </rPr>
      <t>100W)</t>
    </r>
    <phoneticPr fontId="5" type="noConversion"/>
  </si>
  <si>
    <t xml:space="preserve">NVIDIA APP:"Display Settings" section lost in System Displays page </t>
  </si>
  <si>
    <t>3/3u, 4/54c</t>
  </si>
  <si>
    <r>
      <t xml:space="preserve"> NVCPL EOL already, will remove from Preload IMAGE. Please move NV App test=&gt;</t>
    </r>
    <r>
      <rPr>
        <sz val="10"/>
        <color rgb="FF000000"/>
        <rFont val="微軟正黑體"/>
        <family val="2"/>
        <charset val="136"/>
      </rPr>
      <t>目前</t>
    </r>
    <r>
      <rPr>
        <sz val="10"/>
        <color rgb="FF000000"/>
        <rFont val="Calibri"/>
        <family val="2"/>
      </rPr>
      <t>Driver list</t>
    </r>
    <r>
      <rPr>
        <sz val="10"/>
        <color rgb="FF000000"/>
        <rFont val="微軟正黑體"/>
        <family val="2"/>
        <charset val="136"/>
      </rPr>
      <t>里</t>
    </r>
    <r>
      <rPr>
        <sz val="10"/>
        <color rgb="FF000000"/>
        <rFont val="Calibri"/>
        <family val="2"/>
      </rPr>
      <t>NVCPL</t>
    </r>
    <r>
      <rPr>
        <sz val="10"/>
        <color rgb="FF000000"/>
        <rFont val="微軟正黑體"/>
        <family val="2"/>
        <charset val="136"/>
      </rPr>
      <t>已经从全部</t>
    </r>
    <r>
      <rPr>
        <sz val="10"/>
        <color rgb="FF000000"/>
        <rFont val="Calibri"/>
        <family val="2"/>
      </rPr>
      <t>Gaming</t>
    </r>
    <r>
      <rPr>
        <sz val="10"/>
        <color rgb="FF000000"/>
        <rFont val="微軟正黑體"/>
        <family val="2"/>
        <charset val="136"/>
      </rPr>
      <t>的案子里拿掉了</t>
    </r>
    <r>
      <rPr>
        <sz val="10"/>
        <color rgb="FF000000"/>
        <rFont val="Calibri"/>
        <family val="2"/>
      </rPr>
      <t xml:space="preserve">, </t>
    </r>
    <r>
      <rPr>
        <sz val="10"/>
        <color rgb="FF000000"/>
        <rFont val="微軟正黑體"/>
        <family val="2"/>
        <charset val="136"/>
      </rPr>
      <t>后续相关测试请转到</t>
    </r>
    <r>
      <rPr>
        <sz val="10"/>
        <color rgb="FF000000"/>
        <rFont val="Calibri"/>
        <family val="2"/>
      </rPr>
      <t>NV App.</t>
    </r>
    <phoneticPr fontId="5" type="noConversion"/>
  </si>
  <si>
    <t>Follow NPI #459042 WNF</t>
    <phoneticPr fontId="5" type="noConversion"/>
  </si>
  <si>
    <t>Battery capacity needs to be less than 95% before system can restart charging
It's normal behavior,apply WNF</t>
    <phoneticPr fontId="5" type="noConversion"/>
  </si>
  <si>
    <t>RD 3rounds CND, DQA retest CND, apply CND</t>
    <phoneticPr fontId="5" type="noConversion"/>
  </si>
  <si>
    <t>Follow NPI TDMS#513240 WNF</t>
    <phoneticPr fontId="5" type="noConversion"/>
  </si>
  <si>
    <t>RD 3rounds CND, DQA retest 1c CND</t>
    <phoneticPr fontId="5" type="noConversion"/>
  </si>
  <si>
    <r>
      <t xml:space="preserve">CND
RD 3rounds CND, DQA retest 1c CND
RD: 5/7 2u 31H PASS &amp; 5/8 </t>
    </r>
    <r>
      <rPr>
        <sz val="10"/>
        <color rgb="FF000000"/>
        <rFont val="Microsoft YaHei"/>
        <family val="2"/>
        <charset val="134"/>
      </rPr>
      <t xml:space="preserve">2u </t>
    </r>
    <r>
      <rPr>
        <sz val="10"/>
        <color rgb="FF000000"/>
        <rFont val="Calibri"/>
        <family val="2"/>
      </rPr>
      <t>52H PASS
DQA: 5/9 2u 8H pass
check NPI</t>
    </r>
    <r>
      <rPr>
        <sz val="10"/>
        <color rgb="FF000000"/>
        <rFont val="微軟正黑體"/>
        <family val="2"/>
        <charset val="136"/>
      </rPr>
      <t>沒有這條</t>
    </r>
    <r>
      <rPr>
        <sz val="10"/>
        <color rgb="FF000000"/>
        <rFont val="Calibri"/>
        <family val="2"/>
      </rPr>
      <t xml:space="preserve">issue, </t>
    </r>
    <r>
      <rPr>
        <sz val="10"/>
        <color rgb="FF000000"/>
        <rFont val="微軟正黑體"/>
        <family val="2"/>
        <charset val="136"/>
      </rPr>
      <t>同係列有相同</t>
    </r>
    <r>
      <rPr>
        <sz val="10"/>
        <color rgb="FF000000"/>
        <rFont val="Calibri"/>
        <family val="2"/>
      </rPr>
      <t>issue CND Closed</t>
    </r>
    <phoneticPr fontId="5" type="noConversion"/>
  </si>
  <si>
    <t>Follow NPI issue TDMS#459056 WNF</t>
    <phoneticPr fontId="5" type="noConversion"/>
  </si>
  <si>
    <t>Follow NPI issue TDMS#472891 WNF</t>
    <phoneticPr fontId="5" type="noConversion"/>
  </si>
  <si>
    <r>
      <t>fail</t>
    </r>
    <r>
      <rPr>
        <sz val="10"/>
        <color rgb="FF000000"/>
        <rFont val="微軟正黑體"/>
        <family val="2"/>
        <charset val="136"/>
      </rPr>
      <t>的原因是</t>
    </r>
    <r>
      <rPr>
        <sz val="10"/>
        <color rgb="FF000000"/>
        <rFont val="Calibri"/>
        <family val="2"/>
      </rPr>
      <t>SSD</t>
    </r>
    <r>
      <rPr>
        <sz val="10"/>
        <color rgb="FF000000"/>
        <rFont val="微軟正黑體"/>
        <family val="2"/>
        <charset val="136"/>
      </rPr>
      <t>里的系統損壞了，</t>
    </r>
    <r>
      <rPr>
        <sz val="10"/>
        <color rgb="FF000000"/>
        <rFont val="Calibri"/>
        <family val="2"/>
      </rPr>
      <t>SSD</t>
    </r>
    <r>
      <rPr>
        <sz val="10"/>
        <color rgb="FF000000"/>
        <rFont val="微軟正黑體"/>
        <family val="2"/>
        <charset val="136"/>
      </rPr>
      <t>是正常的，重新</t>
    </r>
    <r>
      <rPr>
        <sz val="10"/>
        <color rgb="FF000000"/>
        <rFont val="Calibri"/>
        <family val="2"/>
      </rPr>
      <t>down</t>
    </r>
    <r>
      <rPr>
        <sz val="10"/>
        <color rgb="FF000000"/>
        <rFont val="微軟正黑體"/>
        <family val="2"/>
        <charset val="136"/>
      </rPr>
      <t>系統可以正常使用</t>
    </r>
    <phoneticPr fontId="5" type="noConversion"/>
  </si>
  <si>
    <r>
      <t>After align with RD &amp; NPI team, It's normal behavior for gaming serial products. Cancle the issue.
Gaming</t>
    </r>
    <r>
      <rPr>
        <sz val="10"/>
        <color rgb="FF000000"/>
        <rFont val="微軟正黑體"/>
        <family val="2"/>
        <charset val="136"/>
      </rPr>
      <t>機</t>
    </r>
    <r>
      <rPr>
        <sz val="10"/>
        <color rgb="FF000000"/>
        <rFont val="Calibri"/>
        <family val="2"/>
      </rPr>
      <t>DC</t>
    </r>
    <r>
      <rPr>
        <sz val="10"/>
        <color rgb="FF000000"/>
        <rFont val="微軟正黑體"/>
        <family val="2"/>
        <charset val="136"/>
      </rPr>
      <t>下沒有</t>
    </r>
    <r>
      <rPr>
        <sz val="10"/>
        <color rgb="FF000000"/>
        <rFont val="Calibri"/>
        <family val="2"/>
      </rPr>
      <t>Performance mode</t>
    </r>
    <phoneticPr fontId="5" type="noConversion"/>
  </si>
  <si>
    <t>Based on RD analysis, same as NPI known issue TDMS#473469, Follow NPI WNF</t>
    <phoneticPr fontId="5" type="noConversion"/>
  </si>
  <si>
    <t>Based on RD analysis, same as NPI known issue # 461871, Follow NPI WNF</t>
    <phoneticPr fontId="5" type="noConversion"/>
  </si>
  <si>
    <r>
      <rPr>
        <sz val="10"/>
        <color rgb="FF000000"/>
        <rFont val="微軟正黑體"/>
        <family val="2"/>
        <charset val="136"/>
      </rPr>
      <t>機器</t>
    </r>
    <r>
      <rPr>
        <sz val="10"/>
        <color rgb="FF000000"/>
        <rFont val="Calibri"/>
        <family val="2"/>
      </rPr>
      <t>Slot 2</t>
    </r>
    <r>
      <rPr>
        <sz val="10"/>
        <color rgb="FF000000"/>
        <rFont val="微軟正黑體"/>
        <family val="2"/>
        <charset val="136"/>
      </rPr>
      <t>是</t>
    </r>
    <r>
      <rPr>
        <sz val="10"/>
        <color rgb="FF000000"/>
        <rFont val="Calibri"/>
        <family val="2"/>
      </rPr>
      <t>Gen4*2 (SSD</t>
    </r>
    <r>
      <rPr>
        <sz val="10"/>
        <color rgb="FF000000"/>
        <rFont val="微軟正黑體"/>
        <family val="2"/>
        <charset val="136"/>
      </rPr>
      <t>是</t>
    </r>
    <r>
      <rPr>
        <sz val="10"/>
        <color rgb="FF000000"/>
        <rFont val="Calibri"/>
        <family val="2"/>
      </rPr>
      <t xml:space="preserve">Gen4*4), </t>
    </r>
    <r>
      <rPr>
        <sz val="10"/>
        <color rgb="FF000000"/>
        <rFont val="微軟正黑體"/>
        <family val="2"/>
        <charset val="136"/>
      </rPr>
      <t>這個對</t>
    </r>
    <r>
      <rPr>
        <sz val="10"/>
        <color rgb="FF000000"/>
        <rFont val="Calibri"/>
        <family val="2"/>
      </rPr>
      <t xml:space="preserve">SSD </t>
    </r>
    <r>
      <rPr>
        <sz val="10"/>
        <color rgb="FF000000"/>
        <rFont val="微軟正黑體"/>
        <family val="2"/>
        <charset val="136"/>
      </rPr>
      <t>測試結果會有影響，</t>
    </r>
    <r>
      <rPr>
        <sz val="10"/>
        <color rgb="FF000000"/>
        <rFont val="Calibri"/>
        <family val="2"/>
      </rPr>
      <t>slot1</t>
    </r>
    <r>
      <rPr>
        <sz val="10"/>
        <color rgb="FF000000"/>
        <rFont val="微軟正黑體"/>
        <family val="2"/>
        <charset val="136"/>
      </rPr>
      <t>是</t>
    </r>
    <r>
      <rPr>
        <sz val="10"/>
        <color rgb="FF000000"/>
        <rFont val="Calibri"/>
        <family val="2"/>
      </rPr>
      <t>Gen4*4</t>
    </r>
    <r>
      <rPr>
        <sz val="10"/>
        <color rgb="FF000000"/>
        <rFont val="微軟正黑體"/>
        <family val="2"/>
        <charset val="136"/>
      </rPr>
      <t>的，測試結果是</t>
    </r>
    <r>
      <rPr>
        <sz val="10"/>
        <color rgb="FF000000"/>
        <rFont val="Calibri"/>
        <family val="2"/>
      </rPr>
      <t>pass</t>
    </r>
    <r>
      <rPr>
        <sz val="10"/>
        <color rgb="FF000000"/>
        <rFont val="微軟正黑體"/>
        <family val="2"/>
        <charset val="136"/>
      </rPr>
      <t>的</t>
    </r>
    <phoneticPr fontId="5" type="noConversion"/>
  </si>
  <si>
    <t>Slot2 PCMark 10 and CDM Read/Write cannot meet spec
PCMark10 Spec: 2800,3450, Data: 2092, 2979, Gap: 13%~25%
CDM Read Spec: 6700, 6500, Data: 3507, 3579, Gap: 44%~47%
CDM White Spec: 3600, 5800, Data: 3233, 3385, Gap: 10%~41%</t>
    <phoneticPr fontId="5" type="noConversion"/>
  </si>
  <si>
    <t>JLG50</t>
    <phoneticPr fontId="5" type="noConversion"/>
  </si>
  <si>
    <t xml:space="preserve"> Stress_MS, Unit's report show ''SW, HW &lt;90%''(Realtek fail). </t>
  </si>
  <si>
    <t>15/40u, 31/5,000c</t>
  </si>
  <si>
    <t>Stress_BurnIn, Battery capacity not keep 100%(drop 1~5%)</t>
  </si>
  <si>
    <t>7/40u, 7/40c</t>
  </si>
  <si>
    <t>Stress_BurnIn, Result show 2D/3D/GPGPU/Sound</t>
  </si>
  <si>
    <t>2/40u, 2/40c</t>
  </si>
  <si>
    <t>Legion Zone:Device manager show AMD Radeon Graphics when change mode to independent display mode in legion zone,  which not meet test case.</t>
  </si>
  <si>
    <t>Issue Step:
1.Follow stress setup do setting
2.Run Stress_MS
Recover method: None</t>
  </si>
  <si>
    <t>Issue Step:
1.Follow stress setup do setting
2.Run Stress_BurnIn
Recover method: None</t>
  </si>
  <si>
    <r>
      <rPr>
        <sz val="10"/>
        <rFont val="Calibri"/>
        <family val="2"/>
        <charset val="1"/>
      </rPr>
      <t xml:space="preserve">Issue Step:
1.Open Legion zone and change mode </t>
    </r>
    <r>
      <rPr>
        <sz val="10"/>
        <rFont val="Calibri"/>
        <family val="2"/>
        <charset val="136"/>
      </rPr>
      <t xml:space="preserve">to independent display mode 
</t>
    </r>
    <r>
      <rPr>
        <sz val="10"/>
        <rFont val="Calibri"/>
        <family val="2"/>
        <charset val="1"/>
      </rPr>
      <t>2.Restart units and check in DM
Recover method: None</t>
    </r>
  </si>
  <si>
    <t>2026/05/05</t>
  </si>
  <si>
    <t>2026/05/06</t>
  </si>
  <si>
    <t>Stress_Double Rosting, CPU/GPU curve not stable.</t>
    <phoneticPr fontId="5" type="noConversion"/>
  </si>
  <si>
    <t>1. Power on unit and enter OS.
2. Follow test case do pre-settings.
3. Run Stress_CB test by STPM tool(Count down 90secs before Test, Suspend&amp;Sleep time 60secs, 300counts).
4. Find Unit Show BSoD(0x13A/0x1C7) during test.=&gt;Problem
Recover: Force shutdown</t>
    <phoneticPr fontId="5" type="noConversion"/>
  </si>
  <si>
    <r>
      <t>[TB 14/16 G7+ AHP 25H2_SW suataining] XXXXXX: Batterylife_Quick charge result not meet spec .(Spec:</t>
    </r>
    <r>
      <rPr>
        <sz val="10"/>
        <rFont val="Malgun Gothic Semilight"/>
        <family val="2"/>
        <charset val="136"/>
      </rPr>
      <t>≥</t>
    </r>
    <r>
      <rPr>
        <sz val="10"/>
        <rFont val="Calibri"/>
        <family val="2"/>
      </rPr>
      <t>80%   Test result:74%)</t>
    </r>
    <phoneticPr fontId="5" type="noConversion"/>
  </si>
  <si>
    <t>[TB 14/16 G7+ AHP _SW Sustain] Stress_MS Test, SW/HW drips show"0"/"-" or less than 90 in sleepstudy report caused by Update Orchestrator Client/PCI Express /Realtek PCIe GbE Family Controller/ AMD Radeon 780M Graphics/USB xHCI Compliant Host Controller</t>
    <phoneticPr fontId="5" type="noConversion"/>
  </si>
  <si>
    <t>1. Power on and enter system.
2. attach the the SDXC/SDHC to the media card slot and Hibernate/Shutdown the system  
3. Hibernate/Shutdown the system  then detach the device from the media card slot
4. Resume the system,find the SDXC card still appears in DM and File Explore=&gt;problem.
5. Do Reboot,  find unit can't enter the system and always in the reboot interface =&gt;problem.</t>
    <phoneticPr fontId="5" type="noConversion"/>
  </si>
  <si>
    <t>[Legion Slim 5 16APH8_SW Sustain] XXXXXX SD card still exist in DM after plug out under S4/S5 status and will hang on restarting interface when do reboot</t>
    <phoneticPr fontId="5" type="noConversion"/>
  </si>
  <si>
    <r>
      <rPr>
        <b/>
        <sz val="9"/>
        <color rgb="FF0000FF"/>
        <rFont val="Arial"/>
        <family val="2"/>
      </rPr>
      <t>WNF</t>
    </r>
    <r>
      <rPr>
        <sz val="9"/>
        <rFont val="Arial"/>
        <family val="2"/>
      </rPr>
      <t xml:space="preserve">
</t>
    </r>
    <r>
      <rPr>
        <sz val="9"/>
        <rFont val="細明體"/>
        <family val="3"/>
        <charset val="136"/>
      </rPr>
      <t>只有S4/S5下拔掉小卡然後第一次做WB會fail</t>
    </r>
    <r>
      <rPr>
        <sz val="9"/>
        <color rgb="FF000000"/>
        <rFont val="Arial"/>
        <family val="2"/>
      </rPr>
      <t xml:space="preserve">
SA:
05/11:
1:</t>
    </r>
    <r>
      <rPr>
        <sz val="9"/>
        <color rgb="FF000000"/>
        <rFont val="細明體"/>
        <family val="3"/>
        <charset val="136"/>
      </rPr>
      <t>退</t>
    </r>
    <r>
      <rPr>
        <sz val="9"/>
        <color rgb="FF000000"/>
        <rFont val="Arial"/>
        <family val="2"/>
      </rPr>
      <t>driver</t>
    </r>
    <r>
      <rPr>
        <sz val="9"/>
        <color rgb="FF000000"/>
        <rFont val="細明體"/>
        <family val="3"/>
        <charset val="136"/>
      </rPr>
      <t>到</t>
    </r>
    <r>
      <rPr>
        <sz val="9"/>
        <color rgb="FF000000"/>
        <rFont val="Arial"/>
        <family val="2"/>
      </rPr>
      <t>1st release</t>
    </r>
    <r>
      <rPr>
        <sz val="9"/>
        <color rgb="FF000000"/>
        <rFont val="細明體"/>
        <family val="3"/>
        <charset val="136"/>
      </rPr>
      <t>結果也是</t>
    </r>
    <r>
      <rPr>
        <sz val="9"/>
        <color rgb="FF000000"/>
        <rFont val="Arial"/>
        <family val="2"/>
      </rPr>
      <t>Fail
(2022</t>
    </r>
    <r>
      <rPr>
        <sz val="9"/>
        <color rgb="FF000000"/>
        <rFont val="細明體"/>
        <family val="3"/>
        <charset val="136"/>
      </rPr>
      <t>年</t>
    </r>
    <r>
      <rPr>
        <sz val="9"/>
        <color rgb="FF000000"/>
        <rFont val="Arial"/>
        <family val="2"/>
      </rPr>
      <t>10</t>
    </r>
    <r>
      <rPr>
        <sz val="9"/>
        <color rgb="FF000000"/>
        <rFont val="細明體"/>
        <family val="3"/>
        <charset val="136"/>
      </rPr>
      <t>月</t>
    </r>
    <r>
      <rPr>
        <sz val="9"/>
        <color rgb="FF000000"/>
        <rFont val="Arial"/>
        <family val="2"/>
      </rPr>
      <t>27</t>
    </r>
    <r>
      <rPr>
        <sz val="9"/>
        <color rgb="FF000000"/>
        <rFont val="細明體"/>
        <family val="3"/>
        <charset val="136"/>
      </rPr>
      <t>號</t>
    </r>
    <r>
      <rPr>
        <sz val="9"/>
        <color rgb="FF000000"/>
        <rFont val="Arial"/>
        <family val="2"/>
      </rPr>
      <t>)
2:</t>
    </r>
    <r>
      <rPr>
        <sz val="9"/>
        <color rgb="FF000000"/>
        <rFont val="細明體"/>
        <family val="3"/>
        <charset val="136"/>
      </rPr>
      <t>案子早已</t>
    </r>
    <r>
      <rPr>
        <sz val="9"/>
        <color rgb="FF000000"/>
        <rFont val="Arial"/>
        <family val="2"/>
      </rPr>
      <t>EOP(2024</t>
    </r>
    <r>
      <rPr>
        <sz val="9"/>
        <color rgb="FF000000"/>
        <rFont val="細明體"/>
        <family val="3"/>
        <charset val="136"/>
      </rPr>
      <t>年</t>
    </r>
    <r>
      <rPr>
        <sz val="9"/>
        <color rgb="FF000000"/>
        <rFont val="Arial"/>
        <family val="2"/>
      </rPr>
      <t>12</t>
    </r>
    <r>
      <rPr>
        <sz val="9"/>
        <color rgb="FF000000"/>
        <rFont val="細明體"/>
        <family val="3"/>
        <charset val="136"/>
      </rPr>
      <t>月</t>
    </r>
    <r>
      <rPr>
        <sz val="9"/>
        <color rgb="FF000000"/>
        <rFont val="Arial"/>
        <family val="2"/>
      </rPr>
      <t>31</t>
    </r>
    <r>
      <rPr>
        <sz val="9"/>
        <color rgb="FF000000"/>
        <rFont val="細明體"/>
        <family val="3"/>
        <charset val="136"/>
      </rPr>
      <t xml:space="preserve">日）
</t>
    </r>
    <r>
      <rPr>
        <sz val="9"/>
        <color rgb="FF000000"/>
        <rFont val="Arial"/>
        <family val="2"/>
      </rPr>
      <t>05/12:</t>
    </r>
    <r>
      <rPr>
        <sz val="9"/>
        <color rgb="FF000000"/>
        <rFont val="細明體"/>
        <family val="3"/>
        <charset val="136"/>
      </rPr>
      <t>退</t>
    </r>
    <r>
      <rPr>
        <sz val="9"/>
        <color rgb="FF000000"/>
        <rFont val="Arial"/>
        <family val="2"/>
      </rPr>
      <t>preload</t>
    </r>
    <r>
      <rPr>
        <sz val="9"/>
        <color rgb="FF000000"/>
        <rFont val="細明體"/>
        <family val="3"/>
        <charset val="136"/>
      </rPr>
      <t>和</t>
    </r>
    <r>
      <rPr>
        <sz val="9"/>
        <color rgb="FF000000"/>
        <rFont val="Arial"/>
        <family val="2"/>
      </rPr>
      <t>BIOS</t>
    </r>
    <r>
      <rPr>
        <sz val="9"/>
        <color rgb="FF000000"/>
        <rFont val="細明體"/>
        <family val="3"/>
        <charset val="136"/>
      </rPr>
      <t>到第一次出貨</t>
    </r>
    <r>
      <rPr>
        <sz val="9"/>
        <color rgb="FF000000"/>
        <rFont val="Arial"/>
        <family val="2"/>
      </rPr>
      <t>Image</t>
    </r>
    <r>
      <rPr>
        <sz val="9"/>
        <color rgb="FF000000"/>
        <rFont val="細明體"/>
        <family val="3"/>
        <charset val="136"/>
      </rPr>
      <t>結果也是</t>
    </r>
    <r>
      <rPr>
        <sz val="9"/>
        <color rgb="FF000000"/>
        <rFont val="Arial"/>
        <family val="2"/>
      </rPr>
      <t>Fail.(Image:V32 22H2 22621.1344&amp;BIOS:v31)
05/14</t>
    </r>
    <r>
      <rPr>
        <sz val="9"/>
        <color rgb="FF000000"/>
        <rFont val="細明體"/>
        <family val="3"/>
        <charset val="136"/>
      </rPr>
      <t>：</t>
    </r>
    <r>
      <rPr>
        <sz val="9"/>
        <color rgb="FF000000"/>
        <rFont val="Arial"/>
        <family val="2"/>
      </rPr>
      <t>EOP</t>
    </r>
    <r>
      <rPr>
        <sz val="9"/>
        <color rgb="FF000000"/>
        <rFont val="細明體"/>
        <family val="3"/>
        <charset val="136"/>
      </rPr>
      <t>機種到現在無相關客訴，需要特定手法：</t>
    </r>
    <r>
      <rPr>
        <sz val="9"/>
        <color rgb="FF000000"/>
        <rFont val="Arial"/>
        <family val="2"/>
      </rPr>
      <t>S4/S5</t>
    </r>
    <r>
      <rPr>
        <sz val="9"/>
        <color rgb="FF000000"/>
        <rFont val="細明體"/>
        <family val="3"/>
        <charset val="136"/>
      </rPr>
      <t>下拔掉小卡做重啟才能複製到，建議</t>
    </r>
    <r>
      <rPr>
        <sz val="9"/>
        <color rgb="FF000000"/>
        <rFont val="Arial"/>
        <family val="2"/>
      </rPr>
      <t>WNF</t>
    </r>
    <phoneticPr fontId="5" type="noConversion"/>
  </si>
  <si>
    <t xml:space="preserve"> Performance_Cinebench R23/R24 and 3DMARK test score worse than NPI score over 5% gap (worsest Gap: 6.7%).</t>
    <phoneticPr fontId="5" type="noConversion"/>
  </si>
  <si>
    <t>1/5u,4/28c</t>
    <phoneticPr fontId="5" type="noConversion"/>
  </si>
  <si>
    <t xml:space="preserve"> Performance_Cinebench R23_The max warm test score not appear in the first three results.</t>
    <phoneticPr fontId="5" type="noConversion"/>
  </si>
  <si>
    <t>4/5u,6/10c</t>
    <phoneticPr fontId="5" type="noConversion"/>
  </si>
  <si>
    <t>1. Do pre-settings follow PFA001 “Performance&amp;Batterylife_Presetting_20241205.xlsx". 
2. Run CinebenchR23/R24/3DMARK under performance and balance mode. 
3. Find  sus test score worse than NPI over 5% gap.</t>
    <phoneticPr fontId="5" type="noConversion"/>
  </si>
  <si>
    <t xml:space="preserve">1. Do pre-settings follow PFA001 “Performance&amp;Batterylife_Presetting_20241205.xlsx". 
2. Run CinebenchR23 20 cycles under Intelligent mode. 
3. Find max warm score not appear in the first three runs. </t>
    <phoneticPr fontId="5" type="noConversion"/>
  </si>
  <si>
    <t>C38 NB_202605_02</t>
    <phoneticPr fontId="95" type="noConversion"/>
  </si>
  <si>
    <t>C38 NB_202605_01</t>
    <phoneticPr fontId="95" type="noConversion"/>
  </si>
  <si>
    <t>C38 NB_202605_05</t>
    <phoneticPr fontId="95" type="noConversion"/>
  </si>
  <si>
    <t>C38 NB_202605_04</t>
    <phoneticPr fontId="95" type="noConversion"/>
  </si>
  <si>
    <t>C38 NB_202605_03</t>
    <phoneticPr fontId="95" type="noConversion"/>
  </si>
  <si>
    <t xml:space="preserve">NA </t>
    <phoneticPr fontId="5" type="noConversion"/>
  </si>
  <si>
    <t>C38 NB_202605_03</t>
    <phoneticPr fontId="95" type="noConversion"/>
  </si>
  <si>
    <t>C38 NB_202605_04</t>
    <phoneticPr fontId="95" type="noConversion"/>
  </si>
  <si>
    <t>C38 NB_202605_01</t>
    <phoneticPr fontId="95" type="noConversion"/>
  </si>
  <si>
    <t xml:space="preserve">NA </t>
    <phoneticPr fontId="5" type="noConversion"/>
  </si>
  <si>
    <t>C38 AIO_202605_01</t>
    <phoneticPr fontId="95" type="noConversion"/>
  </si>
  <si>
    <t>C38 NB_202605_02</t>
    <phoneticPr fontId="95" type="noConversion"/>
  </si>
  <si>
    <t>F3</t>
    <phoneticPr fontId="5" type="noConversion"/>
  </si>
  <si>
    <t>[S7P-IAH_ SW Sustain]Stress_Media Play+Copy&amp;Compare Test:CC duration fail(Duration aftr idle).</t>
  </si>
  <si>
    <t>11/18u,11/18c</t>
  </si>
  <si>
    <t>[S7P-IAH_ SW Sustain]Stress_Media Play+Copy&amp;Compare Test:Unit show Unit show blue screen(0x3B).</t>
  </si>
  <si>
    <t>1/18u,1/18c</t>
  </si>
  <si>
    <t xml:space="preserve">1. Power on unit and enter OS.
2. Follow test case CC Test do pre-settings.
3.Plug in headphone.
4. Run Stress_ Copy&amp;Compare and play media video
5. Find CC tool show duration fail(Duration aftr idle)..=&gt;Problem
</t>
  </si>
  <si>
    <r>
      <rPr>
        <sz val="10"/>
        <color rgb="FF000000"/>
        <rFont val="Calibri"/>
        <family val="2"/>
        <charset val="1"/>
      </rPr>
      <t>1. Power on unit and enter OS.
2. Follow test case CC Test do pre-settings.
3.Plug in headphone.
4. Run Stress_ Copy&amp;Compare and play media video
5. Find</t>
    </r>
    <r>
      <rPr>
        <sz val="10"/>
        <color rgb="FF000000"/>
        <rFont val="Calibri"/>
        <family val="2"/>
        <charset val="136"/>
      </rPr>
      <t>Unit show Unit show blue screen(0x3B)</t>
    </r>
    <r>
      <rPr>
        <sz val="10"/>
        <color rgb="FF000000"/>
        <rFont val="Calibri"/>
        <family val="2"/>
        <charset val="1"/>
      </rPr>
      <t xml:space="preserve">..=&gt;Problem
</t>
    </r>
  </si>
  <si>
    <t>Open</t>
    <phoneticPr fontId="5" type="noConversion"/>
  </si>
  <si>
    <t>Fixed</t>
  </si>
  <si>
    <t>CND</t>
  </si>
  <si>
    <t>[S7P-IAH_ SW Sustain]Stress_CB:System check device fail (Intel(R) Wireless Bluetooth(R)).</t>
    <phoneticPr fontId="5" type="noConversion"/>
  </si>
  <si>
    <t>Qira</t>
    <phoneticPr fontId="0" type="noConversion"/>
  </si>
  <si>
    <t>V1.1.0.0509</t>
    <phoneticPr fontId="95" type="noConversion"/>
  </si>
  <si>
    <t>BIOS: O6VKT1DA
OS: 26200.7462
Driver: v0.24</t>
    <phoneticPr fontId="95" type="noConversion"/>
  </si>
  <si>
    <t>BIOS: O6WKT1CA
OS: 25H2 26200.7462
Driver: v0.22</t>
    <phoneticPr fontId="95" type="noConversion"/>
  </si>
  <si>
    <t>1.Update Qira test version  to V1.1.0.0509
2. Update KB  driver to support Qira</t>
    <phoneticPr fontId="95" type="noConversion"/>
  </si>
  <si>
    <t>BIOS:O6VKT1DA
Driver:V0.24
OS: 26200.7462</t>
    <phoneticPr fontId="95" type="noConversion"/>
  </si>
  <si>
    <t>BIOS:O6WKT1CA
Driver:V0.22
OS: 26200.7462</t>
    <phoneticPr fontId="95" type="noConversion"/>
  </si>
  <si>
    <t>KB driver update for Qira app</t>
    <phoneticPr fontId="0" type="noConversion"/>
  </si>
  <si>
    <t>C38 AIO_202605_14</t>
    <phoneticPr fontId="95" type="noConversion"/>
  </si>
  <si>
    <t>C38 AIO_202605_13</t>
    <phoneticPr fontId="95" type="noConversion"/>
  </si>
  <si>
    <t>C38 AIO_202605_12</t>
    <phoneticPr fontId="95" type="noConversion"/>
  </si>
  <si>
    <t>C38 AIO_202605_11</t>
    <phoneticPr fontId="95" type="noConversion"/>
  </si>
  <si>
    <t>LOC22</t>
    <phoneticPr fontId="95" type="noConversion"/>
  </si>
  <si>
    <t>LOC21</t>
    <phoneticPr fontId="95" type="noConversion"/>
  </si>
  <si>
    <t>LOC20</t>
    <phoneticPr fontId="95" type="noConversion"/>
  </si>
  <si>
    <t>O6QKT11A</t>
    <phoneticPr fontId="95" type="noConversion"/>
  </si>
  <si>
    <t>O6AKT28A</t>
    <phoneticPr fontId="95" type="noConversion"/>
  </si>
  <si>
    <t>INV introduce new DFC camera, driver has update</t>
    <phoneticPr fontId="95" type="noConversion"/>
  </si>
  <si>
    <t>BIOS Security update</t>
    <phoneticPr fontId="0" type="noConversion"/>
  </si>
  <si>
    <t>2026/5/18~2026/6/5</t>
    <phoneticPr fontId="5" type="noConversion"/>
  </si>
  <si>
    <t>2026/5/12~2026/5/15</t>
    <phoneticPr fontId="5" type="noConversion"/>
  </si>
  <si>
    <t>2026/5/18~2025/5/31</t>
    <phoneticPr fontId="5" type="noConversion"/>
  </si>
  <si>
    <t>2026/5/8~2025/5/13</t>
    <phoneticPr fontId="5" type="noConversion"/>
  </si>
  <si>
    <r>
      <rPr>
        <b/>
        <sz val="9"/>
        <color rgb="FF0000FF"/>
        <rFont val="Arial"/>
        <family val="2"/>
      </rPr>
      <t>Fixed</t>
    </r>
    <r>
      <rPr>
        <sz val="9"/>
        <color rgb="FF000000"/>
        <rFont val="Arial"/>
        <family val="2"/>
      </rPr>
      <t xml:space="preserve">
Roll back BT driver to v23.160.0.9 can be pass
Fai on Intel WiFi6 AX203 WLAN, Root cause:AX203 BT Driver 24.20.0.3 bug,
Recover:</t>
    </r>
    <r>
      <rPr>
        <sz val="9"/>
        <color rgb="FF000000"/>
        <rFont val="細明體"/>
        <family val="3"/>
        <charset val="136"/>
      </rPr>
      <t>回退到</t>
    </r>
    <r>
      <rPr>
        <sz val="9"/>
        <color rgb="FF000000"/>
        <rFont val="Arial"/>
        <family val="2"/>
      </rPr>
      <t>25H2 OSR</t>
    </r>
    <r>
      <rPr>
        <sz val="9"/>
        <color rgb="FF000000"/>
        <rFont val="細明體"/>
        <family val="3"/>
        <charset val="136"/>
      </rPr>
      <t>目前產線出貨的版本</t>
    </r>
    <r>
      <rPr>
        <sz val="9"/>
        <color rgb="FF000000"/>
        <rFont val="Arial"/>
        <family val="2"/>
      </rPr>
      <t xml:space="preserve">23.160.0.9 PASS.
(BT Driver 24.20.0.3, </t>
    </r>
    <r>
      <rPr>
        <sz val="9"/>
        <color rgb="FF000000"/>
        <rFont val="細明體"/>
        <family val="3"/>
        <charset val="136"/>
      </rPr>
      <t>只是</t>
    </r>
    <r>
      <rPr>
        <sz val="9"/>
        <color rgb="FF000000"/>
        <rFont val="Arial"/>
        <family val="2"/>
      </rPr>
      <t>2026/3/27 Web release&amp;WU,</t>
    </r>
    <r>
      <rPr>
        <sz val="9"/>
        <color rgb="FF000000"/>
        <rFont val="細明體"/>
        <family val="3"/>
        <charset val="136"/>
      </rPr>
      <t>目前都申請撤回了</t>
    </r>
    <r>
      <rPr>
        <sz val="9"/>
        <color rgb="FF000000"/>
        <rFont val="Arial"/>
        <family val="2"/>
      </rPr>
      <t xml:space="preserve">.)
DQA </t>
    </r>
    <r>
      <rPr>
        <sz val="9"/>
        <color rgb="FF000000"/>
        <rFont val="細明體"/>
        <family val="3"/>
        <charset val="136"/>
      </rPr>
      <t>所有測試機器</t>
    </r>
    <r>
      <rPr>
        <sz val="9"/>
        <color rgb="FF000000"/>
        <rFont val="Arial"/>
        <family val="2"/>
      </rPr>
      <t>Intel BT Driver</t>
    </r>
    <r>
      <rPr>
        <sz val="9"/>
        <color rgb="FF000000"/>
        <rFont val="細明體"/>
        <family val="3"/>
        <charset val="136"/>
      </rPr>
      <t>都已經退回目前出貨版本</t>
    </r>
    <r>
      <rPr>
        <sz val="9"/>
        <color rgb="FF000000"/>
        <rFont val="Arial"/>
        <family val="2"/>
      </rPr>
      <t xml:space="preserve">23.160.0.9 </t>
    </r>
    <r>
      <rPr>
        <sz val="9"/>
        <color rgb="FF000000"/>
        <rFont val="細明體"/>
        <family val="3"/>
        <charset val="136"/>
      </rPr>
      <t>繼續後面的測試</t>
    </r>
    <r>
      <rPr>
        <sz val="9"/>
        <color rgb="FF000000"/>
        <rFont val="Arial"/>
        <family val="2"/>
      </rPr>
      <t>.</t>
    </r>
    <phoneticPr fontId="5" type="noConversion"/>
  </si>
  <si>
    <t>QGCN35WW+V61(25H2 26200.6899)</t>
    <phoneticPr fontId="95" type="noConversion"/>
  </si>
  <si>
    <t>BIOS V35+Image V77(25H2 26200.6899)</t>
    <phoneticPr fontId="0" type="noConversion"/>
  </si>
  <si>
    <t>1. Update Cirrus audio driver to v1.0.499.51917.(version no change)
    Change point: Update Elevoc Audio driver to 5.0.5.318 to fix 41586405.</t>
    <phoneticPr fontId="0" type="noConversion"/>
  </si>
  <si>
    <r>
      <rPr>
        <b/>
        <sz val="9"/>
        <color rgb="FF0000FF"/>
        <rFont val="Calibri"/>
        <family val="2"/>
      </rPr>
      <t xml:space="preserve">CND
</t>
    </r>
    <r>
      <rPr>
        <b/>
        <sz val="9"/>
        <rFont val="Calibri"/>
        <family val="2"/>
      </rPr>
      <t>Fail unit retest pass, 0/2u, 0/6c</t>
    </r>
    <phoneticPr fontId="5" type="noConversion"/>
  </si>
  <si>
    <t>OSR</t>
  </si>
  <si>
    <t>NA</t>
    <phoneticPr fontId="13" type="noConversion"/>
  </si>
  <si>
    <t>Consumer_CX</t>
  </si>
  <si>
    <t>Consumer_SXP</t>
  </si>
  <si>
    <r>
      <t>S5XIP 14" Intel PTL-H PCR-H12Xe</t>
    </r>
    <r>
      <rPr>
        <sz val="11"/>
        <color rgb="FF0000FF"/>
        <rFont val="Calibri"/>
        <family val="2"/>
      </rPr>
      <t>&amp;H4Xe</t>
    </r>
  </si>
  <si>
    <t>MLCW4</t>
  </si>
  <si>
    <r>
      <t>C5 GenXI 14" Intel WCL PL</t>
    </r>
    <r>
      <rPr>
        <sz val="11"/>
        <color rgb="FF0000FF"/>
        <rFont val="Calibri"/>
        <family val="2"/>
      </rPr>
      <t>&amp;AL</t>
    </r>
  </si>
  <si>
    <t>MLCW5</t>
  </si>
  <si>
    <t>C5 GenXI 15" Intel WCL AL</t>
  </si>
  <si>
    <t>Consumer_SX</t>
  </si>
  <si>
    <t xml:space="preserve">GenXI:S710 14" QC Glymur </t>
  </si>
  <si>
    <r>
      <t xml:space="preserve">GenXI:S710 14" QC Mahua </t>
    </r>
    <r>
      <rPr>
        <sz val="11"/>
        <color rgb="FF0000FF"/>
        <rFont val="Calibri"/>
        <family val="2"/>
      </rPr>
      <t>&amp; Kalambo</t>
    </r>
  </si>
  <si>
    <t>KLS72</t>
  </si>
  <si>
    <t>GenX:S710 14" AMD KRK2 CPU refresh</t>
  </si>
  <si>
    <r>
      <t xml:space="preserve">Y5s Gen11 15.3" AMD GPT1/2 + NV GN22 BD2 </t>
    </r>
    <r>
      <rPr>
        <sz val="11"/>
        <color rgb="FF0000FF"/>
        <rFont val="Calibri"/>
        <family val="2"/>
      </rPr>
      <t>&amp; X6 GPU refresh</t>
    </r>
  </si>
  <si>
    <r>
      <t xml:space="preserve">Y5s Gen11 15.3" AMD HPT + NV GN22 BD2(New ID) </t>
    </r>
    <r>
      <rPr>
        <sz val="11"/>
        <color rgb="FF0000FF"/>
        <rFont val="Calibri"/>
        <family val="2"/>
      </rPr>
      <t>&amp; X6 GPU refresh</t>
    </r>
  </si>
  <si>
    <t>KLS7I</t>
  </si>
  <si>
    <t>LLZA4</t>
  </si>
  <si>
    <t>昭阳X7-14 IAH</t>
  </si>
  <si>
    <t>JLVI6</t>
  </si>
  <si>
    <t>LLZA6</t>
  </si>
  <si>
    <t>昭阳X7-16 IAH UMA
昭阳X7-16 IAH DIS</t>
  </si>
  <si>
    <t>FLIT4</t>
  </si>
  <si>
    <t>E41-50
E41-50(PRC)</t>
  </si>
  <si>
    <t>ELIC1</t>
  </si>
  <si>
    <t>YOGA CHROME C630</t>
  </si>
  <si>
    <t>FLIC7</t>
  </si>
  <si>
    <t>CHROMEBOOK C340-15</t>
  </si>
  <si>
    <t>GLV3K</t>
  </si>
  <si>
    <t>ZhaoYang K4E-ACL</t>
  </si>
  <si>
    <t>HLX14</t>
  </si>
  <si>
    <t>ZhaoYang E4-ITLC
ZhaoYang K4e-ITLC</t>
  </si>
  <si>
    <t>HLX15</t>
  </si>
  <si>
    <t>ZhaoYang E5-ITLC</t>
  </si>
  <si>
    <t>100E CHR AST</t>
  </si>
  <si>
    <t>ILAN4</t>
  </si>
  <si>
    <t>昭阳X5-14 ABU
(V350 4.0 ZY AMD)</t>
  </si>
  <si>
    <t>ILAN5</t>
  </si>
  <si>
    <t>昭阳X5-15 ABU
(V350 4.0 ZY AMD)</t>
  </si>
  <si>
    <t>ILVU4</t>
  </si>
  <si>
    <t>昭阳X5-14 IRP
(V350 4.0 ZY Intel)</t>
  </si>
  <si>
    <t>ILVU5</t>
  </si>
  <si>
    <t>昭阳X5-15 IRP
(V350 4.0 ZY Intel)</t>
  </si>
  <si>
    <t>HLXE4</t>
  </si>
  <si>
    <t>E4-IAP &amp; K4e-IAP</t>
  </si>
  <si>
    <t>HLXE5</t>
  </si>
  <si>
    <t>E5-IAP</t>
  </si>
  <si>
    <t>HLKB4</t>
  </si>
  <si>
    <t>K4E-ABA</t>
  </si>
  <si>
    <t>HLKB5</t>
  </si>
  <si>
    <t>E5-ABA</t>
  </si>
  <si>
    <t>ILS6H</t>
  </si>
  <si>
    <t xml:space="preserve">S580-16 Intel </t>
  </si>
  <si>
    <t>JLZM4</t>
  </si>
  <si>
    <t>昭阳X7-14 IMH
昭阳X7-14 IMH (I9 CPU)</t>
  </si>
  <si>
    <t>JLZM6</t>
  </si>
  <si>
    <t>昭阳X7-16 IMH</t>
  </si>
  <si>
    <t>JLS5U</t>
  </si>
  <si>
    <t>IdeaPad Slim 5 15IRU9
XiaoXin 15 IRU9
(S590 Intel--15")</t>
  </si>
  <si>
    <t>Status@2026/4/1</t>
    <phoneticPr fontId="13" type="noConversion"/>
  </si>
  <si>
    <t>MP</t>
    <phoneticPr fontId="13" type="noConversion"/>
  </si>
  <si>
    <t>EOP</t>
    <phoneticPr fontId="13" type="noConversion"/>
  </si>
  <si>
    <t>EOS</t>
    <phoneticPr fontId="13" type="noConversion"/>
  </si>
  <si>
    <t>2Y~3Y</t>
    <phoneticPr fontId="13" type="noConversion"/>
  </si>
  <si>
    <t>3Y~4Y</t>
    <phoneticPr fontId="13" type="noConversion"/>
  </si>
  <si>
    <t>0~1Y</t>
    <phoneticPr fontId="13" type="noConversion"/>
  </si>
  <si>
    <t>1Y~2Y</t>
    <phoneticPr fontId="13" type="noConversion"/>
  </si>
  <si>
    <t>4Y~5Y</t>
    <phoneticPr fontId="13" type="noConversion"/>
  </si>
  <si>
    <t>Total</t>
    <phoneticPr fontId="13" type="noConversion"/>
  </si>
  <si>
    <t>Leverage(RD)</t>
  </si>
  <si>
    <t>Combine LLS5I H4Xe</t>
  </si>
  <si>
    <t>Combine MLCW4 AL</t>
  </si>
  <si>
    <t>Combine LLS7Q Kalambo</t>
  </si>
  <si>
    <t>Combine LLY20 X6 Refresh</t>
  </si>
  <si>
    <t>Combine LLY21 X6 Refresh</t>
  </si>
  <si>
    <t>HLS1C_HLS1D</t>
  </si>
  <si>
    <t>KLS5A_KLS5S</t>
  </si>
  <si>
    <t>KLS7A_KLS7S</t>
  </si>
  <si>
    <t>JLG10_JLG12</t>
  </si>
  <si>
    <t>KLG10_KLG11</t>
  </si>
  <si>
    <t>JLVQ4_JLVQ6</t>
  </si>
  <si>
    <t>JLV7A_JLV7B</t>
  </si>
  <si>
    <t>JLVI4_LLZA4</t>
  </si>
  <si>
    <t>JLVI6_LLZA6</t>
  </si>
  <si>
    <t>JLVP4_JLVP6</t>
  </si>
  <si>
    <t>EOS project change</t>
  </si>
  <si>
    <t>New add</t>
  </si>
  <si>
    <t>GOG20_GOG21_GOG22</t>
  </si>
  <si>
    <t>HLAV4_HLAV5_ILAN4_ILAN5</t>
  </si>
  <si>
    <t>HLG50_HLG51_HLG52</t>
  </si>
  <si>
    <t>HLIV4_HLIV5_ILVU4_ILVU5</t>
  </si>
  <si>
    <t>HLS4A_ILS6A</t>
  </si>
  <si>
    <t>HLS4I_ILS6I_ILS4H_ILS6H</t>
  </si>
  <si>
    <t>HLXA4_HLXA5_HLXE4_HLXE5</t>
  </si>
  <si>
    <t>HLXB4_HLXB5_HLKB4_HLKB5</t>
  </si>
  <si>
    <t>ILG10_ILG11</t>
  </si>
  <si>
    <t>ILG50_ILG52</t>
  </si>
  <si>
    <t>ILS4M_ILS6M</t>
  </si>
  <si>
    <t>ILS4P_ILS6P</t>
  </si>
  <si>
    <t>ILVP4_ILVP6</t>
  </si>
  <si>
    <t>ILVR4_JLZM4</t>
  </si>
  <si>
    <t>ILVR6_JLZM6</t>
  </si>
  <si>
    <t>JLS4R_JLS6R</t>
  </si>
  <si>
    <t>JLS5I_JLS5U</t>
  </si>
  <si>
    <t>2.0.3.03311</t>
    <phoneticPr fontId="95" type="noConversion"/>
  </si>
  <si>
    <t>BIOS:O6WKT1CA
Driver:V0.23
OS: 26200.7462</t>
    <phoneticPr fontId="95" type="noConversion"/>
  </si>
  <si>
    <t>Fn+ESC key cannot switch issue
       for Qira preload test</t>
    <phoneticPr fontId="95" type="noConversion"/>
  </si>
  <si>
    <t>O6VKT1EA</t>
    <phoneticPr fontId="95" type="noConversion"/>
  </si>
  <si>
    <t xml:space="preserve">O6WKT1DA </t>
    <phoneticPr fontId="95" type="noConversion"/>
  </si>
  <si>
    <t>BIOS Security update+ MCU update</t>
    <phoneticPr fontId="0" type="noConversion"/>
  </si>
  <si>
    <t>NPI team:Mary_Zhong</t>
    <phoneticPr fontId="0" type="noConversion"/>
  </si>
  <si>
    <t>Sustain team:Iris_Zhou/Mint_Song</t>
    <phoneticPr fontId="0" type="noConversion"/>
  </si>
  <si>
    <t>Sustain team:Iris_Zhou/Lulu_Chen</t>
    <phoneticPr fontId="0" type="noConversion"/>
  </si>
  <si>
    <t>Sustain team:Iris_Zhou/Lulu_Chen/Lom_Ge</t>
    <phoneticPr fontId="0" type="noConversion"/>
  </si>
  <si>
    <t>Sustain team:Iris_Zhou/Oliver_Li</t>
    <phoneticPr fontId="0" type="noConversion"/>
  </si>
  <si>
    <t>Sustain team:Iris_Zhou/Gloria_Gu</t>
    <phoneticPr fontId="0" type="noConversion"/>
  </si>
  <si>
    <t>Sustain team:Iris_Zhou/Helen_Meng/Wendy_Qiu</t>
    <phoneticPr fontId="0" type="noConversion"/>
  </si>
  <si>
    <t>NPI Team: Bella_Guo
Sustain team: Iris_zhou/Lulu_Chen</t>
    <phoneticPr fontId="0" type="noConversion"/>
  </si>
  <si>
    <t>NPI Team: Bella_Guo
Sustain team:Iris_zhou/ Molly_Yuan</t>
    <phoneticPr fontId="0" type="noConversion"/>
  </si>
  <si>
    <t>NPI Team: Bella_Guo
Sustain team: Iris_zhou/Molly_Yuan</t>
    <phoneticPr fontId="0" type="noConversion"/>
  </si>
  <si>
    <t>NPI Team: Bella_Guo
Sustain team:Iris_zhou/ Keven_Zhao</t>
    <phoneticPr fontId="0" type="noConversion"/>
  </si>
  <si>
    <t>Watch</t>
  </si>
  <si>
    <t>Unknown Fix</t>
  </si>
  <si>
    <r>
      <rPr>
        <sz val="10"/>
        <color rgb="FF0000FF"/>
        <rFont val="Calibri"/>
        <family val="2"/>
      </rPr>
      <t>WNF</t>
    </r>
    <r>
      <rPr>
        <sz val="10"/>
        <color rgb="FF000000"/>
        <rFont val="Calibri"/>
        <family val="2"/>
      </rPr>
      <t xml:space="preserve">
</t>
    </r>
    <r>
      <rPr>
        <sz val="10"/>
        <color rgb="FF000000"/>
        <rFont val="微軟正黑體"/>
        <family val="2"/>
        <charset val="136"/>
      </rPr>
      <t>專案平臺比較老，</t>
    </r>
    <r>
      <rPr>
        <sz val="10"/>
        <color rgb="FF000000"/>
        <rFont val="Calibri"/>
        <family val="2"/>
      </rPr>
      <t xml:space="preserve">fail </t>
    </r>
    <r>
      <rPr>
        <sz val="10"/>
        <color rgb="FF000000"/>
        <rFont val="微軟正黑體"/>
        <family val="2"/>
        <charset val="136"/>
      </rPr>
      <t>在</t>
    </r>
    <r>
      <rPr>
        <sz val="10"/>
        <color rgb="FF000000"/>
        <rFont val="Calibri"/>
        <family val="2"/>
      </rPr>
      <t>4GRAM</t>
    </r>
    <r>
      <rPr>
        <sz val="10"/>
        <color rgb="FF000000"/>
        <rFont val="微軟正黑體"/>
        <family val="2"/>
        <charset val="136"/>
      </rPr>
      <t>配置，</t>
    </r>
    <r>
      <rPr>
        <sz val="10"/>
        <color rgb="FF000000"/>
        <rFont val="Calibri"/>
        <family val="2"/>
      </rPr>
      <t xml:space="preserve">suspect  tool </t>
    </r>
    <r>
      <rPr>
        <sz val="10"/>
        <color rgb="FF000000"/>
        <rFont val="微軟正黑體"/>
        <family val="2"/>
        <charset val="136"/>
      </rPr>
      <t>兼容性問題，</t>
    </r>
    <r>
      <rPr>
        <sz val="10"/>
        <color rgb="FF000000"/>
        <rFont val="Calibri"/>
        <family val="2"/>
      </rPr>
      <t>low function impact,so will not fix
1.</t>
    </r>
    <r>
      <rPr>
        <sz val="10"/>
        <color rgb="FF000000"/>
        <rFont val="微軟正黑體"/>
        <family val="2"/>
        <charset val="136"/>
      </rPr>
      <t>旧版本</t>
    </r>
    <r>
      <rPr>
        <sz val="10"/>
        <color rgb="FF000000"/>
        <rFont val="Calibri"/>
        <family val="2"/>
      </rPr>
      <t>tool</t>
    </r>
    <r>
      <rPr>
        <sz val="10"/>
        <color rgb="FF000000"/>
        <rFont val="微軟正黑體"/>
        <family val="2"/>
        <charset val="136"/>
      </rPr>
      <t>验证</t>
    </r>
    <r>
      <rPr>
        <sz val="10"/>
        <color rgb="FF000000"/>
        <rFont val="Calibri"/>
        <family val="2"/>
      </rPr>
      <t>pass
2.</t>
    </r>
    <r>
      <rPr>
        <sz val="10"/>
        <color rgb="FF000000"/>
        <rFont val="微軟正黑體"/>
        <family val="2"/>
        <charset val="136"/>
      </rPr>
      <t>新版本</t>
    </r>
    <r>
      <rPr>
        <sz val="10"/>
        <color rgb="FF000000"/>
        <rFont val="Calibri"/>
        <family val="2"/>
      </rPr>
      <t>tool</t>
    </r>
    <r>
      <rPr>
        <sz val="10"/>
        <color rgb="FF000000"/>
        <rFont val="微軟正黑體"/>
        <family val="2"/>
        <charset val="136"/>
      </rPr>
      <t>在</t>
    </r>
    <r>
      <rPr>
        <sz val="10"/>
        <color rgb="FF000000"/>
        <rFont val="Calibri"/>
        <family val="2"/>
      </rPr>
      <t>25H2</t>
    </r>
    <r>
      <rPr>
        <sz val="10"/>
        <color rgb="FF000000"/>
        <rFont val="微軟正黑體"/>
        <family val="2"/>
        <charset val="136"/>
      </rPr>
      <t>環境</t>
    </r>
    <r>
      <rPr>
        <sz val="10"/>
        <color rgb="FF000000"/>
        <rFont val="Calibri"/>
        <family val="2"/>
      </rPr>
      <t>(BIOS V41 + Image V64)</t>
    </r>
    <r>
      <rPr>
        <sz val="10"/>
        <color rgb="FF000000"/>
        <rFont val="微軟正黑體"/>
        <family val="2"/>
        <charset val="136"/>
      </rPr>
      <t>也是</t>
    </r>
    <r>
      <rPr>
        <sz val="10"/>
        <color rgb="FF000000"/>
        <rFont val="Calibri"/>
        <family val="2"/>
      </rPr>
      <t>fail</t>
    </r>
    <phoneticPr fontId="5" type="noConversion"/>
  </si>
  <si>
    <r>
      <rPr>
        <sz val="10"/>
        <color rgb="FF0000FF"/>
        <rFont val="Calibri"/>
        <family val="2"/>
      </rPr>
      <t>WNF</t>
    </r>
    <r>
      <rPr>
        <sz val="10"/>
        <color rgb="FF000000"/>
        <rFont val="Calibri"/>
        <family val="2"/>
      </rPr>
      <t xml:space="preserve">
Suspect Burnin tool V11 Compatibility problem,use Burnin V10.2 CND(0/23u), and low function  impact, so Will not fix</t>
    </r>
    <phoneticPr fontId="5" type="noConversion"/>
  </si>
  <si>
    <r>
      <rPr>
        <sz val="10"/>
        <color rgb="FF0000FF"/>
        <rFont val="Calibri"/>
        <family val="2"/>
      </rPr>
      <t>WNF</t>
    </r>
    <r>
      <rPr>
        <sz val="10"/>
        <color rgb="FF000000"/>
        <rFont val="Calibri"/>
        <family val="4"/>
      </rPr>
      <t xml:space="preserve">
24H2&amp;25H2OSR</t>
    </r>
    <r>
      <rPr>
        <sz val="10"/>
        <color rgb="FF000000"/>
        <rFont val="微軟正黑體"/>
        <family val="4"/>
        <charset val="136"/>
      </rPr>
      <t>都有這個現象，也沒有收到相關客訴</t>
    </r>
    <r>
      <rPr>
        <sz val="10"/>
        <color rgb="FF000000"/>
        <rFont val="Calibri"/>
        <family val="4"/>
      </rPr>
      <t>,low function impact,so wil not fix</t>
    </r>
    <phoneticPr fontId="5" type="noConversion"/>
  </si>
  <si>
    <r>
      <rPr>
        <sz val="10"/>
        <color rgb="FF0000FF"/>
        <rFont val="Calibri"/>
        <family val="2"/>
      </rPr>
      <t>Fixed</t>
    </r>
    <r>
      <rPr>
        <sz val="10"/>
        <color rgb="FF000000"/>
        <rFont val="Calibri"/>
        <family val="2"/>
      </rPr>
      <t xml:space="preserve">
Same as TDMS 517827(LO0 15ARP9 517827),0S common isue,26200.8039 fix this issue(fixed: After you instal the Windows update released on or ater March 10,2026, some users might experience an isue signing
in to apps with a Microsoft account.)
Fail UUT Wu to 26200.8039 CND(0/3c)</t>
    </r>
    <phoneticPr fontId="5" type="noConversion"/>
  </si>
  <si>
    <r>
      <rPr>
        <sz val="11"/>
        <color rgb="FF0000FF"/>
        <rFont val="Calibri"/>
        <family val="2"/>
      </rPr>
      <t>WNF</t>
    </r>
    <r>
      <rPr>
        <sz val="11"/>
        <color theme="1"/>
        <rFont val="Calibri"/>
        <family val="2"/>
      </rPr>
      <t xml:space="preserve">
low funtion impact</t>
    </r>
    <r>
      <rPr>
        <sz val="11"/>
        <color theme="1"/>
        <rFont val="標楷體"/>
        <family val="4"/>
        <charset val="136"/>
      </rPr>
      <t>，</t>
    </r>
    <r>
      <rPr>
        <sz val="11"/>
        <color theme="1"/>
        <rFont val="Calibri"/>
        <family val="2"/>
      </rPr>
      <t>Based on low result  to will not fix
1.Drips</t>
    </r>
    <r>
      <rPr>
        <sz val="11"/>
        <color theme="1"/>
        <rFont val="標楷體"/>
        <family val="4"/>
        <charset val="136"/>
      </rPr>
      <t>有值</t>
    </r>
    <r>
      <rPr>
        <sz val="11"/>
        <color theme="1"/>
        <rFont val="Calibri"/>
        <family val="2"/>
      </rPr>
      <t>(not 0/-)
2.Fail units run MS leavage 8Hours,worst drop battery capacity is 4%
3.Roll back to 25H2 condition BIOS V41 + image 64 also fail</t>
    </r>
    <phoneticPr fontId="5" type="noConversion"/>
  </si>
  <si>
    <r>
      <rPr>
        <sz val="11"/>
        <color rgb="FF0000FF"/>
        <rFont val="Calibri"/>
        <family val="2"/>
      </rPr>
      <t>WNF</t>
    </r>
    <r>
      <rPr>
        <sz val="11"/>
        <color theme="1"/>
        <rFont val="Calibri"/>
        <family val="2"/>
      </rPr>
      <t xml:space="preserve">
Based on below result evaluation low risk,will not fix
1.Idle about 8~20mins,,disk active time can keep :
AC&lt;=5% for 30s,DC &lt;10% for 30s </t>
    </r>
    <r>
      <rPr>
        <sz val="11"/>
        <color theme="1"/>
        <rFont val="標楷體"/>
        <family val="4"/>
        <charset val="136"/>
      </rPr>
      <t>（</t>
    </r>
    <r>
      <rPr>
        <sz val="11"/>
        <color theme="1"/>
        <rFont val="Calibri"/>
        <family val="2"/>
      </rPr>
      <t>Spec:AC &lt;5% for 30s,DC &lt;10% for 30s</t>
    </r>
    <r>
      <rPr>
        <sz val="11"/>
        <color theme="1"/>
        <rFont val="標楷體"/>
        <family val="4"/>
        <charset val="136"/>
      </rPr>
      <t xml:space="preserve">）
</t>
    </r>
    <r>
      <rPr>
        <sz val="11"/>
        <color theme="1"/>
        <rFont val="Calibri"/>
        <family val="2"/>
      </rPr>
      <t>2.25H2 condition (BIOS V41 + image 64) also fail,</t>
    </r>
    <r>
      <rPr>
        <sz val="11"/>
        <color theme="1"/>
        <rFont val="標楷體"/>
        <family val="4"/>
        <charset val="136"/>
      </rPr>
      <t>沒有相關客訴</t>
    </r>
    <phoneticPr fontId="5" type="noConversion"/>
  </si>
  <si>
    <t>Fixed
1.fail机器因为之前INV CPU,rework过大板MB,现在机器里的MB是IR MB, 但是这台机器的camera不是IR camera,是RGB camera, IR MB跟RGB camera错误搭配，这样系统会认错，造成vantage里显示zero touch,正常出货是不会有这种错误搭配的,
2.機器換RGB 板子驗證pass</t>
    <phoneticPr fontId="5" type="noConversion"/>
  </si>
  <si>
    <r>
      <rPr>
        <sz val="10"/>
        <color rgb="FF000000"/>
        <rFont val="微軟正黑體"/>
        <family val="2"/>
        <charset val="136"/>
      </rPr>
      <t>　</t>
    </r>
    <r>
      <rPr>
        <sz val="10"/>
        <color rgb="FF000000"/>
        <rFont val="Calibri"/>
        <family val="2"/>
      </rPr>
      <t xml:space="preserve">SA:Roll back BIOS to NGCN34WW,can not duplicate issue, need BIOS tesm check
</t>
    </r>
    <r>
      <rPr>
        <sz val="10"/>
        <color rgb="FF0000FF"/>
        <rFont val="Calibri"/>
        <family val="2"/>
      </rPr>
      <t>5/13 BIOS:</t>
    </r>
    <r>
      <rPr>
        <sz val="10"/>
        <color rgb="FF0000FF"/>
        <rFont val="微軟正黑體"/>
        <family val="2"/>
        <charset val="136"/>
      </rPr>
      <t>有发现</t>
    </r>
    <r>
      <rPr>
        <sz val="10"/>
        <color rgb="FF0000FF"/>
        <rFont val="Calibri"/>
        <family val="2"/>
      </rPr>
      <t>V35 MS</t>
    </r>
    <r>
      <rPr>
        <sz val="10"/>
        <color rgb="FF0000FF"/>
        <rFont val="微軟正黑體"/>
        <family val="2"/>
        <charset val="136"/>
      </rPr>
      <t>手动敲</t>
    </r>
    <r>
      <rPr>
        <sz val="10"/>
        <color rgb="FF0000FF"/>
        <rFont val="Calibri"/>
        <family val="2"/>
      </rPr>
      <t>KB</t>
    </r>
    <r>
      <rPr>
        <sz val="10"/>
        <color rgb="FF0000FF"/>
        <rFont val="微軟正黑體"/>
        <family val="2"/>
        <charset val="136"/>
      </rPr>
      <t>无法唤醒，需要按</t>
    </r>
    <r>
      <rPr>
        <sz val="10"/>
        <color rgb="FF0000FF"/>
        <rFont val="Calibri"/>
        <family val="2"/>
      </rPr>
      <t>TP/Power button</t>
    </r>
    <r>
      <rPr>
        <sz val="10"/>
        <color rgb="FF0000FF"/>
        <rFont val="微軟正黑體"/>
        <family val="2"/>
        <charset val="136"/>
      </rPr>
      <t>才能唤醒，退</t>
    </r>
    <r>
      <rPr>
        <sz val="10"/>
        <color rgb="FF0000FF"/>
        <rFont val="Calibri"/>
        <family val="2"/>
      </rPr>
      <t>v34 pass</t>
    </r>
    <r>
      <rPr>
        <sz val="10"/>
        <color rgb="FF0000FF"/>
        <rFont val="微軟正黑體"/>
        <family val="2"/>
        <charset val="136"/>
      </rPr>
      <t>，有请台北一起</t>
    </r>
    <r>
      <rPr>
        <sz val="10"/>
        <color rgb="FF0000FF"/>
        <rFont val="Calibri"/>
        <family val="2"/>
      </rPr>
      <t>debug</t>
    </r>
    <r>
      <rPr>
        <sz val="10"/>
        <color rgb="FF0000FF"/>
        <rFont val="微軟正黑體"/>
        <family val="2"/>
        <charset val="136"/>
      </rPr>
      <t>中。</t>
    </r>
    <phoneticPr fontId="5" type="noConversion"/>
  </si>
  <si>
    <r>
      <t xml:space="preserve">
</t>
    </r>
    <r>
      <rPr>
        <sz val="10"/>
        <color rgb="FF0000FF"/>
        <rFont val="Calibri"/>
        <family val="2"/>
      </rPr>
      <t>5/13 BIOS</t>
    </r>
    <r>
      <rPr>
        <sz val="10"/>
        <color rgb="FF0000FF"/>
        <rFont val="微軟正黑體"/>
        <family val="2"/>
        <charset val="136"/>
      </rPr>
      <t>：目前手动放电进</t>
    </r>
    <r>
      <rPr>
        <sz val="10"/>
        <color rgb="FF0000FF"/>
        <rFont val="Calibri"/>
        <family val="2"/>
      </rPr>
      <t>S4</t>
    </r>
    <r>
      <rPr>
        <sz val="10"/>
        <color rgb="FF0000FF"/>
        <rFont val="微軟正黑體"/>
        <family val="2"/>
        <charset val="136"/>
      </rPr>
      <t>，看到灯闪</t>
    </r>
    <r>
      <rPr>
        <sz val="10"/>
        <color rgb="FF0000FF"/>
        <rFont val="Calibri"/>
        <family val="2"/>
      </rPr>
      <t>2</t>
    </r>
    <r>
      <rPr>
        <sz val="10"/>
        <color rgb="FF0000FF"/>
        <rFont val="微軟正黑體"/>
        <family val="2"/>
        <charset val="136"/>
      </rPr>
      <t>下就会进</t>
    </r>
    <r>
      <rPr>
        <sz val="10"/>
        <color rgb="FF0000FF"/>
        <rFont val="Calibri"/>
        <family val="2"/>
      </rPr>
      <t>S4</t>
    </r>
    <r>
      <rPr>
        <sz val="10"/>
        <color rgb="FF0000FF"/>
        <rFont val="微軟正黑體"/>
        <family val="2"/>
        <charset val="136"/>
      </rPr>
      <t>并没有复制到进</t>
    </r>
    <r>
      <rPr>
        <sz val="10"/>
        <color rgb="FF0000FF"/>
        <rFont val="Calibri"/>
        <family val="2"/>
      </rPr>
      <t>S4</t>
    </r>
    <r>
      <rPr>
        <sz val="10"/>
        <color rgb="FF0000FF"/>
        <rFont val="微軟正黑體"/>
        <family val="2"/>
        <charset val="136"/>
      </rPr>
      <t>慢的问题，在复制几轮看看。</t>
    </r>
    <r>
      <rPr>
        <sz val="10"/>
        <color rgb="FF0000FF"/>
        <rFont val="Calibri"/>
        <family val="2"/>
      </rPr>
      <t>F/R</t>
    </r>
    <r>
      <rPr>
        <sz val="10"/>
        <color rgb="FF0000FF"/>
        <rFont val="微軟正黑體"/>
        <family val="2"/>
        <charset val="136"/>
      </rPr>
      <t>，</t>
    </r>
    <r>
      <rPr>
        <sz val="10"/>
        <color rgb="FF0000FF"/>
        <rFont val="Calibri"/>
        <family val="2"/>
      </rPr>
      <t xml:space="preserve">0/10 cycles.
</t>
    </r>
    <phoneticPr fontId="5" type="noConversion"/>
  </si>
  <si>
    <t>Revert power button  function to original code base to support 22H2 OS, fix power button cannot enter MS/S4/S5 issue</t>
    <phoneticPr fontId="95" type="noConversion"/>
  </si>
  <si>
    <t>KLS71</t>
    <phoneticPr fontId="5" type="noConversion"/>
  </si>
  <si>
    <t xml:space="preserve">Driver </t>
    <phoneticPr fontId="5" type="noConversion"/>
  </si>
  <si>
    <t>Audio</t>
    <phoneticPr fontId="5" type="noConversion"/>
  </si>
  <si>
    <t>Elevoc Audio Driver to 5.0.5.318</t>
    <phoneticPr fontId="95" type="noConversion"/>
  </si>
  <si>
    <t>Elevoc Audio Driver to 5.0.5.318</t>
    <phoneticPr fontId="5" type="noConversion"/>
  </si>
  <si>
    <t>[Yoga Slim7_14ILL10_SW sustaining] Record file has noise about 5s then has no sound when recording with audio jack headphone</t>
    <phoneticPr fontId="5" type="noConversion"/>
  </si>
  <si>
    <t>2/2u, 4/4c</t>
    <phoneticPr fontId="5" type="noConversion"/>
  </si>
  <si>
    <t>1.Power on unit and enter OS.
2.Plug in the headphone (with Mic).
3.Open Voice Recorder and strat recording
4.Find record file has noise about 5s then has no sound when recording with headphone =&gt;Problem
How to recover:None</t>
    <phoneticPr fontId="5" type="noConversion"/>
  </si>
  <si>
    <t>F1</t>
    <phoneticPr fontId="5" type="noConversion"/>
  </si>
  <si>
    <r>
      <rPr>
        <sz val="10"/>
        <color rgb="FF0000FF"/>
        <rFont val="Calibri"/>
        <family val="2"/>
      </rPr>
      <t>WNF</t>
    </r>
    <r>
      <rPr>
        <sz val="10"/>
        <color rgb="FF000000"/>
        <rFont val="Calibri"/>
        <family val="2"/>
      </rPr>
      <t xml:space="preserve">
Confirm with SWPM, 
1.For 3D fire Strike</t>
    </r>
    <r>
      <rPr>
        <sz val="10"/>
        <color rgb="FF000000"/>
        <rFont val="微軟正黑體"/>
        <family val="2"/>
        <charset val="136"/>
      </rPr>
      <t>，</t>
    </r>
    <r>
      <rPr>
        <sz val="10"/>
        <color rgb="FF000000"/>
        <rFont val="Calibri"/>
        <family val="2"/>
      </rPr>
      <t xml:space="preserve">leverage time spy result
2.For 3D Wild Life Extreme ,level1 4G RAM no need test </t>
    </r>
    <phoneticPr fontId="5" type="noConversion"/>
  </si>
  <si>
    <t xml:space="preserve">ITS </t>
    <phoneticPr fontId="5" type="noConversion"/>
  </si>
  <si>
    <t>5.0.2510.1</t>
    <phoneticPr fontId="5" type="noConversion"/>
  </si>
  <si>
    <r>
      <rPr>
        <sz val="9"/>
        <color rgb="FF0000FF"/>
        <rFont val="Arial"/>
        <family val="2"/>
      </rPr>
      <t>WNF</t>
    </r>
    <r>
      <rPr>
        <sz val="9"/>
        <color rgb="FF000000"/>
        <rFont val="Arial"/>
        <family val="2"/>
      </rPr>
      <t xml:space="preserve">
Same as #KRK2 518974,no power/frequency/temprature drop in the log, so closed as WNF. </t>
    </r>
    <phoneticPr fontId="5" type="noConversion"/>
  </si>
  <si>
    <t>AI now</t>
    <phoneticPr fontId="5" type="noConversion"/>
  </si>
  <si>
    <t>0912</t>
    <phoneticPr fontId="5" type="noConversion"/>
  </si>
  <si>
    <t>Ai now: Encrypting inface will auto pop up when login successfully at first time.</t>
    <phoneticPr fontId="5" type="noConversion"/>
  </si>
  <si>
    <t>Ai now: Eye care mode option still show disable when eye care mode function has been enable</t>
    <phoneticPr fontId="5" type="noConversion"/>
  </si>
  <si>
    <t>AI now first lauch time over 10s(worse result 16s)</t>
    <phoneticPr fontId="5" type="noConversion"/>
  </si>
  <si>
    <t>AI now: Cannot turn on battery widget by Lena AI</t>
    <phoneticPr fontId="5" type="noConversion"/>
  </si>
  <si>
    <t>1/2u,1/2c</t>
    <phoneticPr fontId="5" type="noConversion"/>
  </si>
  <si>
    <t>1.Check Lenovo AI Now OOBE page
2. Accept privacy policy and login with Lenovo ID
3. Find Encrypting inface will auto pop up when login successfully at first time</t>
  </si>
  <si>
    <t>1. Power on unit and enter OS.
2. Launch AI Now-&gt;Local chat.
3. Input "Eye care mode" then send it.
4. Enable eye care mode option.
5. Repeat step3.
6. Find eye care mode option still show disable</t>
    <phoneticPr fontId="5" type="noConversion"/>
  </si>
  <si>
    <t xml:space="preserve">
</t>
    <phoneticPr fontId="5" type="noConversion"/>
  </si>
  <si>
    <t>1. Open Lenovo AI Now
2. Enter "Sealed Battery Warranty" in dialog box and click send button
3. Click "Go to Lena"
4. Enter "Turn on Battery widget" in dialog box and click send button 
5. Find  Cannot turn on battery widget
Observe bahavior:Local Chat  Enter "Turn on Battery widget" in dialog box,can turn on battery widget</t>
    <phoneticPr fontId="5" type="noConversion"/>
  </si>
  <si>
    <r>
      <t>Same as KRK2 521146</t>
    </r>
    <r>
      <rPr>
        <sz val="10"/>
        <color rgb="FF000000"/>
        <rFont val="標楷體"/>
        <family val="4"/>
        <charset val="136"/>
      </rPr>
      <t>，需要确认</t>
    </r>
    <r>
      <rPr>
        <sz val="10"/>
        <color rgb="FF000000"/>
        <rFont val="Calibri"/>
        <family val="2"/>
      </rPr>
      <t>common  issue</t>
    </r>
    <r>
      <rPr>
        <sz val="10"/>
        <color rgb="FF000000"/>
        <rFont val="標楷體"/>
        <family val="4"/>
        <charset val="136"/>
      </rPr>
      <t>的最新状态</t>
    </r>
    <phoneticPr fontId="5" type="noConversion"/>
  </si>
  <si>
    <r>
      <t>Common issue 438164,</t>
    </r>
    <r>
      <rPr>
        <sz val="10"/>
        <color rgb="FF000000"/>
        <rFont val="標楷體"/>
        <family val="4"/>
        <charset val="136"/>
      </rPr>
      <t>需要确认</t>
    </r>
    <r>
      <rPr>
        <sz val="10"/>
        <color rgb="FF000000"/>
        <rFont val="Calibri"/>
        <family val="2"/>
      </rPr>
      <t xml:space="preserve"> common issue</t>
    </r>
    <r>
      <rPr>
        <sz val="10"/>
        <color rgb="FF000000"/>
        <rFont val="標楷體"/>
        <family val="4"/>
        <charset val="136"/>
      </rPr>
      <t>最新的状态</t>
    </r>
    <phoneticPr fontId="5" type="noConversion"/>
  </si>
  <si>
    <t>[S5P-IAH _SW Sustain] Stress_Media Play+Copy&amp;Compare Test:CC duration fail(Duration after idle).(F/R:2/11u, 2/11c)</t>
  </si>
  <si>
    <t>2/11u, 2/11c</t>
  </si>
  <si>
    <t>1. Power on unit and enter OS.
2. Follow test case CC Test do pre-settings.
3. Make half of the units plug in headphone.
4. Run Stress_ Copy&amp;Compare and play media video.
5. Find CC tool show duration fail(Duration after idle).=&gt; Problem
Recover: None</t>
  </si>
  <si>
    <t>[KLS5I_S5P-14IAH10_SW suataining] XXXXXX: Batterylife_1080p 1h test result worse than NPI over 5% (Worst gap: 16.48)</t>
    <phoneticPr fontId="5" type="noConversion"/>
  </si>
  <si>
    <t>1/2u, 2/3c</t>
    <phoneticPr fontId="5" type="noConversion"/>
  </si>
  <si>
    <t>1. Do pre-settings follow PFA001 “Performance&amp;Batterylife_Presetting_20241205.xlsx".
2.Lunch local movie with media player and open BatteryMonitor tool to log 1h.
3. Find 1#55 1080p 1h test result worse than NPI ove
How recover:None</t>
    <phoneticPr fontId="5" type="noConversion"/>
  </si>
  <si>
    <t xml:space="preserve">[Yoga Slim7_14ILL10_SW sustaining] Unable to record successfully using Bluetooth earphones.(F/R: 2/2u) </t>
  </si>
  <si>
    <t>1. Open settings-&gt;Bluetooth&amp;devices-&gt;add a device-&gt;Bluetooth-&gt;click Earbuds name to pair(eg.Lenovo E310 TWS).
2. Set Earbuds as default device in sound control panel-&gt;recording tab.
3. Open sound recorder recording with Earbuds(L&amp;R).
4. Find Unable to record successfully using Bluetooth earphones.=&gt;Problem</t>
  </si>
  <si>
    <t>[Yoga Slim7_14ILL10_SW sustaining] The voice recorder show lag when press FN+Q to change different thermal mode during recording</t>
    <phoneticPr fontId="5" type="noConversion"/>
  </si>
  <si>
    <t>2/2u,27/30c</t>
    <phoneticPr fontId="5" type="noConversion"/>
  </si>
  <si>
    <t>1.Power on unit and enter OS.
2.Record a file
3.Press FN+Q to change different thermal mode during recording 
4.Find the voice recorder show lag =&gt;Problem
How to recover: Next cycle</t>
    <phoneticPr fontId="5" type="noConversion"/>
  </si>
  <si>
    <t>[Yoga Slim7_14ILL10_SW sustaining] Sound has noise when plug in Audio Jack headphone first then to play music</t>
    <phoneticPr fontId="5" type="noConversion"/>
  </si>
  <si>
    <t>2/2u, 8/8c</t>
    <phoneticPr fontId="5" type="noConversion"/>
  </si>
  <si>
    <t>1.Power on unit and enter OS.
2.Plug in the headphone into unit audio jack
3.Play music with media player
4.Find sound has noise in headphone =&gt;Problem
How to recover:None</t>
    <phoneticPr fontId="5" type="noConversion"/>
  </si>
  <si>
    <r>
      <t>NB</t>
    </r>
    <r>
      <rPr>
        <sz val="10"/>
        <color rgb="FF000000"/>
        <rFont val="微軟正黑體"/>
        <family val="2"/>
        <charset val="136"/>
      </rPr>
      <t>往下</t>
    </r>
    <phoneticPr fontId="95" type="noConversion"/>
  </si>
  <si>
    <t>LLY10</t>
    <phoneticPr fontId="0" type="noConversion"/>
  </si>
  <si>
    <t>SIT units</t>
    <phoneticPr fontId="0" type="noConversion"/>
  </si>
  <si>
    <t>C38 NB_202605_07</t>
    <phoneticPr fontId="95" type="noConversion"/>
  </si>
  <si>
    <t>Legion Zone</t>
  </si>
  <si>
    <t>Legion Zone</t>
    <phoneticPr fontId="0" type="noConversion"/>
  </si>
  <si>
    <t>Legion Space</t>
  </si>
  <si>
    <t>Legion Space</t>
    <phoneticPr fontId="0" type="noConversion"/>
  </si>
  <si>
    <t>LA3</t>
  </si>
  <si>
    <t>LA3</t>
    <phoneticPr fontId="0" type="noConversion"/>
  </si>
  <si>
    <t>Dispatcher</t>
  </si>
  <si>
    <t>Dispatcher</t>
    <phoneticPr fontId="0" type="noConversion"/>
  </si>
  <si>
    <t>T4CN44WW</t>
    <phoneticPr fontId="0" type="noConversion"/>
  </si>
  <si>
    <t>V2.0.2.10011v</t>
    <phoneticPr fontId="0" type="noConversion"/>
  </si>
  <si>
    <t>V1.9.11.5</t>
    <phoneticPr fontId="0" type="noConversion"/>
  </si>
  <si>
    <t>V19</t>
    <phoneticPr fontId="0" type="noConversion"/>
  </si>
  <si>
    <t>V3.2.0.26</t>
    <phoneticPr fontId="0" type="noConversion"/>
  </si>
  <si>
    <t>BIOS V44+Image V39</t>
    <phoneticPr fontId="0" type="noConversion"/>
  </si>
  <si>
    <t>KLG23</t>
    <phoneticPr fontId="0" type="noConversion"/>
  </si>
  <si>
    <t xml:space="preserve">R3CN22WW </t>
    <phoneticPr fontId="0" type="noConversion"/>
  </si>
  <si>
    <t>BIOS V22+Image V35</t>
    <phoneticPr fontId="0" type="noConversion"/>
  </si>
  <si>
    <t>Lora_Sun</t>
    <phoneticPr fontId="0" type="noConversion"/>
  </si>
  <si>
    <t>1.Disable GC OFF Support on 8GB RAM.</t>
    <phoneticPr fontId="0" type="noConversion"/>
  </si>
  <si>
    <t>1.Update NVIDIA Video driver to v32.0.15.9595.
Change point:For security driver update(Parent id:-LEN-216341)</t>
    <phoneticPr fontId="0" type="noConversion"/>
  </si>
  <si>
    <t xml:space="preserve"> NVIDIA Video driver to v32.0.15.959</t>
    <phoneticPr fontId="0" type="noConversion"/>
  </si>
  <si>
    <t>BIOS V13+Image V19</t>
    <phoneticPr fontId="0" type="noConversion"/>
  </si>
  <si>
    <r>
      <t>LNV</t>
    </r>
    <r>
      <rPr>
        <sz val="10"/>
        <color rgb="FF000000"/>
        <rFont val="微軟正黑體"/>
        <family val="2"/>
        <charset val="136"/>
      </rPr>
      <t>要求測試</t>
    </r>
    <r>
      <rPr>
        <sz val="10"/>
        <color rgb="FF000000"/>
        <rFont val="Calibri"/>
        <family val="2"/>
      </rPr>
      <t>cover 24H2</t>
    </r>
    <r>
      <rPr>
        <sz val="10"/>
        <color rgb="FF000000"/>
        <rFont val="微軟正黑體"/>
        <family val="2"/>
        <charset val="136"/>
      </rPr>
      <t>和</t>
    </r>
    <r>
      <rPr>
        <sz val="10"/>
        <color rgb="FF000000"/>
        <rFont val="微軟正黑體"/>
        <family val="2"/>
        <charset val="134"/>
      </rPr>
      <t>25</t>
    </r>
    <r>
      <rPr>
        <sz val="10"/>
        <color rgb="FF000000"/>
        <rFont val="微軟正黑體"/>
        <family val="2"/>
        <charset val="136"/>
      </rPr>
      <t>H</t>
    </r>
    <r>
      <rPr>
        <sz val="10"/>
        <color rgb="FF000000"/>
        <rFont val="微軟正黑體"/>
        <family val="2"/>
        <charset val="134"/>
      </rPr>
      <t>2(update by WU)
有BSoD 0x9f dump指向VGA,所以測試先4/21號開始pending，5/12號開始繼續測試</t>
    </r>
    <phoneticPr fontId="0" type="noConversion"/>
  </si>
  <si>
    <r>
      <t>RD find noise issue</t>
    </r>
    <r>
      <rPr>
        <sz val="9"/>
        <color rgb="FF000000"/>
        <rFont val="細明體"/>
        <family val="3"/>
        <charset val="136"/>
      </rPr>
      <t>與測試的</t>
    </r>
    <r>
      <rPr>
        <sz val="9"/>
        <color rgb="FF000000"/>
        <rFont val="Arial"/>
        <family val="2"/>
      </rPr>
      <t>audio driver</t>
    </r>
    <r>
      <rPr>
        <sz val="9"/>
        <color rgb="FF000000"/>
        <rFont val="細明體"/>
        <family val="3"/>
        <charset val="136"/>
      </rPr>
      <t>可能具有強相關性</t>
    </r>
    <r>
      <rPr>
        <sz val="9"/>
        <color rgb="FF000000"/>
        <rFont val="Arial"/>
        <family val="2"/>
      </rPr>
      <t>,</t>
    </r>
    <r>
      <rPr>
        <sz val="9"/>
        <color rgb="FF000000"/>
        <rFont val="細明體"/>
        <family val="3"/>
        <charset val="136"/>
      </rPr>
      <t>為避免人力浪費</t>
    </r>
    <r>
      <rPr>
        <sz val="9"/>
        <color rgb="FF000000"/>
        <rFont val="Arial"/>
        <family val="2"/>
      </rPr>
      <t>,</t>
    </r>
    <r>
      <rPr>
        <sz val="9"/>
        <color rgb="FF000000"/>
        <rFont val="細明體"/>
        <family val="3"/>
        <charset val="136"/>
      </rPr>
      <t>請先停止對這版</t>
    </r>
    <r>
      <rPr>
        <sz val="9"/>
        <color rgb="FF000000"/>
        <rFont val="Arial"/>
        <family val="2"/>
      </rPr>
      <t>driver</t>
    </r>
    <r>
      <rPr>
        <sz val="9"/>
        <color rgb="FF000000"/>
        <rFont val="細明體"/>
        <family val="3"/>
        <charset val="136"/>
      </rPr>
      <t>的測試</t>
    </r>
    <phoneticPr fontId="5" type="noConversion"/>
  </si>
  <si>
    <t>Task Closure Date</t>
  </si>
  <si>
    <t>Task Leading Time (Days)</t>
  </si>
  <si>
    <t>JLG52</t>
    <phoneticPr fontId="5" type="noConversion"/>
  </si>
  <si>
    <t>System show blackscreen and power LED off w/ BSoD(0x116) when run MS.</t>
  </si>
  <si>
    <t>1/28u, 1/3,500c</t>
  </si>
  <si>
    <t>Standard NVM Express Controller(\_SB.PCI0.GPP7.NVME)≥2min caused SW&amp;HW drips (worse SW:54%/HW:53%) not meet SPEC(≥90%).</t>
  </si>
  <si>
    <t>2/28u, 2/3,500c</t>
  </si>
  <si>
    <r>
      <rPr>
        <sz val="10"/>
        <rFont val="Calibri"/>
        <family val="2"/>
        <charset val="1"/>
      </rPr>
      <t xml:space="preserve">1. Power on unit and enter OS.
2. Follow test case STA107_CF: Stress-Modern Standby Test do pre-settings.
3. Run RerunCS tool and choose Tset Case: SW RerunCS
4. Choose Tes Items: MS
5. Choose AC/DC:Battery life Thresholds:10%-95%
6. Test List
NAME     DELAY TIME    SLEEP TIME   LOOP PER CYCLE    COMPLETED LOOPS
MS1min       60S           60S           5                  0
MS10min      60S           610S          1                  0       
7. Click start
How to recover:Force shutdown.
</t>
    </r>
  </si>
  <si>
    <r>
      <rPr>
        <sz val="10"/>
        <rFont val="Calibri"/>
        <family val="2"/>
        <charset val="1"/>
      </rPr>
      <t xml:space="preserve">1. Power on unit and enter OS.
2. Follow test case STA107_CF: Stress-Modern Standby Test do pre-settings.
3. Run RerunCS tool and choose Tset Case: SW RerunCS
4. Choose Tes Items: MS
5. Choose AC/DC:Battery life Thresholds:10%-95%
6. Test List
NAME     DELAY TIME    SLEEP TIME   LOOP PER CYCLE    COMPLETED LOOPS
MS1min       60S           60S           5                  0
MS10min      60S           610S          1                  0       
7. Click start
How to recover:None.
</t>
    </r>
  </si>
  <si>
    <t>F1</t>
    <phoneticPr fontId="5" type="noConversion"/>
  </si>
  <si>
    <t>F2</t>
    <phoneticPr fontId="5" type="noConversion"/>
  </si>
  <si>
    <t>C38 NB_202605_06</t>
    <phoneticPr fontId="95" type="noConversion"/>
  </si>
  <si>
    <t>C38 NB_202605_06</t>
    <phoneticPr fontId="5" type="noConversion"/>
  </si>
  <si>
    <t>Customer</t>
    <phoneticPr fontId="0" type="noConversion"/>
  </si>
  <si>
    <r>
      <rPr>
        <b/>
        <sz val="10"/>
        <color rgb="FF000000"/>
        <rFont val="標楷體"/>
        <family val="4"/>
        <charset val="136"/>
      </rPr>
      <t>需編輯</t>
    </r>
    <r>
      <rPr>
        <b/>
        <sz val="10"/>
        <color rgb="FF000000"/>
        <rFont val="Calibri"/>
        <family val="2"/>
      </rPr>
      <t>(優化後)</t>
    </r>
  </si>
  <si>
    <r>
      <rPr>
        <b/>
        <sz val="9"/>
        <color rgb="FF0000FF"/>
        <rFont val="Arial"/>
        <family val="2"/>
      </rPr>
      <t>Fixed</t>
    </r>
    <r>
      <rPr>
        <sz val="9"/>
        <color rgb="FF000000"/>
        <rFont val="Arial"/>
        <family val="2"/>
      </rPr>
      <t xml:space="preserve">
Roll back BT driver to v23.160.0.9 can be pass
Fai on Intel WiFi6 AX203 WLAN, Root cause:AX203 BT Driver 24.20.0.3 bug,
Recover:</t>
    </r>
    <r>
      <rPr>
        <sz val="9"/>
        <color rgb="FF000000"/>
        <rFont val="細明體"/>
        <family val="3"/>
        <charset val="136"/>
      </rPr>
      <t>回退到</t>
    </r>
    <r>
      <rPr>
        <sz val="9"/>
        <color rgb="FF000000"/>
        <rFont val="Arial"/>
        <family val="2"/>
      </rPr>
      <t>25H2 OSR</t>
    </r>
    <r>
      <rPr>
        <sz val="9"/>
        <color rgb="FF000000"/>
        <rFont val="細明體"/>
        <family val="3"/>
        <charset val="136"/>
      </rPr>
      <t>目前產線出貨的版本</t>
    </r>
    <r>
      <rPr>
        <sz val="9"/>
        <color rgb="FF000000"/>
        <rFont val="Arial"/>
        <family val="2"/>
      </rPr>
      <t xml:space="preserve">23.160.0.9 PASS.
(BT Driver 24.20.0.3, </t>
    </r>
    <r>
      <rPr>
        <sz val="9"/>
        <color rgb="FF000000"/>
        <rFont val="細明體"/>
        <family val="3"/>
        <charset val="136"/>
      </rPr>
      <t>只是</t>
    </r>
    <r>
      <rPr>
        <sz val="9"/>
        <color rgb="FF000000"/>
        <rFont val="Arial"/>
        <family val="2"/>
      </rPr>
      <t>2026/3/27 Web release&amp;WU,</t>
    </r>
    <r>
      <rPr>
        <sz val="9"/>
        <color rgb="FF000000"/>
        <rFont val="細明體"/>
        <family val="3"/>
        <charset val="136"/>
      </rPr>
      <t>目前都申請撤回了</t>
    </r>
    <r>
      <rPr>
        <sz val="9"/>
        <color rgb="FF000000"/>
        <rFont val="Arial"/>
        <family val="2"/>
      </rPr>
      <t xml:space="preserve">.)
DQA </t>
    </r>
    <r>
      <rPr>
        <sz val="9"/>
        <color rgb="FF000000"/>
        <rFont val="細明體"/>
        <family val="3"/>
        <charset val="136"/>
      </rPr>
      <t>所有測試機器</t>
    </r>
    <r>
      <rPr>
        <sz val="9"/>
        <color rgb="FF000000"/>
        <rFont val="Arial"/>
        <family val="2"/>
      </rPr>
      <t>Intel BT Driver</t>
    </r>
    <r>
      <rPr>
        <sz val="9"/>
        <color rgb="FF000000"/>
        <rFont val="細明體"/>
        <family val="3"/>
        <charset val="136"/>
      </rPr>
      <t>都已經退回目前出貨版本</t>
    </r>
    <r>
      <rPr>
        <sz val="9"/>
        <color rgb="FF000000"/>
        <rFont val="Arial"/>
        <family val="2"/>
      </rPr>
      <t xml:space="preserve">23.160.0.9 </t>
    </r>
    <r>
      <rPr>
        <sz val="9"/>
        <color rgb="FF000000"/>
        <rFont val="細明體"/>
        <family val="3"/>
        <charset val="136"/>
      </rPr>
      <t>繼續後面的測試</t>
    </r>
    <r>
      <rPr>
        <sz val="9"/>
        <color rgb="FF000000"/>
        <rFont val="Arial"/>
        <family val="2"/>
      </rPr>
      <t>.</t>
    </r>
    <phoneticPr fontId="5" type="noConversion"/>
  </si>
  <si>
    <t>Intel BT driver roll back to V23.160.0.9 from v24.20.0.3</t>
    <phoneticPr fontId="0" type="noConversion"/>
  </si>
  <si>
    <r>
      <t>issue</t>
    </r>
    <r>
      <rPr>
        <sz val="10"/>
        <color rgb="FF000000"/>
        <rFont val="細明體"/>
        <family val="3"/>
        <charset val="136"/>
      </rPr>
      <t>於audio Driver無關，BT Driver secure進版引起，退版後驗證Pass</t>
    </r>
    <phoneticPr fontId="0" type="noConversion"/>
  </si>
  <si>
    <r>
      <rPr>
        <b/>
        <sz val="9"/>
        <color rgb="FF0000FF"/>
        <rFont val="Arial"/>
        <family val="2"/>
      </rPr>
      <t>CND</t>
    </r>
    <r>
      <rPr>
        <sz val="9"/>
        <color rgb="FF000000"/>
        <rFont val="Arial"/>
        <family val="2"/>
      </rPr>
      <t xml:space="preserve">
RD use fail unit run 3round CND, 0/1u,0/900c
DQA re-test CND: 0/25u, 0/7,500c</t>
    </r>
    <phoneticPr fontId="5" type="noConversion"/>
  </si>
  <si>
    <t>CND</t>
    <phoneticPr fontId="5" type="noConversion"/>
  </si>
  <si>
    <r>
      <rPr>
        <b/>
        <sz val="9"/>
        <color rgb="FF0000FF"/>
        <rFont val="Calibri"/>
        <family val="2"/>
      </rPr>
      <t>CND</t>
    </r>
    <r>
      <rPr>
        <sz val="9"/>
        <color theme="1"/>
        <rFont val="Calibri"/>
        <family val="2"/>
      </rPr>
      <t xml:space="preserve">
RD </t>
    </r>
    <r>
      <rPr>
        <sz val="9"/>
        <color theme="1"/>
        <rFont val="標楷體"/>
        <family val="4"/>
        <charset val="136"/>
      </rPr>
      <t>分析</t>
    </r>
    <r>
      <rPr>
        <sz val="9"/>
        <color theme="1"/>
        <rFont val="Calibri"/>
        <family val="2"/>
      </rPr>
      <t>log</t>
    </r>
    <r>
      <rPr>
        <sz val="9"/>
        <color theme="1"/>
        <rFont val="標楷體"/>
        <family val="4"/>
        <charset val="136"/>
      </rPr>
      <t>指向系統文件，直接退</t>
    </r>
    <r>
      <rPr>
        <sz val="9"/>
        <color theme="1"/>
        <rFont val="Calibri"/>
        <family val="2"/>
      </rPr>
      <t>audio Driver</t>
    </r>
    <r>
      <rPr>
        <sz val="9"/>
        <color theme="1"/>
        <rFont val="標楷體"/>
        <family val="4"/>
        <charset val="136"/>
      </rPr>
      <t>也能複製，排除於新版</t>
    </r>
    <r>
      <rPr>
        <sz val="9"/>
        <color theme="1"/>
        <rFont val="Calibri"/>
        <family val="2"/>
      </rPr>
      <t>Driver</t>
    </r>
    <r>
      <rPr>
        <sz val="9"/>
        <color theme="1"/>
        <rFont val="標楷體"/>
        <family val="4"/>
        <charset val="136"/>
      </rPr>
      <t>無關，重新</t>
    </r>
    <r>
      <rPr>
        <sz val="9"/>
        <color theme="1"/>
        <rFont val="Calibri"/>
        <family val="2"/>
      </rPr>
      <t>preload</t>
    </r>
    <r>
      <rPr>
        <sz val="9"/>
        <color theme="1"/>
        <rFont val="標楷體"/>
        <family val="4"/>
        <charset val="136"/>
      </rPr>
      <t>後無法複製，</t>
    </r>
    <r>
      <rPr>
        <sz val="9"/>
        <color theme="1"/>
        <rFont val="Calibri"/>
        <family val="2"/>
      </rPr>
      <t>0/3u</t>
    </r>
    <r>
      <rPr>
        <sz val="9"/>
        <color theme="1"/>
        <rFont val="標楷體"/>
        <family val="4"/>
        <charset val="136"/>
      </rPr>
      <t>，</t>
    </r>
    <r>
      <rPr>
        <sz val="9"/>
        <color theme="1"/>
        <rFont val="Calibri"/>
        <family val="2"/>
      </rPr>
      <t>0/900c.
DQA re-test WB/CB CND, 0/25u,0/7,500c</t>
    </r>
    <phoneticPr fontId="5" type="noConversion"/>
  </si>
  <si>
    <r>
      <rPr>
        <b/>
        <sz val="9"/>
        <color rgb="FF0000FF"/>
        <rFont val="Arial"/>
        <family val="2"/>
      </rPr>
      <t>Fix</t>
    </r>
    <r>
      <rPr>
        <sz val="9"/>
        <color rgb="FF000000"/>
        <rFont val="Arial"/>
        <family val="2"/>
      </rPr>
      <t xml:space="preserve">
SA under check and open Intel WLAN issue, Intel provide new driver to verify @5/13~5/14
(</t>
    </r>
    <r>
      <rPr>
        <sz val="9"/>
        <color rgb="FF000000"/>
        <rFont val="細明體"/>
        <family val="3"/>
        <charset val="136"/>
      </rPr>
      <t>此</t>
    </r>
    <r>
      <rPr>
        <sz val="9"/>
        <color rgb="FF000000"/>
        <rFont val="Arial"/>
        <family val="2"/>
      </rPr>
      <t>Intel BT Driver 24.20.0.3</t>
    </r>
    <r>
      <rPr>
        <sz val="9"/>
        <color rgb="FF000000"/>
        <rFont val="細明體"/>
        <family val="3"/>
        <charset val="136"/>
      </rPr>
      <t>是</t>
    </r>
    <r>
      <rPr>
        <sz val="9"/>
        <color rgb="FF000000"/>
        <rFont val="Arial"/>
        <family val="2"/>
      </rPr>
      <t>security case</t>
    </r>
    <r>
      <rPr>
        <sz val="9"/>
        <color rgb="FF000000"/>
        <rFont val="細明體"/>
        <family val="3"/>
        <charset val="136"/>
      </rPr>
      <t>裡</t>
    </r>
    <r>
      <rPr>
        <sz val="9"/>
        <color rgb="FF000000"/>
        <rFont val="Arial"/>
        <family val="2"/>
      </rPr>
      <t xml:space="preserve">,Lenovo </t>
    </r>
    <r>
      <rPr>
        <sz val="9"/>
        <color rgb="FF000000"/>
        <rFont val="細明體"/>
        <family val="3"/>
        <charset val="136"/>
      </rPr>
      <t>要求各個</t>
    </r>
    <r>
      <rPr>
        <sz val="9"/>
        <color rgb="FF000000"/>
        <rFont val="Arial"/>
        <family val="2"/>
      </rPr>
      <t>ODM</t>
    </r>
    <r>
      <rPr>
        <sz val="9"/>
        <color rgb="FF000000"/>
        <rFont val="細明體"/>
        <family val="3"/>
        <charset val="136"/>
      </rPr>
      <t>批量的案子導入</t>
    </r>
    <r>
      <rPr>
        <sz val="9"/>
        <color rgb="FF000000"/>
        <rFont val="Arial"/>
        <family val="2"/>
      </rPr>
      <t xml:space="preserve">.)
2026/5/13: </t>
    </r>
    <r>
      <rPr>
        <sz val="9"/>
        <color rgb="FF000000"/>
        <rFont val="細明體"/>
        <family val="3"/>
        <charset val="136"/>
      </rPr>
      <t>目前四台機器在用新版</t>
    </r>
    <r>
      <rPr>
        <sz val="9"/>
        <color rgb="FF000000"/>
        <rFont val="Arial"/>
        <family val="2"/>
      </rPr>
      <t xml:space="preserve">Intel BT Driver 24.40.0.3 </t>
    </r>
    <r>
      <rPr>
        <sz val="9"/>
        <color rgb="FF000000"/>
        <rFont val="細明體"/>
        <family val="3"/>
        <charset val="136"/>
      </rPr>
      <t>驗證中</t>
    </r>
    <r>
      <rPr>
        <sz val="9"/>
        <color rgb="FF000000"/>
        <rFont val="Arial"/>
        <family val="2"/>
      </rPr>
      <t xml:space="preserve">.
(BT Driver 24.20.0.3, </t>
    </r>
    <r>
      <rPr>
        <sz val="9"/>
        <color rgb="FF000000"/>
        <rFont val="細明體"/>
        <family val="3"/>
        <charset val="136"/>
      </rPr>
      <t>只是</t>
    </r>
    <r>
      <rPr>
        <sz val="9"/>
        <color rgb="FF000000"/>
        <rFont val="Arial"/>
        <family val="2"/>
      </rPr>
      <t>2026/3/27 Web release&amp;WU,</t>
    </r>
    <r>
      <rPr>
        <sz val="9"/>
        <color rgb="FF000000"/>
        <rFont val="細明體"/>
        <family val="3"/>
        <charset val="136"/>
      </rPr>
      <t>目前都申請撤回了</t>
    </r>
    <r>
      <rPr>
        <sz val="9"/>
        <color rgb="FF000000"/>
        <rFont val="Arial"/>
        <family val="2"/>
      </rPr>
      <t xml:space="preserve">.)
DQA </t>
    </r>
    <r>
      <rPr>
        <sz val="9"/>
        <color rgb="FF000000"/>
        <rFont val="細明體"/>
        <family val="3"/>
        <charset val="136"/>
      </rPr>
      <t>所有測試機器</t>
    </r>
    <r>
      <rPr>
        <sz val="9"/>
        <color rgb="FF000000"/>
        <rFont val="Arial"/>
        <family val="2"/>
      </rPr>
      <t>Intel BT Driver</t>
    </r>
    <r>
      <rPr>
        <sz val="9"/>
        <color rgb="FF000000"/>
        <rFont val="細明體"/>
        <family val="3"/>
        <charset val="136"/>
      </rPr>
      <t>都已經退回目前出貨版本</t>
    </r>
    <r>
      <rPr>
        <sz val="9"/>
        <color rgb="FF000000"/>
        <rFont val="Arial"/>
        <family val="2"/>
      </rPr>
      <t xml:space="preserve">23.160.0.9 </t>
    </r>
    <r>
      <rPr>
        <sz val="9"/>
        <color rgb="FF000000"/>
        <rFont val="細明體"/>
        <family val="3"/>
        <charset val="136"/>
      </rPr>
      <t>繼續後面的測試</t>
    </r>
    <r>
      <rPr>
        <sz val="9"/>
        <color rgb="FF000000"/>
        <rFont val="Arial"/>
        <family val="2"/>
      </rPr>
      <t>.
DQA re-test pass, 0/25u, 0/7,500c</t>
    </r>
    <phoneticPr fontId="5" type="noConversion"/>
  </si>
  <si>
    <r>
      <rPr>
        <b/>
        <sz val="9"/>
        <color rgb="FF0000FF"/>
        <rFont val="Arial"/>
        <family val="2"/>
      </rPr>
      <t>CND</t>
    </r>
    <r>
      <rPr>
        <sz val="9"/>
        <color rgb="FF000000"/>
        <rFont val="Arial"/>
        <family val="2"/>
      </rPr>
      <t xml:space="preserve">
RD use fail unit CND, 0/2u
DQA re-test CND: 0/25u</t>
    </r>
    <phoneticPr fontId="5" type="noConversion"/>
  </si>
  <si>
    <r>
      <rPr>
        <b/>
        <sz val="9"/>
        <color rgb="FF0000FF"/>
        <rFont val="Arial"/>
        <family val="2"/>
      </rPr>
      <t>CND</t>
    </r>
    <r>
      <rPr>
        <sz val="9"/>
        <color rgb="FF000000"/>
        <rFont val="Arial"/>
        <family val="2"/>
      </rPr>
      <t xml:space="preserve">
RD use fail unit CND, 0/1u
DQA re-test CND: 0/25u</t>
    </r>
    <phoneticPr fontId="5" type="noConversion"/>
  </si>
  <si>
    <r>
      <rPr>
        <b/>
        <sz val="9"/>
        <color rgb="FF0000FF"/>
        <rFont val="Arial"/>
        <family val="2"/>
      </rPr>
      <t>CND</t>
    </r>
    <r>
      <rPr>
        <sz val="9"/>
        <color rgb="FF000000"/>
        <rFont val="Arial"/>
        <family val="2"/>
      </rPr>
      <t xml:space="preserve">
RD use fail unit CND, 0/11u
DQA re-test CND: 0/25u</t>
    </r>
    <phoneticPr fontId="5" type="noConversion"/>
  </si>
  <si>
    <r>
      <rPr>
        <b/>
        <sz val="9"/>
        <color rgb="FF0000FF"/>
        <rFont val="Arial"/>
        <family val="2"/>
      </rPr>
      <t>WNF</t>
    </r>
    <r>
      <rPr>
        <sz val="9"/>
        <color rgb="FF000000"/>
        <rFont val="Arial"/>
        <family val="2"/>
      </rPr>
      <t xml:space="preserve">
Result meet spec, and test result better than 25H2.So WNF</t>
    </r>
    <phoneticPr fontId="5" type="noConversion"/>
  </si>
  <si>
    <t>C38 NB_202605_11</t>
    <phoneticPr fontId="95" type="noConversion"/>
  </si>
  <si>
    <t>C38 NB_202605_09</t>
    <phoneticPr fontId="95" type="noConversion"/>
  </si>
  <si>
    <t>C38 NB_202605_08</t>
    <phoneticPr fontId="95" type="noConversion"/>
  </si>
  <si>
    <t>C38 NB_202605_12</t>
    <phoneticPr fontId="95" type="noConversion"/>
  </si>
  <si>
    <t>C38 NB_202605_13</t>
    <phoneticPr fontId="95" type="noConversion"/>
  </si>
  <si>
    <t>C38 NB_202605_14</t>
    <phoneticPr fontId="95" type="noConversion"/>
  </si>
  <si>
    <t>C38 NB_202605_15</t>
    <phoneticPr fontId="95" type="noConversion"/>
  </si>
  <si>
    <t>C38 NB_202605_16</t>
    <phoneticPr fontId="95" type="noConversion"/>
  </si>
  <si>
    <t>32.0.15.959</t>
    <phoneticPr fontId="0" type="noConversion"/>
  </si>
  <si>
    <t>BIOS v44 + Preload v48</t>
    <phoneticPr fontId="0" type="noConversion"/>
  </si>
  <si>
    <t>BIOS v26 + Preload v40</t>
    <phoneticPr fontId="0" type="noConversion"/>
  </si>
  <si>
    <t>Sustain team: Grace_Zhang/Gerry_Xu</t>
    <phoneticPr fontId="95" type="noConversion"/>
  </si>
  <si>
    <t>Sustain team: Grace_Zhang/Lily_Ye</t>
    <phoneticPr fontId="95" type="noConversion"/>
  </si>
  <si>
    <t>Sustain team: Grace_Zhang/Webster_Wang</t>
    <phoneticPr fontId="95" type="noConversion"/>
  </si>
  <si>
    <t>1.Update NVIDIA Video driver to v32.0.15.9595.
Change point: For security driver update</t>
    <phoneticPr fontId="0" type="noConversion"/>
  </si>
  <si>
    <t>1.Update NVIDIA Video driver to v32.0.15.9595.
Change point:For security driver update (Parent id:-LEN-216341)</t>
    <phoneticPr fontId="0" type="noConversion"/>
  </si>
  <si>
    <t>C38 NB_202605_17</t>
    <phoneticPr fontId="95" type="noConversion"/>
  </si>
  <si>
    <t>C38 NB_202605_18</t>
    <phoneticPr fontId="95" type="noConversion"/>
  </si>
  <si>
    <t>C38 NB_202605_19</t>
    <phoneticPr fontId="95" type="noConversion"/>
  </si>
  <si>
    <t>C38 NB_202605_20</t>
    <phoneticPr fontId="95" type="noConversion"/>
  </si>
  <si>
    <t>C38 NB_202605_21</t>
    <phoneticPr fontId="95" type="noConversion"/>
  </si>
  <si>
    <t>C38 NB_202604_21</t>
    <phoneticPr fontId="95" type="noConversion"/>
  </si>
  <si>
    <t>2.Update Intel wifi driver to 24.40.0.4
Change point: For security driver update</t>
    <phoneticPr fontId="0" type="noConversion"/>
  </si>
  <si>
    <t>3.Update Intel BT driver to 24.40.0.3
Change point: Follow Intel wifi driver update to latest version.</t>
    <phoneticPr fontId="0" type="noConversion"/>
  </si>
  <si>
    <t>Sustain team: Grace_Zhang/Fancy_Du</t>
    <phoneticPr fontId="95" type="noConversion"/>
  </si>
  <si>
    <t>Sustain team: Grace_Zhang/Neil_Zhao</t>
    <phoneticPr fontId="95" type="noConversion"/>
  </si>
  <si>
    <t>Sustain team: Grace_Zhang
/Garden_Jiang</t>
    <phoneticPr fontId="95" type="noConversion"/>
  </si>
  <si>
    <t>1. Add Dispatcher 2011 device for smart ssd function
2. Implment LA3 function.
2. Fix Dynamic Boost default in Custom Mode.
3. Fix TCC Offset cannot be modified.</t>
    <phoneticPr fontId="0" type="noConversion"/>
  </si>
  <si>
    <r>
      <rPr>
        <b/>
        <sz val="9"/>
        <color rgb="FF0000FF"/>
        <rFont val="Arial"/>
        <family val="2"/>
      </rPr>
      <t>WNF</t>
    </r>
    <r>
      <rPr>
        <sz val="9"/>
        <color rgb="FF000000"/>
        <rFont val="Arial"/>
        <family val="2"/>
      </rPr>
      <t xml:space="preserve">
1. Stereo Mix device</t>
    </r>
    <r>
      <rPr>
        <sz val="9"/>
        <color rgb="FF000000"/>
        <rFont val="細明體"/>
        <family val="3"/>
        <charset val="136"/>
      </rPr>
      <t>錄製的聲音比默認</t>
    </r>
    <r>
      <rPr>
        <sz val="9"/>
        <color rgb="FF000000"/>
        <rFont val="Arial"/>
        <family val="2"/>
      </rPr>
      <t>Microphone Array</t>
    </r>
    <r>
      <rPr>
        <sz val="9"/>
        <color rgb="FF000000"/>
        <rFont val="細明體"/>
        <family val="3"/>
        <charset val="136"/>
      </rPr>
      <t>小，這個是</t>
    </r>
    <r>
      <rPr>
        <sz val="9"/>
        <color rgb="FF000000"/>
        <rFont val="Arial"/>
        <family val="2"/>
      </rPr>
      <t xml:space="preserve">S7P Intel_AMD Stereo Mix design limitation.(By </t>
    </r>
    <r>
      <rPr>
        <sz val="9"/>
        <color rgb="FF000000"/>
        <rFont val="細明體"/>
        <family val="3"/>
        <charset val="136"/>
      </rPr>
      <t>郵件確認</t>
    </r>
    <r>
      <rPr>
        <sz val="9"/>
        <color rgb="FF000000"/>
        <rFont val="Arial"/>
        <family val="2"/>
      </rPr>
      <t>)
S7P AMD(KLS7A) NPI Limit bug(,</t>
    </r>
    <r>
      <rPr>
        <sz val="9"/>
        <color rgb="FF000000"/>
        <rFont val="細明體"/>
        <family val="3"/>
        <charset val="136"/>
      </rPr>
      <t>從</t>
    </r>
    <r>
      <rPr>
        <sz val="9"/>
        <color rgb="FF000000"/>
        <rFont val="Arial"/>
        <family val="2"/>
      </rPr>
      <t xml:space="preserve">NPI </t>
    </r>
    <r>
      <rPr>
        <sz val="9"/>
        <color rgb="FF000000"/>
        <rFont val="細明體"/>
        <family val="3"/>
        <charset val="136"/>
      </rPr>
      <t>到</t>
    </r>
    <r>
      <rPr>
        <sz val="9"/>
        <color rgb="FF000000"/>
        <rFont val="Arial"/>
        <family val="2"/>
      </rPr>
      <t xml:space="preserve">25H2 OSR </t>
    </r>
    <r>
      <rPr>
        <sz val="9"/>
        <color rgb="FF000000"/>
        <rFont val="細明體"/>
        <family val="3"/>
        <charset val="136"/>
      </rPr>
      <t>都是一樣的現象，到目前沒有客訴，所以此條請</t>
    </r>
    <r>
      <rPr>
        <sz val="9"/>
        <color rgb="FF000000"/>
        <rFont val="Arial"/>
        <family val="2"/>
      </rPr>
      <t xml:space="preserve">follow NPI, WNF.
1.Unit cannot record with Stereo Mix device when playing pure music.
 </t>
    </r>
    <r>
      <rPr>
        <sz val="9"/>
        <color rgb="FF000000"/>
        <rFont val="細明體"/>
        <family val="3"/>
        <charset val="136"/>
      </rPr>
      <t>這個</t>
    </r>
    <r>
      <rPr>
        <sz val="9"/>
        <color rgb="FF000000"/>
        <rFont val="Arial"/>
        <family val="2"/>
      </rPr>
      <t>NPI 24H2</t>
    </r>
    <r>
      <rPr>
        <sz val="9"/>
        <color rgb="FF000000"/>
        <rFont val="細明體"/>
        <family val="3"/>
        <charset val="136"/>
      </rPr>
      <t>，</t>
    </r>
    <r>
      <rPr>
        <sz val="9"/>
        <color rgb="FF000000"/>
        <rFont val="Arial"/>
        <family val="2"/>
      </rPr>
      <t xml:space="preserve"> 25H2 OSR </t>
    </r>
    <r>
      <rPr>
        <sz val="9"/>
        <color rgb="FF000000"/>
        <rFont val="細明體"/>
        <family val="3"/>
        <charset val="136"/>
      </rPr>
      <t>出貨</t>
    </r>
    <r>
      <rPr>
        <sz val="9"/>
        <color rgb="FF000000"/>
        <rFont val="Arial"/>
        <family val="2"/>
      </rPr>
      <t>Image</t>
    </r>
    <r>
      <rPr>
        <sz val="9"/>
        <color rgb="FF000000"/>
        <rFont val="細明體"/>
        <family val="3"/>
        <charset val="136"/>
      </rPr>
      <t>，都是一樣的現象，</t>
    </r>
    <r>
      <rPr>
        <sz val="9"/>
        <color rgb="FF000000"/>
        <rFont val="Arial"/>
        <family val="2"/>
      </rPr>
      <t xml:space="preserve"> </t>
    </r>
    <r>
      <rPr>
        <sz val="9"/>
        <color rgb="FF000000"/>
        <rFont val="細明體"/>
        <family val="3"/>
        <charset val="136"/>
      </rPr>
      <t>因為</t>
    </r>
    <r>
      <rPr>
        <sz val="9"/>
        <color rgb="FF000000"/>
        <rFont val="Arial"/>
        <family val="2"/>
      </rPr>
      <t>S7P</t>
    </r>
    <r>
      <rPr>
        <sz val="9"/>
        <color rgb="FF000000"/>
        <rFont val="細明體"/>
        <family val="3"/>
        <charset val="136"/>
      </rPr>
      <t>支持超聲，需要把系統裡超聲關閉，然後才能錄製，</t>
    </r>
    <r>
      <rPr>
        <sz val="9"/>
        <color rgb="FF000000"/>
        <rFont val="Arial"/>
        <family val="2"/>
      </rPr>
      <t>desing limitation</t>
    </r>
    <phoneticPr fontId="5" type="noConversion"/>
  </si>
  <si>
    <t>Gemma_wang/Jared_tong</t>
    <phoneticPr fontId="0" type="noConversion"/>
  </si>
  <si>
    <t>Gemma_Wang/Vera_xu</t>
    <phoneticPr fontId="0" type="noConversion"/>
  </si>
  <si>
    <t>Gemma_wang/Jared_tong/Vera_xu/Daisy_zhang</t>
    <phoneticPr fontId="0" type="noConversion"/>
  </si>
  <si>
    <t>24.40.0.3</t>
    <phoneticPr fontId="0" type="noConversion"/>
  </si>
  <si>
    <t>24.40.0.4</t>
    <phoneticPr fontId="0" type="noConversion"/>
  </si>
  <si>
    <t>RD use fail units over 3rounds CND, DQA use all units CND(F/R: 0/10u, 0/10c). Apply CND closed</t>
    <phoneticPr fontId="5" type="noConversion"/>
  </si>
  <si>
    <t>Follow NPI Known issue TDMS#472891&amp;409150&amp;388185 WNF</t>
    <phoneticPr fontId="5" type="noConversion"/>
  </si>
  <si>
    <t>Follow NPI issue#416742/388185 WNF</t>
    <phoneticPr fontId="5" type="noConversion"/>
  </si>
  <si>
    <t>Follow NPI issue #390295 WNF</t>
    <phoneticPr fontId="5" type="noConversion"/>
  </si>
  <si>
    <t>Fixed by roll back BurnIn tool from V11.0(1022) to V10.2(1016) pass.</t>
    <phoneticPr fontId="5" type="noConversion"/>
  </si>
  <si>
    <t>Follow NPI issue #390598 Cancel</t>
    <phoneticPr fontId="5" type="noConversion"/>
  </si>
  <si>
    <t>Follow NPI issue #403222 WNF</t>
    <phoneticPr fontId="5" type="noConversion"/>
  </si>
  <si>
    <t>Fixed by RD &amp; DQA retest pass
little Gap, retest pass</t>
    <phoneticPr fontId="5" type="noConversion"/>
  </si>
  <si>
    <r>
      <rPr>
        <b/>
        <sz val="9"/>
        <color rgb="FF0000FF"/>
        <rFont val="Calibri"/>
        <family val="2"/>
      </rPr>
      <t>Fixed</t>
    </r>
    <r>
      <rPr>
        <sz val="9"/>
        <rFont val="Calibri"/>
        <family val="2"/>
      </rPr>
      <t xml:space="preserve">
NPU driver:v32.0.100.4512 </t>
    </r>
    <r>
      <rPr>
        <sz val="9"/>
        <rFont val="標楷體"/>
        <family val="4"/>
        <charset val="136"/>
      </rPr>
      <t>可以</t>
    </r>
    <r>
      <rPr>
        <sz val="9"/>
        <rFont val="Calibri"/>
        <family val="2"/>
      </rPr>
      <t xml:space="preserve">Improve performance, </t>
    </r>
    <r>
      <rPr>
        <sz val="9"/>
        <rFont val="標楷體"/>
        <family val="4"/>
        <charset val="136"/>
      </rPr>
      <t>這版</t>
    </r>
    <r>
      <rPr>
        <sz val="9"/>
        <rFont val="Calibri"/>
        <family val="2"/>
      </rPr>
      <t>NPU Driver</t>
    </r>
    <r>
      <rPr>
        <sz val="9"/>
        <rFont val="標楷體"/>
        <family val="4"/>
        <charset val="136"/>
      </rPr>
      <t>已經推送</t>
    </r>
    <r>
      <rPr>
        <sz val="9"/>
        <rFont val="Calibri"/>
        <family val="2"/>
      </rPr>
      <t>WU</t>
    </r>
    <r>
      <rPr>
        <sz val="9"/>
        <rFont val="標楷體"/>
        <family val="4"/>
        <charset val="136"/>
      </rPr>
      <t>，所以此</t>
    </r>
    <r>
      <rPr>
        <sz val="9"/>
        <rFont val="Calibri"/>
        <family val="2"/>
      </rPr>
      <t>issue</t>
    </r>
    <r>
      <rPr>
        <sz val="9"/>
        <rFont val="標楷體"/>
        <family val="4"/>
        <charset val="136"/>
      </rPr>
      <t>對用戶影響不大。建議</t>
    </r>
    <r>
      <rPr>
        <sz val="9"/>
        <rFont val="Calibri"/>
        <family val="2"/>
      </rPr>
      <t>OTA fix</t>
    </r>
    <r>
      <rPr>
        <sz val="9"/>
        <rFont val="標楷體"/>
        <family val="4"/>
        <charset val="136"/>
      </rPr>
      <t xml:space="preserve">關掉
</t>
    </r>
    <r>
      <rPr>
        <sz val="9"/>
        <rFont val="Calibri"/>
        <family val="2"/>
      </rPr>
      <t>DQA update NPU Driver verify Pass</t>
    </r>
    <r>
      <rPr>
        <sz val="9"/>
        <rFont val="標楷體"/>
        <family val="4"/>
        <charset val="136"/>
      </rPr>
      <t xml:space="preserve">。
</t>
    </r>
    <phoneticPr fontId="5" type="noConversion"/>
  </si>
  <si>
    <t>LLY10</t>
    <phoneticPr fontId="5" type="noConversion"/>
  </si>
  <si>
    <t>F1</t>
    <phoneticPr fontId="5" type="noConversion"/>
  </si>
  <si>
    <t>C38 NB_202605_10</t>
    <phoneticPr fontId="95" type="noConversion"/>
  </si>
  <si>
    <t>C38 NB_202605_10</t>
    <phoneticPr fontId="5" type="noConversion"/>
  </si>
  <si>
    <t>V19</t>
    <phoneticPr fontId="5" type="noConversion"/>
  </si>
  <si>
    <r>
      <t>[Legion5 15IPH11_</t>
    </r>
    <r>
      <rPr>
        <sz val="10"/>
        <color rgb="FF000000"/>
        <rFont val="Calibri"/>
        <family val="2"/>
        <charset val="136"/>
      </rPr>
      <t>SW sustaining]</t>
    </r>
    <r>
      <rPr>
        <sz val="10"/>
        <color rgb="FF000000"/>
        <rFont val="Calibri"/>
        <family val="2"/>
        <charset val="1"/>
      </rPr>
      <t xml:space="preserve"> Can't meet 5% gap spec when run 3D Mark Storage Benchmark with default setting</t>
    </r>
    <phoneticPr fontId="5" type="noConversion"/>
  </si>
  <si>
    <t>3/3u</t>
    <phoneticPr fontId="5" type="noConversion"/>
  </si>
  <si>
    <r>
      <t>[Legion5 15IPH11_</t>
    </r>
    <r>
      <rPr>
        <sz val="10"/>
        <color rgb="FF000000"/>
        <rFont val="Calibri"/>
        <family val="2"/>
        <charset val="136"/>
      </rPr>
      <t>SW sustaining]</t>
    </r>
    <r>
      <rPr>
        <sz val="10"/>
        <color rgb="FF000000"/>
        <rFont val="Calibri"/>
        <family val="2"/>
        <charset val="1"/>
      </rPr>
      <t xml:space="preserve"> Can't check the disk status in AIStorage Tool and use Fn+q switch mode the disk status in AIStorage Tool don't change.</t>
    </r>
    <phoneticPr fontId="5" type="noConversion"/>
  </si>
  <si>
    <t>1.AC + FN+Q Performance mode,Record&amp;save test unit data as D1.
2.AC + FN+Q Balance mode,Record&amp;save test unit data as D2.
3.Run 3D Mark Storage Benchmark with default setting, click"run" to execute test item and record the test result.The test should run 2 cycles. (Idle 15min before every cycle test)
4.The gap (D1-D2)/D2 &gt;= 5%</t>
    <phoneticPr fontId="5" type="noConversion"/>
  </si>
  <si>
    <t>AC mode, Press Fn+Q to "Performance" mode and check the disk status in AIStorage Tool,The status of adjustable disk in AIStorageTool is "Performance" mode.</t>
    <phoneticPr fontId="5" type="noConversion"/>
  </si>
  <si>
    <t>F2</t>
    <phoneticPr fontId="5" type="noConversion"/>
  </si>
  <si>
    <t>Iris_Zhou/Mint_Song/Erin_Pan</t>
  </si>
  <si>
    <t>Sustain</t>
  </si>
  <si>
    <t>Test Team</t>
  </si>
  <si>
    <t>NPI</t>
  </si>
  <si>
    <t>C38 NB Gaming</t>
  </si>
  <si>
    <t>C38 NB Consumer</t>
  </si>
  <si>
    <t>C38 NB SMB</t>
  </si>
  <si>
    <t>C38 AIO Consumer</t>
  </si>
  <si>
    <t>C38 AIO SMB</t>
  </si>
  <si>
    <t>Pass ratio</t>
  </si>
  <si>
    <t>Pass ratio w/ 1cycle</t>
  </si>
  <si>
    <t>Pass ratio w/ regression</t>
  </si>
  <si>
    <t>C38 SW Sustain Task Distributed By Customer&amp;Series</t>
  </si>
  <si>
    <t>C38 SW Sustain Task Distributed By Customer and Month</t>
  </si>
  <si>
    <t>C38 SW Sustain Task Distributed By Project</t>
  </si>
  <si>
    <t>C38 NB Project</t>
  </si>
  <si>
    <t>C38 AIO Project</t>
  </si>
  <si>
    <t>LOY30</t>
  </si>
  <si>
    <t>LOC30</t>
  </si>
  <si>
    <t>KLG13</t>
  </si>
  <si>
    <t>KLS71</t>
  </si>
  <si>
    <t>KLS5I</t>
  </si>
  <si>
    <t>KLS72 KRK1</t>
  </si>
  <si>
    <t>ILG50/ILG52</t>
  </si>
  <si>
    <t>HLS1C/HLS1D</t>
  </si>
  <si>
    <t>ILS4P/ILS6P</t>
  </si>
  <si>
    <t>JLVI4</t>
  </si>
  <si>
    <t>C38 SW Sustain Task Distributed By Category</t>
  </si>
  <si>
    <t>C38 NB Category</t>
  </si>
  <si>
    <t>C38 AIO Category</t>
  </si>
  <si>
    <t>C38 SW Sustain Task Distributed By Project &amp; Month</t>
  </si>
  <si>
    <t>C38 SW Sustain Task Distributed By Category &amp; Month</t>
  </si>
  <si>
    <t>By Category Total Qty</t>
  </si>
  <si>
    <t>DDIS Dashboard Data + 柱狀圖</t>
  </si>
  <si>
    <t>Project Name</t>
  </si>
  <si>
    <t>Project Code</t>
  </si>
  <si>
    <t>KOC10</t>
    <phoneticPr fontId="95" type="noConversion"/>
  </si>
  <si>
    <t>Regression1</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</si>
</sst>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176" formatCode="_-* #,##0.00_-;\-* #,##0.00_-;_-* &quot;-&quot;??_-;_-@_-"/>
    <numFmt numFmtId="177" formatCode="yyyy/mm/dd"/>
    <numFmt numFmtId="178" formatCode="d/mmm/yy;@"/>
    <numFmt numFmtId="179" formatCode="d\-mmm\-yy;@"/>
    <numFmt numFmtId="180" formatCode="_(* #,##0.0_);_(* \(#,##0.00\);_(* \-??_);_(@_)"/>
    <numFmt numFmtId="181" formatCode="General_)"/>
    <numFmt numFmtId="182" formatCode="0.000"/>
    <numFmt numFmtId="183" formatCode="&quot;fl&quot;#,##0_);&quot;(fl&quot;#,##0\)"/>
    <numFmt numFmtId="184" formatCode="&quot;fl&quot;#,##0_);[Red]&quot;(fl&quot;#,##0\)"/>
    <numFmt numFmtId="185" formatCode="&quot;fl&quot;#,##0.00_);&quot;(fl&quot;#,##0.00\)"/>
    <numFmt numFmtId="186" formatCode="0.00_)"/>
    <numFmt numFmtId="187" formatCode="\60&quot;47:&quot;"/>
    <numFmt numFmtId="188" formatCode="&quot;fl&quot;#,##0.00_);[Red]&quot;(fl&quot;#,##0.00\)"/>
    <numFmt numFmtId="189" formatCode="_(&quot;fl&quot;* #,##0_);_(&quot;fl&quot;* \(#,##0\);_(&quot;fl&quot;* \-_);_(@_)"/>
    <numFmt numFmtId="190" formatCode="_(\$* #,##0_);_(\$* \(#,##0\);_(\$* \-_);_(@_)"/>
    <numFmt numFmtId="191" formatCode="0.00_);[Red]\(0.00\)"/>
    <numFmt numFmtId="192" formatCode="0.00_ "/>
    <numFmt numFmtId="193" formatCode="0.00_ ;[Red]\-0.00\ "/>
    <numFmt numFmtId="194" formatCode="0_ ;[Red]\-0\ "/>
    <numFmt numFmtId="195" formatCode="[$-409]d\-mmm;@"/>
    <numFmt numFmtId="196" formatCode="0_);[Red]\(0\)"/>
    <numFmt numFmtId="197" formatCode="yyyy/m/d;@"/>
    <numFmt numFmtId="198" formatCode="0.0_ "/>
    <numFmt numFmtId="199" formatCode="[$-404]yyyy/m/d"/>
  </numFmts>
  <fonts count="155">
    <font>
      <sz val="11"/>
      <color rgb="FF000000"/>
      <name val="新細明體"/>
      <family val="2"/>
      <charset val="1"/>
    </font>
    <font>
      <sz val="12"/>
      <color theme="1"/>
      <name val="等线"/>
      <family val="2"/>
      <charset val="136"/>
      <scheme val="minor"/>
    </font>
    <font>
      <sz val="12"/>
      <color theme="1"/>
      <name val="等线"/>
      <family val="2"/>
      <charset val="136"/>
      <scheme val="minor"/>
    </font>
    <font>
      <sz val="11"/>
      <color rgb="FF000000"/>
      <name val="新細明體"/>
      <family val="1"/>
      <charset val="136"/>
    </font>
    <font>
      <sz val="12"/>
      <name val="新細明體"/>
      <family val="1"/>
      <charset val="136"/>
    </font>
    <font>
      <sz val="9"/>
      <name val="細明體"/>
      <family val="3"/>
      <charset val="136"/>
    </font>
    <font>
      <sz val="10"/>
      <name val="Arial"/>
      <family val="2"/>
    </font>
    <font>
      <b/>
      <sz val="10"/>
      <name val="Arial"/>
      <family val="2"/>
    </font>
    <font>
      <sz val="12"/>
      <color indexed="8"/>
      <name val="新細明體"/>
      <family val="1"/>
      <charset val="136"/>
    </font>
    <font>
      <sz val="10"/>
      <name val="Microsoft YaHei"/>
      <family val="2"/>
      <charset val="136"/>
    </font>
    <font>
      <sz val="10"/>
      <color indexed="8"/>
      <name val="MS Sans Serif"/>
      <family val="2"/>
    </font>
    <font>
      <sz val="10"/>
      <name val="Helv"/>
      <family val="2"/>
    </font>
    <font>
      <sz val="12"/>
      <color indexed="8"/>
      <name val="新細明體"/>
      <family val="1"/>
      <charset val="134"/>
    </font>
    <font>
      <sz val="12"/>
      <name val="宋体"/>
      <family val="3"/>
      <charset val="136"/>
    </font>
    <font>
      <sz val="10"/>
      <name val="微軟正黑體"/>
      <family val="2"/>
      <charset val="136"/>
    </font>
    <font>
      <sz val="12"/>
      <color indexed="9"/>
      <name val="新細明體"/>
      <family val="1"/>
      <charset val="136"/>
    </font>
    <font>
      <sz val="11"/>
      <color indexed="8"/>
      <name val="新細明體"/>
      <family val="1"/>
      <charset val="136"/>
    </font>
    <font>
      <sz val="11"/>
      <color indexed="8"/>
      <name val="宋体"/>
      <family val="3"/>
      <charset val="134"/>
    </font>
    <font>
      <sz val="10"/>
      <name val="Verdana"/>
      <family val="2"/>
    </font>
    <font>
      <sz val="11"/>
      <color indexed="9"/>
      <name val="新細明體"/>
      <family val="1"/>
      <charset val="136"/>
    </font>
    <font>
      <sz val="11"/>
      <color indexed="9"/>
      <name val="宋体"/>
      <family val="3"/>
      <charset val="134"/>
    </font>
    <font>
      <sz val="9"/>
      <name val="Times New Roman"/>
      <family val="1"/>
    </font>
    <font>
      <sz val="10"/>
      <color indexed="8"/>
      <name val="Arial"/>
      <family val="2"/>
    </font>
    <font>
      <sz val="10"/>
      <name val="MS Sans Serif"/>
      <family val="2"/>
    </font>
    <font>
      <b/>
      <sz val="12"/>
      <name val="Arial"/>
      <family val="2"/>
    </font>
    <font>
      <b/>
      <i/>
      <sz val="16"/>
      <name val="Arial"/>
      <family val="2"/>
    </font>
    <font>
      <sz val="12"/>
      <color indexed="9"/>
      <name val="Arial"/>
      <family val="2"/>
    </font>
    <font>
      <sz val="10"/>
      <name val="CG Times (WN)"/>
      <family val="1"/>
    </font>
    <font>
      <sz val="12"/>
      <color indexed="8"/>
      <name val="Arial"/>
      <family val="2"/>
    </font>
    <font>
      <u/>
      <sz val="12"/>
      <color indexed="12"/>
      <name val="新細明體"/>
      <family val="1"/>
      <charset val="136"/>
    </font>
    <font>
      <u/>
      <sz val="9.6"/>
      <color indexed="20"/>
      <name val="新細明體"/>
      <family val="1"/>
      <charset val="136"/>
    </font>
    <font>
      <sz val="12"/>
      <color theme="1"/>
      <name val="Calibri"/>
      <family val="2"/>
    </font>
    <font>
      <sz val="11"/>
      <color theme="1"/>
      <name val="Calibri"/>
      <family val="2"/>
    </font>
    <font>
      <sz val="12"/>
      <color rgb="FF000000"/>
      <name val="新細明體"/>
      <family val="1"/>
      <charset val="136"/>
    </font>
    <font>
      <u/>
      <sz val="10"/>
      <color theme="10"/>
      <name val="Microsoft YaHei"/>
      <family val="2"/>
      <charset val="136"/>
    </font>
    <font>
      <u/>
      <sz val="10"/>
      <color theme="10"/>
      <name val="微軟正黑體"/>
      <family val="2"/>
      <charset val="136"/>
    </font>
    <font>
      <sz val="9"/>
      <color indexed="81"/>
      <name val="Tahoma"/>
      <family val="2"/>
    </font>
    <font>
      <b/>
      <sz val="9"/>
      <color indexed="81"/>
      <name val="Tahoma"/>
      <family val="2"/>
    </font>
    <font>
      <sz val="11"/>
      <color rgb="FF000000"/>
      <name val="新細明體"/>
      <family val="2"/>
      <charset val="1"/>
    </font>
    <font>
      <sz val="11"/>
      <color rgb="FF000000"/>
      <name val="宋体"/>
      <family val="3"/>
      <charset val="134"/>
    </font>
    <font>
      <sz val="10"/>
      <name val="Verdana"/>
      <family val="2"/>
      <charset val="1"/>
    </font>
    <font>
      <b/>
      <sz val="9"/>
      <name val="Calibri"/>
      <family val="2"/>
    </font>
    <font>
      <sz val="11"/>
      <color rgb="FF000000"/>
      <name val="Calibri"/>
      <family val="2"/>
    </font>
    <font>
      <b/>
      <sz val="9"/>
      <name val="Arial"/>
      <family val="2"/>
    </font>
    <font>
      <sz val="9"/>
      <name val="Arial"/>
      <family val="2"/>
    </font>
    <font>
      <sz val="9"/>
      <color rgb="FF000000"/>
      <name val="Arial"/>
      <family val="2"/>
    </font>
    <font>
      <sz val="10"/>
      <color rgb="FF000000"/>
      <name val="Calibri"/>
      <family val="2"/>
    </font>
    <font>
      <sz val="10"/>
      <color theme="1"/>
      <name val="Calibri"/>
      <family val="2"/>
    </font>
    <font>
      <b/>
      <sz val="10"/>
      <color rgb="FF0000FF"/>
      <name val="Calibri"/>
      <family val="2"/>
    </font>
    <font>
      <b/>
      <sz val="10"/>
      <name val="Calibri"/>
      <family val="2"/>
    </font>
    <font>
      <b/>
      <sz val="10"/>
      <color rgb="FFFFFFFF"/>
      <name val="Calibri"/>
      <family val="2"/>
    </font>
    <font>
      <sz val="10"/>
      <name val="Calibri"/>
      <family val="2"/>
    </font>
    <font>
      <sz val="9"/>
      <color indexed="81"/>
      <name val="標楷體"/>
      <family val="4"/>
      <charset val="136"/>
    </font>
    <font>
      <sz val="9"/>
      <color indexed="81"/>
      <name val="Calibri"/>
      <family val="2"/>
    </font>
    <font>
      <b/>
      <sz val="10"/>
      <color theme="1"/>
      <name val="Calibri"/>
      <family val="2"/>
    </font>
    <font>
      <b/>
      <sz val="10"/>
      <color rgb="FF000000"/>
      <name val="Calibri"/>
      <family val="2"/>
    </font>
    <font>
      <sz val="11"/>
      <color theme="1"/>
      <name val="等线"/>
      <family val="2"/>
      <scheme val="minor"/>
    </font>
    <font>
      <b/>
      <sz val="11"/>
      <color theme="1"/>
      <name val="Calibri"/>
      <family val="2"/>
    </font>
    <font>
      <sz val="11"/>
      <color theme="1"/>
      <name val="新細明體"/>
      <family val="2"/>
    </font>
    <font>
      <sz val="12"/>
      <name val="Arial"/>
      <family val="2"/>
    </font>
    <font>
      <sz val="11"/>
      <name val="Calibri"/>
      <family val="2"/>
    </font>
    <font>
      <sz val="11"/>
      <color indexed="8"/>
      <name val="Calibri"/>
      <family val="2"/>
    </font>
    <font>
      <sz val="11"/>
      <color theme="1"/>
      <name val="微軟正黑體"/>
      <family val="2"/>
      <charset val="136"/>
    </font>
    <font>
      <sz val="11"/>
      <color rgb="FF0000FF"/>
      <name val="等线"/>
      <family val="2"/>
      <scheme val="minor"/>
    </font>
    <font>
      <sz val="12"/>
      <color theme="1" tint="4.9989318521683403E-2"/>
      <name val="Calibri"/>
      <family val="2"/>
    </font>
    <font>
      <sz val="12"/>
      <color rgb="FF000000"/>
      <name val="Calibri"/>
      <family val="2"/>
    </font>
    <font>
      <sz val="9"/>
      <color indexed="81"/>
      <name val="細明體"/>
      <family val="3"/>
      <charset val="136"/>
    </font>
    <font>
      <b/>
      <sz val="10"/>
      <color rgb="FF000000"/>
      <name val="Calibri"/>
      <family val="2"/>
      <charset val="136"/>
    </font>
    <font>
      <b/>
      <sz val="10"/>
      <color rgb="FF000000"/>
      <name val="微軟正黑體"/>
      <family val="2"/>
      <charset val="136"/>
    </font>
    <font>
      <sz val="10"/>
      <color rgb="FF000000"/>
      <name val="微軟正黑體"/>
      <family val="2"/>
      <charset val="136"/>
    </font>
    <font>
      <sz val="11"/>
      <color rgb="FF000000"/>
      <name val="等线"/>
      <family val="2"/>
      <scheme val="minor"/>
    </font>
    <font>
      <b/>
      <sz val="10"/>
      <color theme="1" tint="4.9989318521683403E-2"/>
      <name val="Calibri"/>
      <family val="2"/>
    </font>
    <font>
      <sz val="10"/>
      <color rgb="FF000000"/>
      <name val="Arial Narrow"/>
      <family val="2"/>
    </font>
    <font>
      <b/>
      <sz val="11"/>
      <name val="等线"/>
      <family val="2"/>
      <scheme val="minor"/>
    </font>
    <font>
      <u/>
      <sz val="11"/>
      <color theme="10"/>
      <name val="新細明體"/>
      <family val="2"/>
      <charset val="1"/>
    </font>
    <font>
      <u/>
      <sz val="11"/>
      <color theme="10"/>
      <name val="等线"/>
      <family val="2"/>
      <scheme val="minor"/>
    </font>
    <font>
      <b/>
      <sz val="11"/>
      <name val="Calibri"/>
      <family val="2"/>
    </font>
    <font>
      <b/>
      <sz val="12"/>
      <name val="Calibri"/>
      <family val="2"/>
    </font>
    <font>
      <sz val="10"/>
      <color rgb="FF0000FF"/>
      <name val="Calibri"/>
      <family val="2"/>
    </font>
    <font>
      <b/>
      <sz val="12"/>
      <color rgb="FF0000FF"/>
      <name val="Calibri"/>
      <family val="2"/>
    </font>
    <font>
      <sz val="10"/>
      <color theme="1" tint="4.9989318521683403E-2"/>
      <name val="Calibri"/>
      <family val="2"/>
    </font>
    <font>
      <b/>
      <sz val="9"/>
      <color indexed="81"/>
      <name val="細明體"/>
      <family val="3"/>
      <charset val="136"/>
    </font>
    <font>
      <sz val="10"/>
      <color rgb="FF000000"/>
      <name val="微軟正黑體"/>
      <family val="2"/>
      <charset val="134"/>
    </font>
    <font>
      <sz val="9"/>
      <name val="等线"/>
      <family val="3"/>
      <charset val="136"/>
      <scheme val="minor"/>
    </font>
    <font>
      <u/>
      <sz val="10"/>
      <color theme="10"/>
      <name val="Calibri"/>
      <family val="2"/>
    </font>
    <font>
      <sz val="10"/>
      <color theme="1"/>
      <name val="微軟正黑體"/>
      <family val="2"/>
      <charset val="136"/>
    </font>
    <font>
      <sz val="10"/>
      <color rgb="FF000000"/>
      <name val="標楷體"/>
      <family val="4"/>
      <charset val="136"/>
    </font>
    <font>
      <u/>
      <sz val="10"/>
      <color theme="10"/>
      <name val="標楷體"/>
      <family val="4"/>
      <charset val="136"/>
    </font>
    <font>
      <sz val="11"/>
      <color rgb="FF000000"/>
      <name val="Calibri"/>
      <family val="2"/>
      <charset val="136"/>
    </font>
    <font>
      <sz val="11"/>
      <color rgb="FF000000"/>
      <name val="微軟正黑體"/>
      <family val="2"/>
      <charset val="136"/>
    </font>
    <font>
      <b/>
      <sz val="10"/>
      <color rgb="FF000000"/>
      <name val="標楷體"/>
      <family val="4"/>
      <charset val="136"/>
    </font>
    <font>
      <b/>
      <sz val="10"/>
      <name val="標楷體"/>
      <family val="4"/>
      <charset val="136"/>
    </font>
    <font>
      <b/>
      <sz val="10"/>
      <color rgb="FF000000"/>
      <name val="Calibri"/>
      <family val="4"/>
      <charset val="136"/>
    </font>
    <font>
      <u/>
      <sz val="10"/>
      <color theme="10"/>
      <name val="等线"/>
      <family val="2"/>
      <scheme val="minor"/>
    </font>
    <font>
      <u/>
      <sz val="10"/>
      <color theme="10"/>
      <name val="微軟正黑體"/>
      <family val="2"/>
      <charset val="134"/>
    </font>
    <font>
      <sz val="9"/>
      <name val="等线"/>
      <family val="2"/>
      <charset val="136"/>
      <scheme val="minor"/>
    </font>
    <font>
      <sz val="10"/>
      <color rgb="FF000000"/>
      <name val="Calibri"/>
      <family val="2"/>
      <charset val="136"/>
    </font>
    <font>
      <i/>
      <sz val="12"/>
      <color rgb="FF7F7F7F"/>
      <name val="等线"/>
      <family val="2"/>
      <charset val="136"/>
      <scheme val="minor"/>
    </font>
    <font>
      <u/>
      <sz val="10"/>
      <color rgb="FF0070C0"/>
      <name val="Calibri"/>
      <family val="2"/>
    </font>
    <font>
      <sz val="9"/>
      <color indexed="81"/>
      <name val="Microsoft JhengHei Light"/>
      <family val="2"/>
      <charset val="136"/>
    </font>
    <font>
      <sz val="9"/>
      <color rgb="FF000000"/>
      <name val="Tahoma"/>
      <family val="2"/>
      <charset val="1"/>
    </font>
    <font>
      <sz val="9"/>
      <color rgb="FF000000"/>
      <name val="細明體"/>
      <family val="3"/>
      <charset val="136"/>
    </font>
    <font>
      <u/>
      <sz val="11"/>
      <color theme="10"/>
      <name val="新細明體"/>
      <family val="1"/>
      <charset val="136"/>
    </font>
    <font>
      <sz val="11"/>
      <color rgb="FF000000"/>
      <name val="標楷體"/>
      <family val="4"/>
      <charset val="136"/>
    </font>
    <font>
      <sz val="10"/>
      <name val="Calibri"/>
      <family val="2"/>
      <charset val="1"/>
    </font>
    <font>
      <sz val="10"/>
      <name val="Calibri"/>
      <family val="2"/>
      <charset val="136"/>
    </font>
    <font>
      <b/>
      <sz val="14"/>
      <color rgb="FF0000FF"/>
      <name val="Calibri"/>
      <family val="2"/>
    </font>
    <font>
      <sz val="10"/>
      <color rgb="FF000000"/>
      <name val="Calibri"/>
      <family val="2"/>
      <charset val="1"/>
    </font>
    <font>
      <sz val="10"/>
      <color rgb="FFFF0000"/>
      <name val="Calibri"/>
      <family val="2"/>
      <charset val="1"/>
    </font>
    <font>
      <sz val="10"/>
      <color rgb="FFFF0000"/>
      <name val="Calibri"/>
      <family val="2"/>
    </font>
    <font>
      <sz val="12"/>
      <name val="Calibri"/>
      <family val="2"/>
      <charset val="1"/>
    </font>
    <font>
      <sz val="12"/>
      <color rgb="FF000000"/>
      <name val="Calibri"/>
      <family val="2"/>
      <charset val="1"/>
    </font>
    <font>
      <sz val="12"/>
      <color rgb="FF000000"/>
      <name val="微軟正黑體"/>
      <family val="2"/>
      <charset val="136"/>
    </font>
    <font>
      <sz val="12"/>
      <color rgb="FF000000"/>
      <name val="微軟正黑體"/>
      <family val="2"/>
      <charset val="134"/>
    </font>
    <font>
      <sz val="9"/>
      <color rgb="FF000000"/>
      <name val="微軟正黑體"/>
      <family val="2"/>
      <charset val="136"/>
    </font>
    <font>
      <sz val="9"/>
      <color rgb="FF000000"/>
      <name val="Arial"/>
      <family val="2"/>
      <charset val="136"/>
    </font>
    <font>
      <b/>
      <sz val="10"/>
      <name val="Calibri"/>
      <family val="2"/>
      <charset val="1"/>
    </font>
    <font>
      <b/>
      <sz val="10"/>
      <color rgb="FF0000FF"/>
      <name val="Calibri"/>
      <family val="2"/>
      <charset val="1"/>
    </font>
    <font>
      <sz val="10"/>
      <color rgb="FF000000"/>
      <name val="細明體"/>
      <family val="3"/>
      <charset val="136"/>
    </font>
    <font>
      <u/>
      <sz val="11"/>
      <color theme="10"/>
      <name val="Calibri"/>
      <family val="2"/>
    </font>
    <font>
      <b/>
      <sz val="9"/>
      <color rgb="FF0000FF"/>
      <name val="Arial"/>
      <family val="2"/>
    </font>
    <font>
      <sz val="9"/>
      <color rgb="FF000000"/>
      <name val="Calibri"/>
      <family val="2"/>
    </font>
    <font>
      <sz val="10"/>
      <name val="標楷體"/>
      <family val="4"/>
      <charset val="136"/>
    </font>
    <font>
      <sz val="9"/>
      <name val="Calibri"/>
      <family val="2"/>
      <charset val="1"/>
    </font>
    <font>
      <sz val="10"/>
      <color rgb="FF111111"/>
      <name val="Calibri"/>
      <family val="2"/>
      <charset val="1"/>
    </font>
    <font>
      <sz val="10"/>
      <color rgb="FF000000"/>
      <name val="Calibri"/>
      <family val="4"/>
    </font>
    <font>
      <sz val="10"/>
      <color rgb="FF000000"/>
      <name val="微軟正黑體"/>
      <family val="4"/>
      <charset val="136"/>
    </font>
    <font>
      <u/>
      <sz val="11"/>
      <color theme="10"/>
      <name val="微軟正黑體"/>
      <family val="2"/>
      <charset val="134"/>
    </font>
    <font>
      <sz val="9"/>
      <color rgb="FF0000FF"/>
      <name val="Calibri"/>
      <family val="2"/>
    </font>
    <font>
      <sz val="12"/>
      <name val="Calibri"/>
      <family val="2"/>
    </font>
    <font>
      <sz val="9"/>
      <color rgb="FF0000FF"/>
      <name val="Arial"/>
      <family val="2"/>
    </font>
    <font>
      <sz val="10"/>
      <color rgb="FF000000"/>
      <name val="新細明體"/>
      <family val="1"/>
      <charset val="136"/>
    </font>
    <font>
      <sz val="10"/>
      <color rgb="FF000000"/>
      <name val="微軟正黑體"/>
      <family val="1"/>
      <charset val="134"/>
    </font>
    <font>
      <sz val="11"/>
      <color rgb="FF000000"/>
      <name val="微軟正黑體"/>
      <family val="1"/>
      <charset val="134"/>
    </font>
    <font>
      <b/>
      <sz val="9"/>
      <color rgb="FF0000FF"/>
      <name val="Calibri"/>
      <family val="2"/>
    </font>
    <font>
      <sz val="9"/>
      <name val="Calibri"/>
      <family val="2"/>
    </font>
    <font>
      <sz val="10"/>
      <name val="細明體"/>
      <family val="3"/>
      <charset val="136"/>
    </font>
    <font>
      <b/>
      <sz val="10"/>
      <color rgb="FF0000FF"/>
      <name val="標楷體"/>
      <family val="4"/>
      <charset val="136"/>
    </font>
    <font>
      <sz val="10"/>
      <color rgb="FF000000"/>
      <name val="新細明體"/>
      <family val="2"/>
      <charset val="1"/>
    </font>
    <font>
      <sz val="10"/>
      <name val="Calibri"/>
      <family val="4"/>
    </font>
    <font>
      <sz val="10"/>
      <name val="微軟正黑體"/>
      <family val="4"/>
      <charset val="136"/>
    </font>
    <font>
      <sz val="11"/>
      <color rgb="FF000000"/>
      <name val="微軟正黑體"/>
      <family val="2"/>
      <charset val="134"/>
    </font>
    <font>
      <sz val="10"/>
      <name val="新細明體"/>
      <family val="2"/>
      <charset val="1"/>
    </font>
    <font>
      <sz val="10"/>
      <color rgb="FF111111"/>
      <name val="Calibri"/>
      <family val="2"/>
      <charset val="136"/>
    </font>
    <font>
      <sz val="10"/>
      <color rgb="FF000000"/>
      <name val="Microsoft YaHei"/>
      <family val="2"/>
      <charset val="134"/>
    </font>
    <font>
      <sz val="10"/>
      <name val="Malgun Gothic Semilight"/>
      <family val="2"/>
      <charset val="136"/>
    </font>
    <font>
      <sz val="11"/>
      <color rgb="FF000000"/>
      <name val="Microsoft YaHei"/>
      <family val="2"/>
      <charset val="134"/>
    </font>
    <font>
      <b/>
      <sz val="9"/>
      <color rgb="FF000000"/>
      <name val="Calibri"/>
      <family val="2"/>
    </font>
    <font>
      <sz val="11"/>
      <color rgb="FF0000FF"/>
      <name val="Calibri"/>
      <family val="2"/>
    </font>
    <font>
      <sz val="11"/>
      <color theme="1"/>
      <name val="標楷體"/>
      <family val="4"/>
      <charset val="136"/>
    </font>
    <font>
      <sz val="10"/>
      <color rgb="FF0000FF"/>
      <name val="微軟正黑體"/>
      <family val="2"/>
      <charset val="136"/>
    </font>
    <font>
      <sz val="9"/>
      <color theme="1"/>
      <name val="標楷體"/>
      <family val="4"/>
      <charset val="136"/>
    </font>
    <font>
      <sz val="9"/>
      <color theme="1"/>
      <name val="Calibri"/>
      <family val="2"/>
    </font>
    <font>
      <sz val="9"/>
      <name val="標楷體"/>
      <family val="4"/>
      <charset val="136"/>
    </font>
    <font>
      <sz val="9"/>
      <name val="宋体"/>
      <family val="3"/>
      <charset val="134"/>
    </font>
  </fonts>
  <fills count="62">
    <fill>
      <patternFill patternType="none"/>
    </fill>
    <fill>
      <patternFill patternType="gray125"/>
    </fill>
    <fill>
      <patternFill patternType="solid">
        <fgColor rgb="FFC0C0C0"/>
        <bgColor rgb="FFBFBFBF"/>
      </patternFill>
    </fill>
    <fill>
      <patternFill patternType="solid">
        <fgColor rgb="FF00FF00"/>
        <bgColor rgb="FF00B050"/>
      </patternFill>
    </fill>
    <fill>
      <patternFill patternType="solid">
        <fgColor rgb="FFFF0000"/>
        <bgColor rgb="FF9C0006"/>
      </patternFill>
    </fill>
    <fill>
      <patternFill patternType="solid">
        <fgColor rgb="FFFFFF00"/>
        <bgColor rgb="FFFFFF00"/>
      </patternFill>
    </fill>
    <fill>
      <patternFill patternType="solid">
        <fgColor rgb="FF00FFFF"/>
        <bgColor rgb="FF00FFFF"/>
      </patternFill>
    </fill>
    <fill>
      <patternFill patternType="solid">
        <fgColor rgb="FFCCFFCC"/>
        <bgColor rgb="FFCCFFFF"/>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50"/>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rgb="FFCCCCFF"/>
        <bgColor rgb="FFC0C0C0"/>
      </patternFill>
    </fill>
    <fill>
      <patternFill patternType="solid">
        <fgColor rgb="FFFF99CC"/>
        <bgColor rgb="FFFF8080"/>
      </patternFill>
    </fill>
    <fill>
      <patternFill patternType="solid">
        <fgColor rgb="FFCC99FF"/>
        <bgColor rgb="FFB3A2C7"/>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theme="7" tint="0.79998168889431442"/>
        <bgColor rgb="FFCCFFCC"/>
      </patternFill>
    </fill>
    <fill>
      <patternFill patternType="solid">
        <fgColor theme="7" tint="0.79998168889431442"/>
        <bgColor indexed="64"/>
      </patternFill>
    </fill>
    <fill>
      <patternFill patternType="solid">
        <fgColor theme="9" tint="0.79998168889431442"/>
        <bgColor rgb="FFCCFFCC"/>
      </patternFill>
    </fill>
    <fill>
      <patternFill patternType="solid">
        <fgColor theme="9" tint="0.79998168889431442"/>
        <bgColor indexed="64"/>
      </patternFill>
    </fill>
    <fill>
      <patternFill patternType="solid">
        <fgColor theme="4" tint="0.79998168889431442"/>
        <bgColor rgb="FFCCFFCC"/>
      </patternFill>
    </fill>
    <fill>
      <patternFill patternType="solid">
        <fgColor theme="4" tint="0.79998168889431442"/>
        <bgColor indexed="64"/>
      </patternFill>
    </fill>
    <fill>
      <patternFill patternType="solid">
        <fgColor theme="5" tint="0.59999389629810485"/>
        <bgColor indexed="64"/>
      </patternFill>
    </fill>
    <fill>
      <patternFill patternType="solid">
        <fgColor theme="2" tint="-9.9978637043366805E-2"/>
        <bgColor rgb="FFBFBFBF"/>
      </patternFill>
    </fill>
    <fill>
      <patternFill patternType="solid">
        <fgColor theme="2" tint="-9.9978637043366805E-2"/>
        <bgColor indexed="64"/>
      </patternFill>
    </fill>
    <fill>
      <patternFill patternType="solid">
        <fgColor rgb="FFFFFF00"/>
        <bgColor indexed="64"/>
      </patternFill>
    </fill>
    <fill>
      <patternFill patternType="solid">
        <fgColor rgb="FFA6A6A6"/>
        <bgColor rgb="FFBFBFBF"/>
      </patternFill>
    </fill>
    <fill>
      <patternFill patternType="solid">
        <fgColor rgb="FFFFFFFF"/>
        <bgColor rgb="FFCCFFFF"/>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C000"/>
        <bgColor rgb="FFFFFF00"/>
      </patternFill>
    </fill>
    <fill>
      <patternFill patternType="solid">
        <fgColor theme="0" tint="-0.249977111117893"/>
        <bgColor indexed="64"/>
      </patternFill>
    </fill>
    <fill>
      <patternFill patternType="solid">
        <fgColor theme="9"/>
        <bgColor indexed="64"/>
      </patternFill>
    </fill>
    <fill>
      <patternFill patternType="solid">
        <fgColor theme="0" tint="-0.14999847407452621"/>
        <bgColor rgb="FFCCFFCC"/>
      </patternFill>
    </fill>
    <fill>
      <patternFill patternType="solid">
        <fgColor theme="0" tint="-0.14999847407452621"/>
        <bgColor rgb="FFBFBFBF"/>
      </patternFill>
    </fill>
    <fill>
      <patternFill patternType="solid">
        <fgColor rgb="FFFFFFFF"/>
        <bgColor rgb="FFFFFFCC"/>
      </patternFill>
    </fill>
    <fill>
      <patternFill patternType="solid">
        <fgColor theme="5" tint="0.59999389629810485"/>
        <bgColor rgb="FFCCFFCC"/>
      </patternFill>
    </fill>
    <fill>
      <patternFill patternType="solid">
        <fgColor rgb="FFFFC000"/>
        <bgColor rgb="FFCCFFCC"/>
      </patternFill>
    </fill>
    <fill>
      <patternFill patternType="solid">
        <fgColor rgb="FFFFFFFF"/>
        <bgColor rgb="FFDEEBF7"/>
      </patternFill>
    </fill>
    <fill>
      <patternFill patternType="solid">
        <fgColor rgb="FFFFFFFF"/>
        <bgColor indexed="64"/>
      </patternFill>
    </fill>
    <fill>
      <patternFill patternType="solid">
        <fgColor theme="0"/>
        <bgColor indexed="64"/>
      </patternFill>
    </fill>
    <fill>
      <patternFill patternType="solid">
        <fgColor theme="0"/>
        <bgColor rgb="FFB4C7E7"/>
      </patternFill>
    </fill>
    <fill>
      <patternFill patternType="solid">
        <fgColor rgb="FFFFFFFF"/>
        <bgColor rgb="FFEDEDED"/>
      </patternFill>
    </fill>
    <fill>
      <patternFill patternType="solid">
        <fgColor theme="0"/>
        <bgColor rgb="FFEDEDED"/>
      </patternFill>
    </fill>
    <fill>
      <patternFill patternType="solid">
        <fgColor theme="0"/>
        <bgColor rgb="FFFFFFCC"/>
      </patternFill>
    </fill>
    <fill>
      <patternFill patternType="solid">
        <fgColor theme="0" tint="-0.249977111117893"/>
        <bgColor rgb="FFFFFFCC"/>
      </patternFill>
    </fill>
    <fill>
      <patternFill patternType="solid">
        <fgColor rgb="FFBFBFBF"/>
        <bgColor rgb="FFCCCCFF"/>
      </patternFill>
    </fill>
    <fill>
      <patternFill patternType="solid">
        <fgColor theme="7" tint="0.79998168889431442"/>
        <bgColor rgb="FFBFBFBF"/>
      </patternFill>
    </fill>
  </fills>
  <borders count="64">
    <border>
      <left/>
      <right/>
      <top/>
      <bottom/>
      <diagonal/>
    </border>
    <border>
      <left/>
      <right/>
      <top style="double">
        <color indexed="8"/>
      </top>
      <bottom style="double">
        <color indexed="8"/>
      </bottom>
      <diagonal/>
    </border>
    <border>
      <left style="thin">
        <color indexed="8"/>
      </left>
      <right style="thin">
        <color indexed="8"/>
      </right>
      <top style="thin">
        <color indexed="8"/>
      </top>
      <bottom style="thin">
        <color indexed="8"/>
      </bottom>
      <diagonal/>
    </border>
    <border>
      <left/>
      <right/>
      <top style="medium">
        <color indexed="8"/>
      </top>
      <bottom style="medium">
        <color indexed="8"/>
      </bottom>
      <diagonal/>
    </border>
    <border>
      <left/>
      <right/>
      <top style="thin">
        <color indexed="8"/>
      </top>
      <bottom style="thin">
        <color indexed="8"/>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right/>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medium">
        <color indexed="64"/>
      </left>
      <right style="thin">
        <color auto="1"/>
      </right>
      <top/>
      <bottom style="thin">
        <color auto="1"/>
      </bottom>
      <diagonal/>
    </border>
    <border>
      <left style="thin">
        <color auto="1"/>
      </left>
      <right style="medium">
        <color indexed="64"/>
      </right>
      <top style="medium">
        <color indexed="64"/>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auto="1"/>
      </left>
      <right style="medium">
        <color auto="1"/>
      </right>
      <top/>
      <bottom style="thin">
        <color auto="1"/>
      </bottom>
      <diagonal/>
    </border>
    <border>
      <left style="thin">
        <color auto="1"/>
      </left>
      <right style="thin">
        <color auto="1"/>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indexed="64"/>
      </left>
      <right/>
      <top style="thin">
        <color indexed="64"/>
      </top>
      <bottom style="medium">
        <color indexed="64"/>
      </bottom>
      <diagonal/>
    </border>
    <border>
      <left style="thin">
        <color auto="1"/>
      </left>
      <right/>
      <top style="medium">
        <color indexed="64"/>
      </top>
      <bottom style="thin">
        <color auto="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indexed="64"/>
      </top>
      <bottom style="thin">
        <color auto="1"/>
      </bottom>
      <diagonal/>
    </border>
    <border>
      <left/>
      <right style="thin">
        <color indexed="64"/>
      </right>
      <top style="thin">
        <color indexed="64"/>
      </top>
      <bottom style="medium">
        <color indexed="64"/>
      </bottom>
      <diagonal/>
    </border>
    <border>
      <left/>
      <right style="thin">
        <color auto="1"/>
      </right>
      <top style="thin">
        <color auto="1"/>
      </top>
      <bottom/>
      <diagonal/>
    </border>
    <border>
      <left/>
      <right style="thin">
        <color indexed="64"/>
      </right>
      <top/>
      <bottom style="medium">
        <color indexed="64"/>
      </bottom>
      <diagonal/>
    </border>
    <border>
      <left style="medium">
        <color indexed="64"/>
      </left>
      <right/>
      <top/>
      <bottom style="thin">
        <color auto="1"/>
      </bottom>
      <diagonal/>
    </border>
    <border>
      <left style="medium">
        <color indexed="64"/>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thin">
        <color auto="1"/>
      </top>
      <bottom/>
      <diagonal/>
    </border>
    <border>
      <left style="thin">
        <color auto="1"/>
      </left>
      <right/>
      <top style="medium">
        <color indexed="64"/>
      </top>
      <bottom style="medium">
        <color indexed="64"/>
      </bottom>
      <diagonal/>
    </border>
  </borders>
  <cellStyleXfs count="15095">
    <xf numFmtId="0" fontId="0" fillId="0" borderId="0"/>
    <xf numFmtId="0" fontId="3" fillId="0" borderId="0"/>
    <xf numFmtId="0" fontId="4" fillId="0" borderId="0"/>
    <xf numFmtId="0" fontId="4" fillId="0" borderId="0"/>
    <xf numFmtId="0" fontId="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 fillId="0" borderId="0"/>
    <xf numFmtId="0" fontId="10" fillId="0" borderId="0"/>
    <xf numFmtId="0" fontId="14"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8" fontId="13" fillId="0" borderId="0"/>
    <xf numFmtId="178" fontId="13" fillId="0" borderId="0"/>
    <xf numFmtId="0" fontId="16"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6"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6"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6"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6"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6"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8" fillId="8"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8" fillId="9"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8" fillId="10"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8" fillId="11"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8" fillId="12"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8" fillId="13" borderId="0" applyNumberFormat="0" applyBorder="0" applyProtection="0">
      <alignment vertical="center"/>
    </xf>
    <xf numFmtId="178" fontId="18" fillId="0" borderId="0"/>
    <xf numFmtId="0" fontId="16"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6"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6"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6"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6"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6"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8" fillId="14"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8" fillId="15"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9" fillId="0" borderId="0"/>
    <xf numFmtId="0" fontId="16" fillId="16" borderId="0" applyNumberFormat="0" applyBorder="0" applyProtection="0">
      <alignment vertical="center"/>
    </xf>
    <xf numFmtId="0" fontId="8" fillId="16"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8" fillId="11"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8" fillId="14"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8" fillId="17" borderId="0" applyNumberFormat="0" applyBorder="0" applyProtection="0">
      <alignment vertical="center"/>
    </xf>
    <xf numFmtId="0" fontId="19"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19"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19"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19"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19"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19"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5" fillId="18"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4" fillId="0" borderId="0"/>
    <xf numFmtId="0" fontId="15" fillId="15" borderId="0" applyNumberFormat="0" applyBorder="0" applyProtection="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14" fillId="0" borderId="0"/>
    <xf numFmtId="0" fontId="14" fillId="0" borderId="0"/>
    <xf numFmtId="0" fontId="19" fillId="20" borderId="0" applyNumberFormat="0" applyBorder="0" applyProtection="0">
      <alignment vertical="center"/>
    </xf>
    <xf numFmtId="0" fontId="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0" fontId="21" fillId="0" borderId="0" applyFill="0" applyBorder="0">
      <alignment vertical="center"/>
    </xf>
    <xf numFmtId="181" fontId="21" fillId="0" borderId="0" applyFill="0" applyBorder="0">
      <alignment vertical="center"/>
    </xf>
    <xf numFmtId="182" fontId="21" fillId="0" borderId="0" applyFill="0" applyBorder="0">
      <alignment vertical="center"/>
    </xf>
    <xf numFmtId="183" fontId="21" fillId="0" borderId="0" applyFill="0" applyBorder="0">
      <alignment vertical="center"/>
    </xf>
    <xf numFmtId="184" fontId="21" fillId="0" borderId="0" applyFill="0" applyBorder="0">
      <alignment vertical="center"/>
    </xf>
    <xf numFmtId="180" fontId="21" fillId="0" borderId="0" applyFill="0" applyBorder="0">
      <alignment vertical="center"/>
    </xf>
    <xf numFmtId="185" fontId="21" fillId="0" borderId="0" applyFill="0" applyBorder="0">
      <alignment vertical="center"/>
    </xf>
    <xf numFmtId="181" fontId="21" fillId="0" borderId="0" applyFill="0" applyBorder="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0" fontId="4" fillId="0" borderId="0" applyFill="0" applyBorder="0" applyProtection="0">
      <alignment vertical="center"/>
    </xf>
    <xf numFmtId="181" fontId="4" fillId="0" borderId="0" applyFill="0" applyBorder="0" applyProtection="0">
      <alignment vertical="center"/>
    </xf>
    <xf numFmtId="177" fontId="22" fillId="0" borderId="0" applyFill="0" applyBorder="0">
      <alignment vertical="center"/>
    </xf>
    <xf numFmtId="38" fontId="23" fillId="0" borderId="1">
      <alignment vertical="center"/>
    </xf>
    <xf numFmtId="180" fontId="21" fillId="0" borderId="0" applyFill="0" applyBorder="0">
      <alignment vertical="center"/>
    </xf>
    <xf numFmtId="181" fontId="21" fillId="0" borderId="0" applyFill="0" applyBorder="0">
      <alignment vertical="center"/>
    </xf>
    <xf numFmtId="180" fontId="21" fillId="0" borderId="0" applyFill="0" applyBorder="0">
      <alignment vertical="center"/>
    </xf>
    <xf numFmtId="185" fontId="21" fillId="0" borderId="0" applyFill="0" applyBorder="0">
      <alignment vertical="center"/>
    </xf>
    <xf numFmtId="181" fontId="21" fillId="0" borderId="0" applyFill="0" applyBorder="0">
      <alignment vertical="center"/>
    </xf>
    <xf numFmtId="0" fontId="13" fillId="0" borderId="0"/>
    <xf numFmtId="0" fontId="13" fillId="0" borderId="0"/>
    <xf numFmtId="0" fontId="12" fillId="0" borderId="0"/>
    <xf numFmtId="0" fontId="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 fillId="11" borderId="2">
      <alignment textRotation="90" wrapText="1"/>
    </xf>
    <xf numFmtId="0" fontId="24" fillId="0" borderId="3" applyNumberFormat="0" applyProtection="0">
      <alignment vertical="center"/>
    </xf>
    <xf numFmtId="0" fontId="24" fillId="0" borderId="4">
      <alignment horizontal="lef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0" fontId="21" fillId="0" borderId="0" applyFill="0" applyBorder="0">
      <alignment vertical="center"/>
    </xf>
    <xf numFmtId="181" fontId="21" fillId="0" borderId="0" applyFill="0" applyBorder="0">
      <alignment vertical="center"/>
    </xf>
    <xf numFmtId="180" fontId="21" fillId="0" borderId="0" applyFill="0" applyBorder="0">
      <alignment vertical="center"/>
    </xf>
    <xf numFmtId="185" fontId="21" fillId="0" borderId="0" applyFill="0" applyBorder="0">
      <alignment vertical="center"/>
    </xf>
    <xf numFmtId="181" fontId="21" fillId="0" borderId="0" applyFill="0" applyBorder="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10" fillId="0" borderId="0"/>
    <xf numFmtId="178" fontId="6" fillId="0" borderId="0"/>
    <xf numFmtId="178"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4" fillId="0" borderId="0"/>
    <xf numFmtId="0" fontId="14" fillId="0" borderId="0"/>
    <xf numFmtId="0" fontId="13" fillId="0" borderId="0"/>
    <xf numFmtId="0" fontId="14" fillId="0" borderId="0"/>
    <xf numFmtId="0" fontId="14" fillId="0" borderId="0"/>
    <xf numFmtId="0" fontId="14" fillId="0" borderId="0"/>
    <xf numFmtId="0" fontId="13" fillId="0" borderId="0">
      <alignment vertical="center"/>
    </xf>
    <xf numFmtId="0" fontId="14" fillId="0" borderId="0"/>
    <xf numFmtId="0" fontId="14" fillId="0" borderId="0"/>
    <xf numFmtId="0" fontId="13" fillId="0" borderId="0"/>
    <xf numFmtId="0" fontId="14" fillId="0" borderId="0"/>
    <xf numFmtId="0" fontId="14" fillId="0" borderId="0"/>
    <xf numFmtId="0" fontId="14" fillId="0" borderId="0"/>
    <xf numFmtId="0" fontId="13" fillId="0" borderId="0">
      <alignment vertical="center"/>
    </xf>
    <xf numFmtId="186" fontId="2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4" fontId="4" fillId="0" borderId="0" applyFill="0" applyBorder="0" applyProtection="0">
      <alignment vertical="center"/>
    </xf>
    <xf numFmtId="187" fontId="4" fillId="0" borderId="0" applyFill="0" applyBorder="0" applyProtection="0">
      <alignment vertical="center"/>
    </xf>
    <xf numFmtId="180" fontId="21" fillId="0" borderId="0" applyFill="0" applyBorder="0">
      <alignment vertical="center"/>
    </xf>
    <xf numFmtId="181" fontId="21" fillId="0" borderId="0" applyFill="0" applyBorder="0">
      <alignment vertical="center"/>
    </xf>
    <xf numFmtId="180" fontId="21" fillId="0" borderId="0" applyFill="0" applyBorder="0">
      <alignment vertical="center"/>
    </xf>
    <xf numFmtId="185" fontId="21" fillId="0" borderId="0" applyFill="0" applyBorder="0">
      <alignment vertical="center"/>
    </xf>
    <xf numFmtId="181" fontId="21" fillId="0" borderId="0" applyFill="0" applyBorder="0">
      <alignment vertical="center"/>
    </xf>
    <xf numFmtId="0" fontId="26" fillId="0" borderId="0" applyNumberFormat="0" applyBorder="0">
      <alignment vertical="center"/>
    </xf>
    <xf numFmtId="0" fontId="14" fillId="0" borderId="0"/>
    <xf numFmtId="0" fontId="27" fillId="0" borderId="0" applyNumberFormat="0" applyFill="0" applyBorder="0" applyProtection="0">
      <alignment vertical="center"/>
    </xf>
    <xf numFmtId="0" fontId="14" fillId="0" borderId="0"/>
    <xf numFmtId="0" fontId="14" fillId="0" borderId="0"/>
    <xf numFmtId="49" fontId="22" fillId="0" borderId="0" applyFill="0" applyBorder="0">
      <alignment vertical="center"/>
    </xf>
    <xf numFmtId="188" fontId="21" fillId="0" borderId="0" applyFill="0" applyBorder="0">
      <alignment vertical="center"/>
    </xf>
    <xf numFmtId="189" fontId="21" fillId="0" borderId="0" applyFill="0" applyBorder="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2" fillId="0" borderId="0"/>
    <xf numFmtId="0" fontId="8" fillId="0" borderId="0">
      <alignment vertical="center"/>
    </xf>
    <xf numFmtId="0" fontId="14" fillId="0" borderId="0"/>
    <xf numFmtId="0" fontId="9" fillId="0" borderId="0"/>
    <xf numFmtId="0" fontId="14" fillId="0" borderId="0"/>
    <xf numFmtId="0" fontId="4" fillId="0" borderId="0">
      <alignment vertical="center"/>
    </xf>
    <xf numFmtId="0" fontId="8" fillId="0" borderId="0">
      <alignment vertical="center"/>
    </xf>
    <xf numFmtId="0" fontId="14" fillId="0" borderId="0"/>
    <xf numFmtId="0" fontId="14" fillId="0" borderId="0"/>
    <xf numFmtId="0" fontId="14" fillId="0" borderId="0"/>
    <xf numFmtId="0" fontId="14" fillId="0" borderId="0"/>
    <xf numFmtId="0" fontId="4" fillId="0" borderId="0">
      <alignment vertical="center"/>
    </xf>
    <xf numFmtId="0" fontId="14" fillId="0" borderId="0"/>
    <xf numFmtId="0" fontId="14" fillId="0" borderId="0"/>
    <xf numFmtId="0" fontId="14" fillId="0" borderId="0"/>
    <xf numFmtId="0" fontId="14" fillId="0" borderId="0"/>
    <xf numFmtId="0" fontId="28" fillId="0" borderId="0">
      <alignment vertical="center"/>
    </xf>
    <xf numFmtId="0" fontId="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8" fillId="0" borderId="0">
      <alignment vertical="center"/>
    </xf>
    <xf numFmtId="0" fontId="14" fillId="0" borderId="0"/>
    <xf numFmtId="0" fontId="13" fillId="0" borderId="0"/>
    <xf numFmtId="0" fontId="14" fillId="0" borderId="0"/>
    <xf numFmtId="0" fontId="14" fillId="0" borderId="0"/>
    <xf numFmtId="0" fontId="13" fillId="0" borderId="0">
      <alignment vertical="center"/>
    </xf>
    <xf numFmtId="0" fontId="32" fillId="0" borderId="0"/>
    <xf numFmtId="0" fontId="31" fillId="0" borderId="0"/>
    <xf numFmtId="0" fontId="14" fillId="0" borderId="0"/>
    <xf numFmtId="0" fontId="8" fillId="0" borderId="0"/>
    <xf numFmtId="0" fontId="14" fillId="0" borderId="0"/>
    <xf numFmtId="0" fontId="14" fillId="0" borderId="0"/>
    <xf numFmtId="0" fontId="8" fillId="0" borderId="0">
      <alignment vertical="center"/>
    </xf>
    <xf numFmtId="0" fontId="31" fillId="0" borderId="0"/>
    <xf numFmtId="0" fontId="14" fillId="0" borderId="0"/>
    <xf numFmtId="0" fontId="14" fillId="0" borderId="0"/>
    <xf numFmtId="0" fontId="14" fillId="0" borderId="0"/>
    <xf numFmtId="0" fontId="8" fillId="0" borderId="0">
      <alignment vertical="center"/>
    </xf>
    <xf numFmtId="0" fontId="3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6" fontId="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8" fontId="1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9" fontId="13" fillId="0" borderId="0"/>
    <xf numFmtId="0" fontId="14" fillId="0" borderId="0"/>
    <xf numFmtId="0" fontId="14" fillId="0" borderId="0"/>
    <xf numFmtId="0" fontId="14" fillId="0" borderId="0"/>
    <xf numFmtId="0" fontId="14" fillId="0" borderId="0"/>
    <xf numFmtId="0" fontId="14" fillId="0" borderId="0"/>
    <xf numFmtId="179" fontId="13" fillId="0" borderId="0"/>
    <xf numFmtId="0" fontId="14" fillId="0" borderId="0"/>
    <xf numFmtId="0" fontId="14" fillId="0" borderId="0"/>
    <xf numFmtId="0" fontId="14" fillId="0" borderId="0"/>
    <xf numFmtId="178"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8" fontId="16"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6"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8"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3"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3" fillId="0" borderId="0">
      <alignment vertical="center"/>
    </xf>
    <xf numFmtId="0" fontId="33" fillId="0" borderId="0">
      <alignment vertical="center"/>
    </xf>
    <xf numFmtId="0" fontId="33"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178"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applyFill="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7"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90" fontId="4" fillId="0" borderId="0" applyFill="0" applyBorder="0" applyProtection="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4"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5"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9" fillId="0" borderId="0" applyNumberFormat="0" applyFill="0" applyBorder="0" applyProtection="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 fillId="0" borderId="0"/>
    <xf numFmtId="0" fontId="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0" fillId="0" borderId="0" applyNumberFormat="0" applyFill="0" applyBorder="0" applyProtection="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 fillId="0" borderId="0"/>
    <xf numFmtId="0" fontId="10" fillId="0" borderId="0"/>
    <xf numFmtId="0" fontId="14"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6"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6"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6"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6"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6"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6"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8"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9"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0"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2"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7" fillId="13"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16" fillId="8" borderId="0" applyNumberFormat="0" applyBorder="0" applyProtection="0">
      <alignment vertical="center"/>
    </xf>
    <xf numFmtId="0" fontId="8" fillId="8"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16" fillId="9" borderId="0" applyNumberFormat="0" applyBorder="0" applyProtection="0">
      <alignment vertical="center"/>
    </xf>
    <xf numFmtId="0" fontId="8" fillId="9"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16" fillId="10" borderId="0" applyNumberFormat="0" applyBorder="0" applyProtection="0">
      <alignment vertical="center"/>
    </xf>
    <xf numFmtId="0" fontId="8" fillId="10"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8" fillId="11"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16" fillId="12" borderId="0" applyNumberFormat="0" applyBorder="0" applyProtection="0">
      <alignment vertical="center"/>
    </xf>
    <xf numFmtId="0" fontId="8" fillId="12"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16" fillId="13" borderId="0" applyNumberFormat="0" applyBorder="0" applyProtection="0">
      <alignment vertical="center"/>
    </xf>
    <xf numFmtId="0" fontId="8" fillId="13" borderId="0" applyNumberFormat="0" applyBorder="0" applyProtection="0">
      <alignment vertical="center"/>
    </xf>
    <xf numFmtId="0" fontId="16"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6"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6"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6"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6"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6"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5"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6"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1"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4"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7" fillId="17"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8" fillId="14"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16" fillId="15" borderId="0" applyNumberFormat="0" applyBorder="0" applyProtection="0">
      <alignment vertical="center"/>
    </xf>
    <xf numFmtId="0" fontId="8" fillId="15"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16" fillId="16" borderId="0" applyNumberFormat="0" applyBorder="0" applyProtection="0">
      <alignment vertical="center"/>
    </xf>
    <xf numFmtId="0" fontId="9" fillId="0" borderId="0"/>
    <xf numFmtId="0" fontId="16" fillId="16" borderId="0" applyNumberFormat="0" applyBorder="0" applyProtection="0">
      <alignment vertical="center"/>
    </xf>
    <xf numFmtId="0" fontId="8" fillId="16"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16" fillId="11" borderId="0" applyNumberFormat="0" applyBorder="0" applyProtection="0">
      <alignment vertical="center"/>
    </xf>
    <xf numFmtId="0" fontId="8" fillId="11"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16" fillId="14" borderId="0" applyNumberFormat="0" applyBorder="0" applyProtection="0">
      <alignment vertical="center"/>
    </xf>
    <xf numFmtId="0" fontId="8" fillId="14"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16" fillId="17" borderId="0" applyNumberFormat="0" applyBorder="0" applyProtection="0">
      <alignment vertical="center"/>
    </xf>
    <xf numFmtId="0" fontId="8" fillId="17" borderId="0" applyNumberFormat="0" applyBorder="0" applyProtection="0">
      <alignment vertical="center"/>
    </xf>
    <xf numFmtId="0" fontId="19"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19"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19"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19"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19"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19"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8"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5"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6"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19"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0"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20" fillId="21"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9" fillId="18" borderId="0" applyNumberFormat="0" applyBorder="0" applyProtection="0">
      <alignment vertical="center"/>
    </xf>
    <xf numFmtId="0" fontId="15" fillId="18"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19" fillId="15" borderId="0" applyNumberFormat="0" applyBorder="0" applyProtection="0">
      <alignment vertical="center"/>
    </xf>
    <xf numFmtId="0" fontId="4" fillId="0" borderId="0"/>
    <xf numFmtId="0" fontId="15" fillId="15" borderId="0" applyNumberFormat="0" applyBorder="0" applyProtection="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14" fillId="0" borderId="0"/>
    <xf numFmtId="0" fontId="14" fillId="0" borderId="0"/>
    <xf numFmtId="0" fontId="19" fillId="20" borderId="0" applyNumberFormat="0" applyBorder="0" applyProtection="0">
      <alignment vertical="center"/>
    </xf>
    <xf numFmtId="0" fontId="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2" fillId="0" borderId="0"/>
    <xf numFmtId="0" fontId="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 fillId="11" borderId="2">
      <alignment textRotation="90" wrapText="1"/>
    </xf>
    <xf numFmtId="0" fontId="24" fillId="0" borderId="3" applyNumberFormat="0" applyProtection="0">
      <alignment vertical="center"/>
    </xf>
    <xf numFmtId="0" fontId="24" fillId="0" borderId="4">
      <alignment horizontal="lef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1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4" fillId="0" borderId="0"/>
    <xf numFmtId="0" fontId="14" fillId="0" borderId="0"/>
    <xf numFmtId="0" fontId="13" fillId="0" borderId="0"/>
    <xf numFmtId="0" fontId="14" fillId="0" borderId="0"/>
    <xf numFmtId="0" fontId="14" fillId="0" borderId="0"/>
    <xf numFmtId="0" fontId="14" fillId="0" borderId="0"/>
    <xf numFmtId="0" fontId="13" fillId="0" borderId="0">
      <alignment vertical="center"/>
    </xf>
    <xf numFmtId="0" fontId="14" fillId="0" borderId="0"/>
    <xf numFmtId="0" fontId="14" fillId="0" borderId="0"/>
    <xf numFmtId="0" fontId="13" fillId="0" borderId="0"/>
    <xf numFmtId="0" fontId="14" fillId="0" borderId="0"/>
    <xf numFmtId="0" fontId="14" fillId="0" borderId="0"/>
    <xf numFmtId="0" fontId="14" fillId="0" borderId="0"/>
    <xf numFmtId="0" fontId="13"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6" fillId="0" borderId="0" applyNumberFormat="0" applyBorder="0">
      <alignment vertical="center"/>
    </xf>
    <xf numFmtId="0" fontId="27" fillId="0" borderId="0" applyNumberFormat="0" applyFill="0" applyBorder="0" applyProtection="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8" fillId="0" borderId="0">
      <alignment vertical="center"/>
    </xf>
    <xf numFmtId="0" fontId="14" fillId="0" borderId="0"/>
    <xf numFmtId="0" fontId="9" fillId="0" borderId="0"/>
    <xf numFmtId="0" fontId="14" fillId="0" borderId="0"/>
    <xf numFmtId="0" fontId="4" fillId="0" borderId="0">
      <alignment vertical="center"/>
    </xf>
    <xf numFmtId="0" fontId="8" fillId="0" borderId="0">
      <alignment vertical="center"/>
    </xf>
    <xf numFmtId="0" fontId="14" fillId="0" borderId="0"/>
    <xf numFmtId="0" fontId="14" fillId="0" borderId="0"/>
    <xf numFmtId="0" fontId="14" fillId="0" borderId="0"/>
    <xf numFmtId="0" fontId="14" fillId="0" borderId="0"/>
    <xf numFmtId="0" fontId="4" fillId="0" borderId="0">
      <alignment vertical="center"/>
    </xf>
    <xf numFmtId="0" fontId="14" fillId="0" borderId="0"/>
    <xf numFmtId="0" fontId="14" fillId="0" borderId="0"/>
    <xf numFmtId="0" fontId="14" fillId="0" borderId="0"/>
    <xf numFmtId="0" fontId="14" fillId="0" borderId="0"/>
    <xf numFmtId="0" fontId="28" fillId="0" borderId="0">
      <alignment vertical="center"/>
    </xf>
    <xf numFmtId="0" fontId="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8" fillId="0" borderId="0">
      <alignment vertical="center"/>
    </xf>
    <xf numFmtId="0" fontId="14" fillId="0" borderId="0"/>
    <xf numFmtId="0" fontId="13" fillId="0" borderId="0"/>
    <xf numFmtId="0" fontId="14" fillId="0" borderId="0"/>
    <xf numFmtId="0" fontId="14" fillId="0" borderId="0"/>
    <xf numFmtId="0" fontId="13" fillId="0" borderId="0">
      <alignment vertical="center"/>
    </xf>
    <xf numFmtId="0" fontId="32" fillId="0" borderId="0"/>
    <xf numFmtId="0" fontId="31" fillId="0" borderId="0"/>
    <xf numFmtId="0" fontId="14" fillId="0" borderId="0"/>
    <xf numFmtId="0" fontId="8" fillId="0" borderId="0"/>
    <xf numFmtId="0" fontId="14" fillId="0" borderId="0"/>
    <xf numFmtId="0" fontId="14" fillId="0" borderId="0"/>
    <xf numFmtId="0" fontId="8" fillId="0" borderId="0">
      <alignment vertical="center"/>
    </xf>
    <xf numFmtId="0" fontId="31" fillId="0" borderId="0"/>
    <xf numFmtId="0" fontId="14" fillId="0" borderId="0"/>
    <xf numFmtId="0" fontId="14" fillId="0" borderId="0"/>
    <xf numFmtId="0" fontId="14" fillId="0" borderId="0"/>
    <xf numFmtId="0" fontId="8" fillId="0" borderId="0">
      <alignment vertical="center"/>
    </xf>
    <xf numFmtId="0" fontId="3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6" fontId="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6"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3"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3" fillId="0" borderId="0">
      <alignment vertical="center"/>
    </xf>
    <xf numFmtId="0" fontId="33" fillId="0" borderId="0">
      <alignment vertical="center"/>
    </xf>
    <xf numFmtId="0" fontId="33"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applyFill="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7"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4"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5"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9" fillId="0" borderId="0" applyNumberFormat="0" applyFill="0" applyBorder="0" applyProtection="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 fillId="0" borderId="0"/>
    <xf numFmtId="0" fontId="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0" fillId="0" borderId="0" applyNumberFormat="0" applyFill="0" applyBorder="0" applyProtection="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8" fillId="0" borderId="0"/>
    <xf numFmtId="0" fontId="4" fillId="0" borderId="0"/>
    <xf numFmtId="0" fontId="3" fillId="22" borderId="0" applyBorder="0" applyProtection="0">
      <alignment vertical="center"/>
    </xf>
    <xf numFmtId="0" fontId="3"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2"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23"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7"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4"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5"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9" fillId="26"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 fillId="22" borderId="0" applyBorder="0" applyProtection="0">
      <alignment vertical="center"/>
    </xf>
    <xf numFmtId="0" fontId="33" fillId="22" borderId="0" applyBorder="0" applyProtection="0">
      <alignment vertical="center"/>
    </xf>
    <xf numFmtId="0" fontId="33" fillId="22"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 fillId="23" borderId="0" applyBorder="0" applyProtection="0">
      <alignment vertical="center"/>
    </xf>
    <xf numFmtId="0" fontId="33" fillId="23" borderId="0" applyBorder="0" applyProtection="0">
      <alignment vertical="center"/>
    </xf>
    <xf numFmtId="0" fontId="33" fillId="23"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 fillId="7" borderId="0" applyBorder="0" applyProtection="0">
      <alignment vertical="center"/>
    </xf>
    <xf numFmtId="0" fontId="33" fillId="7" borderId="0" applyBorder="0" applyProtection="0">
      <alignment vertical="center"/>
    </xf>
    <xf numFmtId="0" fontId="33" fillId="7"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 fillId="24" borderId="0" applyBorder="0" applyProtection="0">
      <alignment vertical="center"/>
    </xf>
    <xf numFmtId="0" fontId="33" fillId="24" borderId="0" applyBorder="0" applyProtection="0">
      <alignment vertical="center"/>
    </xf>
    <xf numFmtId="0" fontId="33" fillId="24"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 fillId="25" borderId="0" applyBorder="0" applyProtection="0">
      <alignment vertical="center"/>
    </xf>
    <xf numFmtId="0" fontId="33" fillId="25" borderId="0" applyBorder="0" applyProtection="0">
      <alignment vertical="center"/>
    </xf>
    <xf numFmtId="0" fontId="33" fillId="25"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 fillId="26" borderId="0" applyBorder="0" applyProtection="0">
      <alignment vertical="center"/>
    </xf>
    <xf numFmtId="0" fontId="33" fillId="26" borderId="0" applyBorder="0" applyProtection="0">
      <alignment vertical="center"/>
    </xf>
    <xf numFmtId="0" fontId="33" fillId="26" borderId="0" applyBorder="0" applyProtection="0">
      <alignment vertical="center"/>
    </xf>
    <xf numFmtId="178" fontId="40" fillId="0" borderId="0"/>
    <xf numFmtId="0" fontId="3" fillId="27" borderId="0" applyBorder="0" applyProtection="0">
      <alignment vertical="center"/>
    </xf>
    <xf numFmtId="0" fontId="3"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9" fillId="27" borderId="0" applyBorder="0" applyProtection="0">
      <alignment vertical="center"/>
    </xf>
    <xf numFmtId="0" fontId="3" fillId="28" borderId="0" applyBorder="0" applyProtection="0">
      <alignment vertical="center"/>
    </xf>
    <xf numFmtId="0" fontId="3"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9" fillId="28" borderId="0" applyBorder="0" applyProtection="0">
      <alignment vertical="center"/>
    </xf>
    <xf numFmtId="0" fontId="3" fillId="3" borderId="0" applyBorder="0" applyProtection="0">
      <alignment vertical="center"/>
    </xf>
    <xf numFmtId="0" fontId="3" fillId="3" borderId="0" applyBorder="0" applyProtection="0">
      <alignment vertical="center"/>
    </xf>
    <xf numFmtId="0" fontId="39" fillId="3" borderId="0" applyBorder="0" applyProtection="0">
      <alignment vertical="center"/>
    </xf>
    <xf numFmtId="0" fontId="39" fillId="3" borderId="0" applyBorder="0" applyProtection="0">
      <alignment vertical="center"/>
    </xf>
    <xf numFmtId="0" fontId="39" fillId="3" borderId="0" applyBorder="0" applyProtection="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11" borderId="8">
      <alignment textRotation="90" wrapText="1"/>
    </xf>
    <xf numFmtId="0" fontId="24" fillId="0" borderId="9">
      <alignment horizontal="left" vertical="center"/>
    </xf>
    <xf numFmtId="176" fontId="4" fillId="0" borderId="0" applyFont="0" applyFill="0" applyBorder="0" applyAlignment="0" applyProtection="0"/>
    <xf numFmtId="0" fontId="7" fillId="11" borderId="8">
      <alignment textRotation="90" wrapText="1"/>
    </xf>
    <xf numFmtId="0" fontId="24" fillId="0" borderId="9">
      <alignment horizontal="left" vertical="center"/>
    </xf>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0" fontId="56" fillId="0" borderId="0"/>
    <xf numFmtId="195" fontId="59" fillId="0" borderId="0"/>
    <xf numFmtId="195" fontId="59" fillId="0" borderId="0"/>
    <xf numFmtId="195" fontId="4" fillId="0" borderId="0">
      <alignment vertical="center"/>
    </xf>
    <xf numFmtId="195" fontId="2" fillId="0" borderId="0">
      <alignment vertical="center"/>
    </xf>
    <xf numFmtId="0" fontId="2" fillId="0" borderId="0">
      <alignment vertical="center"/>
    </xf>
    <xf numFmtId="0" fontId="74" fillId="0" borderId="0" applyNumberFormat="0" applyFill="0" applyBorder="0" applyAlignment="0" applyProtection="0"/>
    <xf numFmtId="0" fontId="97" fillId="0" borderId="0" applyNumberFormat="0" applyFill="0" applyBorder="0" applyAlignment="0" applyProtection="0">
      <alignment vertical="center"/>
    </xf>
    <xf numFmtId="195" fontId="1" fillId="0" borderId="0">
      <alignment vertical="center"/>
    </xf>
  </cellStyleXfs>
  <cellXfs count="603">
    <xf numFmtId="0" fontId="0" fillId="0" borderId="0" xfId="0"/>
    <xf numFmtId="0" fontId="41" fillId="33" borderId="10" xfId="2" applyFont="1" applyFill="1" applyBorder="1" applyAlignment="1" applyProtection="1">
      <alignment horizontal="center" vertical="center" wrapText="1"/>
      <protection locked="0"/>
    </xf>
    <xf numFmtId="0" fontId="43" fillId="0" borderId="0" xfId="0" applyFont="1" applyAlignment="1">
      <alignment horizontal="left" vertical="center"/>
    </xf>
    <xf numFmtId="0" fontId="44" fillId="0" borderId="0" xfId="0" applyFont="1" applyAlignment="1">
      <alignment horizontal="left" vertical="center"/>
    </xf>
    <xf numFmtId="0" fontId="44" fillId="0" borderId="0" xfId="0" applyFont="1" applyAlignment="1">
      <alignment horizontal="center" vertical="center"/>
    </xf>
    <xf numFmtId="0" fontId="44" fillId="0" borderId="0" xfId="0" applyFont="1" applyAlignment="1">
      <alignment vertical="center" wrapText="1"/>
    </xf>
    <xf numFmtId="0" fontId="44" fillId="0" borderId="0" xfId="0" applyFont="1" applyAlignment="1">
      <alignment vertical="center"/>
    </xf>
    <xf numFmtId="14" fontId="44" fillId="0" borderId="0" xfId="0" applyNumberFormat="1" applyFont="1" applyAlignment="1">
      <alignment horizontal="center" vertical="center"/>
    </xf>
    <xf numFmtId="0" fontId="45" fillId="0" borderId="0" xfId="0" applyFont="1" applyAlignment="1">
      <alignment vertical="center"/>
    </xf>
    <xf numFmtId="0" fontId="43" fillId="39" borderId="10" xfId="0" applyFont="1" applyFill="1" applyBorder="1" applyAlignment="1">
      <alignment horizontal="center" vertical="center"/>
    </xf>
    <xf numFmtId="0" fontId="43" fillId="39" borderId="10" xfId="0" applyFont="1" applyFill="1" applyBorder="1" applyAlignment="1">
      <alignment horizontal="left" vertical="center"/>
    </xf>
    <xf numFmtId="0" fontId="43" fillId="39" borderId="10" xfId="0" applyFont="1" applyFill="1" applyBorder="1" applyAlignment="1">
      <alignment vertical="center" wrapText="1"/>
    </xf>
    <xf numFmtId="0" fontId="43" fillId="39" borderId="10" xfId="0" applyFont="1" applyFill="1" applyBorder="1" applyAlignment="1">
      <alignment vertical="center"/>
    </xf>
    <xf numFmtId="14" fontId="43" fillId="39" borderId="10" xfId="0" applyNumberFormat="1" applyFont="1" applyFill="1" applyBorder="1" applyAlignment="1">
      <alignment horizontal="center" vertical="center"/>
    </xf>
    <xf numFmtId="0" fontId="45" fillId="0" borderId="10" xfId="0" applyFont="1" applyBorder="1" applyAlignment="1">
      <alignment horizontal="center" vertical="center"/>
    </xf>
    <xf numFmtId="0" fontId="45" fillId="0" borderId="10" xfId="0" applyFont="1" applyBorder="1" applyAlignment="1">
      <alignment horizontal="left" vertical="center"/>
    </xf>
    <xf numFmtId="14" fontId="45" fillId="0" borderId="10" xfId="0" applyNumberFormat="1" applyFont="1" applyBorder="1" applyAlignment="1">
      <alignment horizontal="center" vertical="center"/>
    </xf>
    <xf numFmtId="0" fontId="45" fillId="0" borderId="10" xfId="0" applyFont="1" applyBorder="1" applyAlignment="1">
      <alignment vertical="center"/>
    </xf>
    <xf numFmtId="0" fontId="45" fillId="40" borderId="10" xfId="1585" applyFont="1" applyFill="1" applyBorder="1" applyAlignment="1">
      <alignment vertical="center" wrapText="1"/>
    </xf>
    <xf numFmtId="0" fontId="45" fillId="0" borderId="0" xfId="0" applyFont="1" applyAlignment="1">
      <alignment horizontal="center" vertical="center"/>
    </xf>
    <xf numFmtId="0" fontId="45" fillId="0" borderId="0" xfId="0" applyFont="1" applyAlignment="1">
      <alignment horizontal="left" vertical="center"/>
    </xf>
    <xf numFmtId="0" fontId="45" fillId="0" borderId="0" xfId="0" applyFont="1" applyAlignment="1">
      <alignment vertical="center" wrapText="1"/>
    </xf>
    <xf numFmtId="14" fontId="45" fillId="0" borderId="0" xfId="0" applyNumberFormat="1" applyFont="1" applyAlignment="1">
      <alignment horizontal="center" vertical="center"/>
    </xf>
    <xf numFmtId="0" fontId="45" fillId="0" borderId="0" xfId="0" applyFont="1"/>
    <xf numFmtId="0" fontId="49" fillId="2" borderId="5" xfId="0" applyFont="1" applyFill="1" applyBorder="1" applyAlignment="1">
      <alignment horizontal="center" vertical="center"/>
    </xf>
    <xf numFmtId="0" fontId="49" fillId="2" borderId="6" xfId="0" applyFont="1" applyFill="1" applyBorder="1" applyAlignment="1">
      <alignment horizontal="center" vertical="center"/>
    </xf>
    <xf numFmtId="0" fontId="49" fillId="44" borderId="7" xfId="0" applyFont="1" applyFill="1" applyBorder="1" applyAlignment="1">
      <alignment horizontal="center" vertical="center"/>
    </xf>
    <xf numFmtId="0" fontId="51" fillId="0" borderId="11" xfId="0" applyFont="1" applyBorder="1" applyAlignment="1">
      <alignment horizontal="center" vertical="center"/>
    </xf>
    <xf numFmtId="0" fontId="51" fillId="0" borderId="0" xfId="0" applyFont="1" applyAlignment="1">
      <alignment vertical="center"/>
    </xf>
    <xf numFmtId="0" fontId="51" fillId="0" borderId="0" xfId="0" applyFont="1" applyAlignment="1">
      <alignment horizontal="center" vertical="center"/>
    </xf>
    <xf numFmtId="0" fontId="46" fillId="0" borderId="0" xfId="0" applyFont="1"/>
    <xf numFmtId="0" fontId="49" fillId="3" borderId="6" xfId="0" applyFont="1" applyFill="1" applyBorder="1" applyAlignment="1">
      <alignment horizontal="center" vertical="center"/>
    </xf>
    <xf numFmtId="0" fontId="50" fillId="4" borderId="6" xfId="0" applyFont="1" applyFill="1" applyBorder="1" applyAlignment="1">
      <alignment horizontal="center" vertical="center"/>
    </xf>
    <xf numFmtId="0" fontId="49" fillId="5" borderId="6" xfId="0" applyFont="1" applyFill="1" applyBorder="1" applyAlignment="1">
      <alignment horizontal="center" vertical="center"/>
    </xf>
    <xf numFmtId="0" fontId="49" fillId="6" borderId="6" xfId="0" applyFont="1" applyFill="1" applyBorder="1" applyAlignment="1">
      <alignment horizontal="center" vertical="center"/>
    </xf>
    <xf numFmtId="0" fontId="49" fillId="2" borderId="7" xfId="0" applyFont="1" applyFill="1" applyBorder="1" applyAlignment="1">
      <alignment horizontal="center" vertical="center"/>
    </xf>
    <xf numFmtId="0" fontId="51" fillId="0" borderId="12" xfId="0" applyFont="1" applyBorder="1" applyAlignment="1">
      <alignment horizontal="center" vertical="center"/>
    </xf>
    <xf numFmtId="0" fontId="49" fillId="0" borderId="0" xfId="0" applyFont="1" applyAlignment="1">
      <alignment horizontal="center" vertical="center"/>
    </xf>
    <xf numFmtId="0" fontId="32" fillId="0" borderId="0" xfId="15086" applyFont="1" applyAlignment="1">
      <alignment vertical="center"/>
    </xf>
    <xf numFmtId="191" fontId="32" fillId="0" borderId="0" xfId="15086" applyNumberFormat="1" applyFont="1" applyAlignment="1">
      <alignment vertical="center"/>
    </xf>
    <xf numFmtId="193" fontId="32" fillId="0" borderId="0" xfId="15086" applyNumberFormat="1" applyFont="1" applyAlignment="1">
      <alignment horizontal="center" vertical="center"/>
    </xf>
    <xf numFmtId="0" fontId="32" fillId="0" borderId="0" xfId="15086" applyFont="1" applyAlignment="1">
      <alignment horizontal="center" vertical="center"/>
    </xf>
    <xf numFmtId="194" fontId="57" fillId="0" borderId="0" xfId="15086" applyNumberFormat="1" applyFont="1" applyAlignment="1">
      <alignment horizontal="center" vertical="center"/>
    </xf>
    <xf numFmtId="0" fontId="57" fillId="0" borderId="0" xfId="15086" applyFont="1" applyAlignment="1">
      <alignment vertical="center"/>
    </xf>
    <xf numFmtId="194" fontId="32" fillId="0" borderId="0" xfId="15086" applyNumberFormat="1" applyFont="1" applyAlignment="1">
      <alignment horizontal="center" vertical="center"/>
    </xf>
    <xf numFmtId="193" fontId="32" fillId="46" borderId="10" xfId="15086" applyNumberFormat="1" applyFont="1" applyFill="1" applyBorder="1" applyAlignment="1">
      <alignment horizontal="center" vertical="center"/>
    </xf>
    <xf numFmtId="0" fontId="32" fillId="46" borderId="10" xfId="15086" applyFont="1" applyFill="1" applyBorder="1" applyAlignment="1">
      <alignment vertical="center"/>
    </xf>
    <xf numFmtId="0" fontId="32" fillId="43" borderId="10" xfId="15086" applyFont="1" applyFill="1" applyBorder="1" applyAlignment="1">
      <alignment horizontal="center" vertical="center" wrapText="1"/>
    </xf>
    <xf numFmtId="0" fontId="32" fillId="42" borderId="10" xfId="15086" applyFont="1" applyFill="1" applyBorder="1" applyAlignment="1">
      <alignment horizontal="center" vertical="center"/>
    </xf>
    <xf numFmtId="0" fontId="32" fillId="42" borderId="10" xfId="15086" applyFont="1" applyFill="1" applyBorder="1" applyAlignment="1">
      <alignment vertical="center"/>
    </xf>
    <xf numFmtId="0" fontId="32" fillId="0" borderId="0" xfId="15086" applyFont="1" applyAlignment="1">
      <alignment horizontal="left" vertical="center"/>
    </xf>
    <xf numFmtId="0" fontId="31" fillId="0" borderId="0" xfId="15091" applyFont="1">
      <alignment vertical="center"/>
    </xf>
    <xf numFmtId="0" fontId="31" fillId="0" borderId="0" xfId="15091" applyFont="1" applyAlignment="1">
      <alignment horizontal="center" vertical="center"/>
    </xf>
    <xf numFmtId="194" fontId="57" fillId="43" borderId="0" xfId="15086" applyNumberFormat="1" applyFont="1" applyFill="1" applyAlignment="1">
      <alignment horizontal="center" vertical="center"/>
    </xf>
    <xf numFmtId="0" fontId="57" fillId="43" borderId="0" xfId="15086" applyFont="1" applyFill="1" applyAlignment="1">
      <alignment vertical="center"/>
    </xf>
    <xf numFmtId="0" fontId="31" fillId="0" borderId="10" xfId="15091" applyFont="1" applyBorder="1">
      <alignment vertical="center"/>
    </xf>
    <xf numFmtId="196" fontId="31" fillId="0" borderId="10" xfId="15091" applyNumberFormat="1" applyFont="1" applyBorder="1" applyAlignment="1">
      <alignment horizontal="center" vertical="center"/>
    </xf>
    <xf numFmtId="197" fontId="31" fillId="38" borderId="10" xfId="15091" applyNumberFormat="1" applyFont="1" applyFill="1" applyBorder="1" applyAlignment="1">
      <alignment horizontal="center" vertical="center"/>
    </xf>
    <xf numFmtId="14" fontId="31" fillId="38" borderId="10" xfId="15091" applyNumberFormat="1" applyFont="1" applyFill="1" applyBorder="1" applyAlignment="1">
      <alignment horizontal="center"/>
    </xf>
    <xf numFmtId="14" fontId="31" fillId="38" borderId="10" xfId="15091" applyNumberFormat="1" applyFont="1" applyFill="1" applyBorder="1" applyAlignment="1">
      <alignment horizontal="center" vertical="center"/>
    </xf>
    <xf numFmtId="0" fontId="31" fillId="38" borderId="10" xfId="15091" applyFont="1" applyFill="1" applyBorder="1">
      <alignment vertical="center"/>
    </xf>
    <xf numFmtId="0" fontId="31" fillId="0" borderId="14" xfId="15091" applyFont="1" applyBorder="1">
      <alignment vertical="center"/>
    </xf>
    <xf numFmtId="197" fontId="31" fillId="41" borderId="10" xfId="15091" applyNumberFormat="1" applyFont="1" applyFill="1" applyBorder="1" applyAlignment="1">
      <alignment horizontal="center" vertical="center"/>
    </xf>
    <xf numFmtId="14" fontId="31" fillId="0" borderId="14" xfId="15091" applyNumberFormat="1" applyFont="1" applyBorder="1" applyAlignment="1">
      <alignment horizontal="center" vertical="center"/>
    </xf>
    <xf numFmtId="14" fontId="31" fillId="0" borderId="10" xfId="15091" applyNumberFormat="1" applyFont="1" applyBorder="1" applyAlignment="1">
      <alignment horizontal="center" vertical="center"/>
    </xf>
    <xf numFmtId="14" fontId="64" fillId="38" borderId="10" xfId="15091" applyNumberFormat="1" applyFont="1" applyFill="1" applyBorder="1" applyAlignment="1">
      <alignment horizontal="center"/>
    </xf>
    <xf numFmtId="191" fontId="31" fillId="0" borderId="0" xfId="15091" applyNumberFormat="1" applyFont="1">
      <alignment vertical="center"/>
    </xf>
    <xf numFmtId="0" fontId="31" fillId="0" borderId="10" xfId="15091" applyFont="1" applyBorder="1" applyAlignment="1">
      <alignment horizontal="center" vertical="center"/>
    </xf>
    <xf numFmtId="197" fontId="31" fillId="0" borderId="10" xfId="15091" applyNumberFormat="1" applyFont="1" applyBorder="1" applyAlignment="1">
      <alignment horizontal="center" vertical="center"/>
    </xf>
    <xf numFmtId="14" fontId="31" fillId="41" borderId="10" xfId="15091" applyNumberFormat="1" applyFont="1" applyFill="1" applyBorder="1" applyAlignment="1">
      <alignment horizontal="center" vertical="center"/>
    </xf>
    <xf numFmtId="14" fontId="64" fillId="41" borderId="10" xfId="15091" applyNumberFormat="1" applyFont="1" applyFill="1" applyBorder="1" applyAlignment="1">
      <alignment horizontal="center" vertical="center"/>
    </xf>
    <xf numFmtId="0" fontId="31" fillId="0" borderId="10" xfId="15091" applyFont="1" applyBorder="1" applyAlignment="1">
      <alignment horizontal="center" vertical="center" wrapText="1"/>
    </xf>
    <xf numFmtId="0" fontId="31" fillId="30" borderId="10" xfId="15091" applyFont="1" applyFill="1" applyBorder="1">
      <alignment vertical="center"/>
    </xf>
    <xf numFmtId="0" fontId="31" fillId="32" borderId="10" xfId="15091" applyFont="1" applyFill="1" applyBorder="1">
      <alignment vertical="center"/>
    </xf>
    <xf numFmtId="0" fontId="51" fillId="0" borderId="18" xfId="0" applyFont="1" applyBorder="1" applyAlignment="1">
      <alignment horizontal="center" vertical="center"/>
    </xf>
    <xf numFmtId="0" fontId="55" fillId="0" borderId="0" xfId="0" applyFont="1" applyAlignment="1">
      <alignment vertical="center"/>
    </xf>
    <xf numFmtId="0" fontId="46" fillId="0" borderId="0" xfId="0" applyFont="1" applyAlignment="1">
      <alignment vertical="center"/>
    </xf>
    <xf numFmtId="0" fontId="49" fillId="0" borderId="0" xfId="0" applyFont="1" applyAlignment="1">
      <alignment horizontal="left" vertical="center"/>
    </xf>
    <xf numFmtId="0" fontId="46" fillId="0" borderId="0" xfId="0" applyFont="1" applyAlignment="1">
      <alignment horizontal="left" vertical="center"/>
    </xf>
    <xf numFmtId="0" fontId="46" fillId="0" borderId="0" xfId="0" applyFont="1" applyAlignment="1">
      <alignment horizontal="center" vertical="center"/>
    </xf>
    <xf numFmtId="0" fontId="49" fillId="31" borderId="10" xfId="2" applyFont="1" applyFill="1" applyBorder="1" applyAlignment="1" applyProtection="1">
      <alignment horizontal="left" vertical="center" wrapText="1"/>
      <protection locked="0"/>
    </xf>
    <xf numFmtId="0" fontId="49" fillId="32" borderId="10" xfId="2" applyFont="1" applyFill="1" applyBorder="1" applyAlignment="1" applyProtection="1">
      <alignment horizontal="left" vertical="center" wrapText="1"/>
      <protection locked="0"/>
    </xf>
    <xf numFmtId="0" fontId="49" fillId="29" borderId="10" xfId="2" applyFont="1" applyFill="1" applyBorder="1" applyAlignment="1" applyProtection="1">
      <alignment horizontal="center" vertical="center" wrapText="1"/>
      <protection locked="0"/>
    </xf>
    <xf numFmtId="0" fontId="49" fillId="30" borderId="10" xfId="2" applyFont="1" applyFill="1" applyBorder="1" applyAlignment="1" applyProtection="1">
      <alignment horizontal="center" vertical="center" wrapText="1"/>
      <protection locked="0"/>
    </xf>
    <xf numFmtId="0" fontId="49" fillId="33" borderId="10" xfId="2" applyFont="1" applyFill="1" applyBorder="1" applyAlignment="1" applyProtection="1">
      <alignment horizontal="center" vertical="center" wrapText="1"/>
      <protection locked="0"/>
    </xf>
    <xf numFmtId="0" fontId="49" fillId="34" borderId="10" xfId="2" applyFont="1" applyFill="1" applyBorder="1" applyAlignment="1" applyProtection="1">
      <alignment horizontal="center" vertical="center" wrapText="1"/>
      <protection locked="0"/>
    </xf>
    <xf numFmtId="0" fontId="49" fillId="35" borderId="10" xfId="2" applyFont="1" applyFill="1" applyBorder="1" applyAlignment="1" applyProtection="1">
      <alignment horizontal="center" vertical="center" wrapText="1"/>
      <protection locked="0"/>
    </xf>
    <xf numFmtId="0" fontId="46" fillId="0" borderId="18" xfId="0" applyFont="1" applyBorder="1" applyAlignment="1">
      <alignment horizontal="center" vertical="center"/>
    </xf>
    <xf numFmtId="49" fontId="72" fillId="5" borderId="19" xfId="0" applyNumberFormat="1" applyFont="1" applyFill="1" applyBorder="1" applyAlignment="1">
      <alignment horizontal="left" vertical="center"/>
    </xf>
    <xf numFmtId="0" fontId="49" fillId="0" borderId="10" xfId="2" applyFont="1" applyBorder="1" applyAlignment="1" applyProtection="1">
      <alignment horizontal="left" vertical="center" wrapText="1"/>
      <protection locked="0"/>
    </xf>
    <xf numFmtId="0" fontId="49" fillId="0" borderId="10" xfId="2" applyFont="1" applyBorder="1" applyAlignment="1" applyProtection="1">
      <alignment vertical="center" wrapText="1"/>
      <protection locked="0"/>
    </xf>
    <xf numFmtId="0" fontId="49" fillId="0" borderId="10" xfId="2" applyFont="1" applyBorder="1" applyAlignment="1" applyProtection="1">
      <alignment horizontal="center" vertical="center" wrapText="1"/>
      <protection locked="0"/>
    </xf>
    <xf numFmtId="0" fontId="49" fillId="0" borderId="10" xfId="0" applyFont="1" applyBorder="1" applyAlignment="1">
      <alignment horizontal="center" vertical="center"/>
    </xf>
    <xf numFmtId="0" fontId="71" fillId="0" borderId="10" xfId="2" applyFont="1" applyBorder="1" applyAlignment="1" applyProtection="1">
      <alignment horizontal="center" vertical="center"/>
      <protection locked="0"/>
    </xf>
    <xf numFmtId="0" fontId="46" fillId="0" borderId="17" xfId="0" applyFont="1" applyBorder="1" applyAlignment="1">
      <alignment horizontal="left" vertical="center"/>
    </xf>
    <xf numFmtId="0" fontId="46" fillId="0" borderId="10" xfId="0" applyFont="1" applyBorder="1" applyAlignment="1">
      <alignment horizontal="left" vertical="center"/>
    </xf>
    <xf numFmtId="14" fontId="46" fillId="0" borderId="10" xfId="0" applyNumberFormat="1" applyFont="1" applyBorder="1" applyAlignment="1">
      <alignment horizontal="left" vertical="center"/>
    </xf>
    <xf numFmtId="191" fontId="46" fillId="0" borderId="10" xfId="0" applyNumberFormat="1" applyFont="1" applyBorder="1" applyAlignment="1">
      <alignment horizontal="left" vertical="center"/>
    </xf>
    <xf numFmtId="192" fontId="46" fillId="0" borderId="10" xfId="0" applyNumberFormat="1" applyFont="1" applyBorder="1" applyAlignment="1">
      <alignment horizontal="left" vertical="center"/>
    </xf>
    <xf numFmtId="0" fontId="46" fillId="0" borderId="10" xfId="0" applyFont="1" applyBorder="1" applyAlignment="1">
      <alignment vertical="center"/>
    </xf>
    <xf numFmtId="0" fontId="46" fillId="0" borderId="10" xfId="0" applyFont="1" applyBorder="1" applyAlignment="1">
      <alignment horizontal="center" vertical="center"/>
    </xf>
    <xf numFmtId="198" fontId="46" fillId="0" borderId="10" xfId="0" applyNumberFormat="1" applyFont="1" applyBorder="1" applyAlignment="1">
      <alignment horizontal="center" vertical="center"/>
    </xf>
    <xf numFmtId="0" fontId="46" fillId="0" borderId="10" xfId="0" applyFont="1" applyBorder="1" applyAlignment="1">
      <alignment horizontal="center" vertical="center" wrapText="1"/>
    </xf>
    <xf numFmtId="14" fontId="46" fillId="0" borderId="10" xfId="0" applyNumberFormat="1" applyFont="1" applyBorder="1" applyAlignment="1">
      <alignment horizontal="center" vertical="center"/>
    </xf>
    <xf numFmtId="0" fontId="46" fillId="0" borderId="18" xfId="0" applyFont="1" applyBorder="1" applyAlignment="1">
      <alignment vertical="center" wrapText="1"/>
    </xf>
    <xf numFmtId="0" fontId="70" fillId="0" borderId="0" xfId="0" applyFont="1" applyAlignment="1">
      <alignment vertical="center"/>
    </xf>
    <xf numFmtId="0" fontId="70" fillId="0" borderId="18" xfId="0" applyFont="1" applyBorder="1" applyAlignment="1">
      <alignment vertical="center"/>
    </xf>
    <xf numFmtId="0" fontId="73" fillId="47" borderId="17" xfId="2" applyFont="1" applyFill="1" applyBorder="1" applyAlignment="1" applyProtection="1">
      <alignment horizontal="left" vertical="center" wrapText="1"/>
      <protection locked="0"/>
    </xf>
    <xf numFmtId="0" fontId="73" fillId="47" borderId="10" xfId="0" applyFont="1" applyFill="1" applyBorder="1" applyAlignment="1">
      <alignment horizontal="left" vertical="center" wrapText="1"/>
    </xf>
    <xf numFmtId="0" fontId="70" fillId="0" borderId="18" xfId="0" applyFont="1" applyBorder="1" applyAlignment="1">
      <alignment horizontal="center" vertical="center"/>
    </xf>
    <xf numFmtId="14" fontId="70" fillId="0" borderId="18" xfId="0" applyNumberFormat="1" applyFont="1" applyBorder="1" applyAlignment="1">
      <alignment horizontal="center" vertical="center"/>
    </xf>
    <xf numFmtId="0" fontId="70" fillId="0" borderId="18" xfId="0" applyFont="1" applyBorder="1" applyAlignment="1">
      <alignment vertical="center" wrapText="1"/>
    </xf>
    <xf numFmtId="0" fontId="70" fillId="0" borderId="0" xfId="0" applyFont="1" applyAlignment="1">
      <alignment horizontal="center" vertical="center"/>
    </xf>
    <xf numFmtId="0" fontId="76" fillId="29" borderId="10" xfId="2" applyFont="1" applyFill="1" applyBorder="1" applyAlignment="1" applyProtection="1">
      <alignment horizontal="center" vertical="center" wrapText="1"/>
      <protection locked="0"/>
    </xf>
    <xf numFmtId="0" fontId="76" fillId="29" borderId="10" xfId="2" applyFont="1" applyFill="1" applyBorder="1" applyAlignment="1" applyProtection="1">
      <alignment horizontal="left" vertical="center" wrapText="1"/>
      <protection locked="0"/>
    </xf>
    <xf numFmtId="0" fontId="49" fillId="35" borderId="18" xfId="2" applyFont="1" applyFill="1" applyBorder="1" applyAlignment="1" applyProtection="1">
      <alignment horizontal="center" vertical="center" wrapText="1"/>
      <protection locked="0"/>
    </xf>
    <xf numFmtId="0" fontId="49" fillId="0" borderId="18" xfId="2" applyFont="1" applyBorder="1" applyAlignment="1" applyProtection="1">
      <alignment horizontal="center" vertical="center" wrapText="1"/>
      <protection locked="0"/>
    </xf>
    <xf numFmtId="0" fontId="67" fillId="0" borderId="0" xfId="0" applyFont="1" applyAlignment="1">
      <alignment vertical="center"/>
    </xf>
    <xf numFmtId="0" fontId="46" fillId="0" borderId="18" xfId="0" applyFont="1" applyBorder="1" applyAlignment="1">
      <alignment vertical="center"/>
    </xf>
    <xf numFmtId="0" fontId="69" fillId="0" borderId="0" xfId="0" applyFont="1" applyAlignment="1">
      <alignment vertical="center"/>
    </xf>
    <xf numFmtId="0" fontId="46" fillId="37" borderId="0" xfId="0" applyFont="1" applyFill="1" applyAlignment="1">
      <alignment horizontal="left" vertical="center"/>
    </xf>
    <xf numFmtId="0" fontId="49" fillId="0" borderId="22" xfId="0" applyFont="1" applyBorder="1" applyAlignment="1">
      <alignment horizontal="center" vertical="center"/>
    </xf>
    <xf numFmtId="198" fontId="46" fillId="0" borderId="18" xfId="0" applyNumberFormat="1" applyFont="1" applyBorder="1" applyAlignment="1">
      <alignment horizontal="center" vertical="center"/>
    </xf>
    <xf numFmtId="0" fontId="77" fillId="0" borderId="0" xfId="0" applyFont="1" applyAlignment="1">
      <alignment vertical="center"/>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49" fillId="3" borderId="18" xfId="0" applyFont="1" applyFill="1" applyBorder="1" applyAlignment="1">
      <alignment horizontal="center" vertical="center"/>
    </xf>
    <xf numFmtId="0" fontId="50" fillId="4" borderId="18" xfId="0" applyFont="1" applyFill="1" applyBorder="1" applyAlignment="1">
      <alignment horizontal="center" vertical="center"/>
    </xf>
    <xf numFmtId="0" fontId="49" fillId="5" borderId="18" xfId="0" applyFont="1" applyFill="1" applyBorder="1" applyAlignment="1">
      <alignment horizontal="center" vertical="center"/>
    </xf>
    <xf numFmtId="0" fontId="49" fillId="6" borderId="18" xfId="0" applyFont="1" applyFill="1" applyBorder="1" applyAlignment="1">
      <alignment horizontal="center" vertical="center"/>
    </xf>
    <xf numFmtId="0" fontId="49" fillId="2" borderId="12" xfId="0" applyFont="1" applyFill="1" applyBorder="1" applyAlignment="1">
      <alignment horizontal="center" vertical="center"/>
    </xf>
    <xf numFmtId="0" fontId="49" fillId="2" borderId="11" xfId="0" applyFont="1" applyFill="1" applyBorder="1" applyAlignment="1">
      <alignment horizontal="center" vertical="center"/>
    </xf>
    <xf numFmtId="0" fontId="78" fillId="0" borderId="0" xfId="0" applyFont="1" applyAlignment="1">
      <alignment vertical="center"/>
    </xf>
    <xf numFmtId="0" fontId="49" fillId="0" borderId="28" xfId="0" applyFont="1" applyBorder="1" applyAlignment="1">
      <alignment horizontal="center" vertical="center"/>
    </xf>
    <xf numFmtId="0" fontId="49" fillId="0" borderId="29" xfId="0" applyFont="1" applyBorder="1" applyAlignment="1">
      <alignment horizontal="center" vertical="center"/>
    </xf>
    <xf numFmtId="0" fontId="51" fillId="0" borderId="13" xfId="0" applyFont="1" applyBorder="1" applyAlignment="1">
      <alignment horizontal="center" vertical="center"/>
    </xf>
    <xf numFmtId="0" fontId="51" fillId="0" borderId="31" xfId="0" applyFont="1" applyBorder="1" applyAlignment="1">
      <alignment horizontal="center" vertical="center"/>
    </xf>
    <xf numFmtId="0" fontId="49" fillId="0" borderId="13" xfId="0" applyFont="1" applyBorder="1" applyAlignment="1">
      <alignment horizontal="center" vertical="center"/>
    </xf>
    <xf numFmtId="0" fontId="49" fillId="2" borderId="32" xfId="0" applyFont="1" applyFill="1" applyBorder="1" applyAlignment="1">
      <alignment horizontal="center" vertical="center"/>
    </xf>
    <xf numFmtId="0" fontId="49" fillId="44" borderId="21" xfId="0" applyFont="1" applyFill="1" applyBorder="1" applyAlignment="1">
      <alignment horizontal="center" vertical="center"/>
    </xf>
    <xf numFmtId="0" fontId="51" fillId="0" borderId="33" xfId="0" applyFont="1" applyBorder="1" applyAlignment="1">
      <alignment horizontal="center" vertical="center"/>
    </xf>
    <xf numFmtId="0" fontId="49" fillId="0" borderId="33" xfId="0" applyFont="1" applyBorder="1" applyAlignment="1">
      <alignment horizontal="center" vertical="center"/>
    </xf>
    <xf numFmtId="0" fontId="51" fillId="0" borderId="34" xfId="0" applyFont="1" applyBorder="1" applyAlignment="1">
      <alignment horizontal="center" vertical="center"/>
    </xf>
    <xf numFmtId="0" fontId="49" fillId="0" borderId="35" xfId="0" applyFont="1" applyBorder="1" applyAlignment="1">
      <alignment horizontal="center" vertical="center"/>
    </xf>
    <xf numFmtId="0" fontId="49" fillId="0" borderId="36" xfId="0" applyFont="1" applyBorder="1" applyAlignment="1">
      <alignment horizontal="center" vertical="center"/>
    </xf>
    <xf numFmtId="0" fontId="49" fillId="0" borderId="37" xfId="0" applyFont="1" applyBorder="1" applyAlignment="1">
      <alignment horizontal="center" vertical="center"/>
    </xf>
    <xf numFmtId="0" fontId="49" fillId="0" borderId="38" xfId="0" applyFont="1" applyBorder="1" applyAlignment="1">
      <alignment horizontal="center" vertical="center"/>
    </xf>
    <xf numFmtId="0" fontId="79" fillId="0" borderId="0" xfId="0" applyFont="1" applyAlignment="1">
      <alignment horizontal="left" vertical="center"/>
    </xf>
    <xf numFmtId="0" fontId="79" fillId="0" borderId="0" xfId="0" applyFont="1" applyAlignment="1">
      <alignment vertical="center"/>
    </xf>
    <xf numFmtId="2" fontId="71" fillId="0" borderId="35" xfId="0" applyNumberFormat="1" applyFont="1" applyBorder="1" applyAlignment="1">
      <alignment horizontal="center" vertical="center"/>
    </xf>
    <xf numFmtId="2" fontId="80" fillId="0" borderId="33" xfId="0" applyNumberFormat="1" applyFont="1" applyBorder="1" applyAlignment="1">
      <alignment horizontal="center" vertical="center"/>
    </xf>
    <xf numFmtId="0" fontId="71" fillId="42" borderId="33" xfId="0" applyFont="1" applyFill="1" applyBorder="1" applyAlignment="1">
      <alignment horizontal="center" vertical="center"/>
    </xf>
    <xf numFmtId="0" fontId="71" fillId="48" borderId="33" xfId="0" applyFont="1" applyFill="1" applyBorder="1" applyAlignment="1">
      <alignment horizontal="center" vertical="center"/>
    </xf>
    <xf numFmtId="2" fontId="80" fillId="0" borderId="33" xfId="0" applyNumberFormat="1" applyFont="1" applyBorder="1" applyAlignment="1">
      <alignment horizontal="center"/>
    </xf>
    <xf numFmtId="0" fontId="80" fillId="0" borderId="34" xfId="0" applyFont="1" applyBorder="1" applyAlignment="1">
      <alignment horizontal="center" vertical="center"/>
    </xf>
    <xf numFmtId="0" fontId="71" fillId="0" borderId="36" xfId="0" applyFont="1" applyBorder="1" applyAlignment="1">
      <alignment horizontal="center" vertical="center"/>
    </xf>
    <xf numFmtId="2" fontId="71" fillId="0" borderId="37" xfId="0" applyNumberFormat="1" applyFont="1" applyBorder="1" applyAlignment="1">
      <alignment horizontal="center" vertical="center"/>
    </xf>
    <xf numFmtId="2" fontId="71" fillId="0" borderId="38" xfId="0" applyNumberFormat="1" applyFont="1" applyBorder="1" applyAlignment="1">
      <alignment horizontal="center" vertical="center"/>
    </xf>
    <xf numFmtId="0" fontId="51" fillId="0" borderId="35" xfId="0" applyFont="1" applyBorder="1" applyAlignment="1">
      <alignment horizontal="center" vertical="center"/>
    </xf>
    <xf numFmtId="0" fontId="55" fillId="0" borderId="18" xfId="0" applyFont="1" applyBorder="1" applyAlignment="1">
      <alignment horizontal="left" vertical="center"/>
    </xf>
    <xf numFmtId="0" fontId="46" fillId="0" borderId="18" xfId="0" applyFont="1" applyBorder="1" applyAlignment="1">
      <alignment horizontal="left" vertical="center"/>
    </xf>
    <xf numFmtId="0" fontId="46" fillId="0" borderId="39" xfId="0" applyFont="1" applyBorder="1" applyAlignment="1">
      <alignment horizontal="left" vertical="center"/>
    </xf>
    <xf numFmtId="0" fontId="46" fillId="0" borderId="41" xfId="0" applyFont="1" applyBorder="1" applyAlignment="1">
      <alignment horizontal="left" vertical="center"/>
    </xf>
    <xf numFmtId="14" fontId="46" fillId="0" borderId="41" xfId="0" applyNumberFormat="1" applyFont="1" applyBorder="1" applyAlignment="1">
      <alignment horizontal="left" vertical="center"/>
    </xf>
    <xf numFmtId="191" fontId="46" fillId="0" borderId="41" xfId="0" applyNumberFormat="1" applyFont="1" applyBorder="1" applyAlignment="1">
      <alignment horizontal="left" vertical="center"/>
    </xf>
    <xf numFmtId="192" fontId="46" fillId="0" borderId="41" xfId="0" applyNumberFormat="1" applyFont="1" applyBorder="1" applyAlignment="1">
      <alignment horizontal="left" vertical="center"/>
    </xf>
    <xf numFmtId="0" fontId="46" fillId="0" borderId="41" xfId="0" applyFont="1" applyBorder="1" applyAlignment="1">
      <alignment vertical="center"/>
    </xf>
    <xf numFmtId="0" fontId="46" fillId="0" borderId="41" xfId="0" applyFont="1" applyBorder="1" applyAlignment="1">
      <alignment horizontal="center" vertical="center"/>
    </xf>
    <xf numFmtId="198" fontId="46" fillId="0" borderId="41" xfId="0" applyNumberFormat="1" applyFont="1" applyBorder="1" applyAlignment="1">
      <alignment horizontal="center" vertical="center"/>
    </xf>
    <xf numFmtId="0" fontId="46" fillId="0" borderId="41" xfId="0" applyFont="1" applyBorder="1" applyAlignment="1">
      <alignment vertical="center" wrapText="1"/>
    </xf>
    <xf numFmtId="0" fontId="46" fillId="0" borderId="41" xfId="0" applyFont="1" applyBorder="1" applyAlignment="1">
      <alignment horizontal="center" vertical="center" wrapText="1"/>
    </xf>
    <xf numFmtId="14" fontId="46" fillId="0" borderId="41" xfId="0" applyNumberFormat="1" applyFont="1" applyBorder="1" applyAlignment="1">
      <alignment horizontal="center" vertical="center"/>
    </xf>
    <xf numFmtId="0" fontId="46" fillId="0" borderId="42" xfId="0" applyFont="1" applyBorder="1" applyAlignment="1">
      <alignment horizontal="left" vertical="center"/>
    </xf>
    <xf numFmtId="14" fontId="46" fillId="0" borderId="42" xfId="0" applyNumberFormat="1" applyFont="1" applyBorder="1" applyAlignment="1">
      <alignment horizontal="left" vertical="center"/>
    </xf>
    <xf numFmtId="192" fontId="46" fillId="0" borderId="42" xfId="0" applyNumberFormat="1" applyFont="1" applyBorder="1" applyAlignment="1">
      <alignment horizontal="left" vertical="center"/>
    </xf>
    <xf numFmtId="0" fontId="46" fillId="0" borderId="42" xfId="0" applyFont="1" applyBorder="1" applyAlignment="1">
      <alignment vertical="center"/>
    </xf>
    <xf numFmtId="0" fontId="46" fillId="0" borderId="42" xfId="0" applyFont="1" applyBorder="1" applyAlignment="1">
      <alignment horizontal="center" vertical="center"/>
    </xf>
    <xf numFmtId="198" fontId="46" fillId="0" borderId="42" xfId="0" applyNumberFormat="1" applyFont="1" applyBorder="1" applyAlignment="1">
      <alignment horizontal="center" vertical="center"/>
    </xf>
    <xf numFmtId="0" fontId="46" fillId="0" borderId="42" xfId="0" applyFont="1" applyBorder="1" applyAlignment="1">
      <alignment horizontal="center" vertical="center" wrapText="1"/>
    </xf>
    <xf numFmtId="0" fontId="46" fillId="38" borderId="10" xfId="0" applyFont="1" applyFill="1" applyBorder="1" applyAlignment="1">
      <alignment vertical="center"/>
    </xf>
    <xf numFmtId="0" fontId="51" fillId="0" borderId="14" xfId="0" applyFont="1" applyBorder="1" applyAlignment="1">
      <alignment horizontal="center" vertical="center"/>
    </xf>
    <xf numFmtId="14" fontId="46" fillId="0" borderId="42" xfId="0" applyNumberFormat="1" applyFont="1" applyBorder="1" applyAlignment="1">
      <alignment horizontal="center" vertical="center"/>
    </xf>
    <xf numFmtId="0" fontId="46" fillId="0" borderId="42" xfId="0" applyFont="1" applyBorder="1" applyAlignment="1">
      <alignment vertical="center" wrapText="1"/>
    </xf>
    <xf numFmtId="0" fontId="84" fillId="0" borderId="42" xfId="15092" applyFont="1" applyBorder="1" applyAlignment="1">
      <alignment horizontal="left" vertical="center"/>
    </xf>
    <xf numFmtId="0" fontId="47" fillId="0" borderId="43" xfId="0" applyFont="1" applyBorder="1" applyAlignment="1">
      <alignment horizontal="left" vertical="center"/>
    </xf>
    <xf numFmtId="0" fontId="47" fillId="0" borderId="42" xfId="0" applyFont="1" applyBorder="1" applyAlignment="1">
      <alignment horizontal="left" vertical="center"/>
    </xf>
    <xf numFmtId="14" fontId="47" fillId="0" borderId="42" xfId="0" applyNumberFormat="1" applyFont="1" applyBorder="1" applyAlignment="1">
      <alignment horizontal="left" vertical="center"/>
    </xf>
    <xf numFmtId="191" fontId="47" fillId="0" borderId="42" xfId="0" applyNumberFormat="1" applyFont="1" applyBorder="1" applyAlignment="1">
      <alignment horizontal="left" vertical="center"/>
    </xf>
    <xf numFmtId="192" fontId="47" fillId="0" borderId="42" xfId="0" applyNumberFormat="1" applyFont="1" applyBorder="1" applyAlignment="1">
      <alignment horizontal="left" vertical="center"/>
    </xf>
    <xf numFmtId="0" fontId="47" fillId="0" borderId="42" xfId="0" applyFont="1" applyBorder="1" applyAlignment="1">
      <alignment vertical="center"/>
    </xf>
    <xf numFmtId="0" fontId="47" fillId="0" borderId="42" xfId="0" applyFont="1" applyBorder="1" applyAlignment="1">
      <alignment horizontal="center" vertical="center"/>
    </xf>
    <xf numFmtId="198" fontId="47" fillId="0" borderId="42" xfId="0" applyNumberFormat="1" applyFont="1" applyBorder="1" applyAlignment="1">
      <alignment horizontal="center" vertical="center"/>
    </xf>
    <xf numFmtId="14" fontId="47" fillId="0" borderId="42" xfId="0" applyNumberFormat="1" applyFont="1" applyBorder="1" applyAlignment="1">
      <alignment horizontal="center" vertical="center"/>
    </xf>
    <xf numFmtId="0" fontId="47" fillId="0" borderId="42" xfId="0" applyFont="1" applyBorder="1" applyAlignment="1">
      <alignment vertical="center" wrapText="1"/>
    </xf>
    <xf numFmtId="0" fontId="84" fillId="0" borderId="13" xfId="15092" applyFont="1" applyBorder="1" applyAlignment="1">
      <alignment horizontal="left" vertical="center"/>
    </xf>
    <xf numFmtId="14" fontId="46" fillId="0" borderId="0" xfId="0" applyNumberFormat="1" applyFont="1" applyAlignment="1">
      <alignment vertical="center"/>
    </xf>
    <xf numFmtId="0" fontId="47" fillId="0" borderId="42" xfId="0" applyFont="1" applyBorder="1" applyAlignment="1">
      <alignment horizontal="left" vertical="center" wrapText="1"/>
    </xf>
    <xf numFmtId="0" fontId="46" fillId="0" borderId="13" xfId="0" applyFont="1" applyBorder="1" applyAlignment="1">
      <alignment horizontal="left" vertical="center"/>
    </xf>
    <xf numFmtId="0" fontId="84" fillId="0" borderId="42" xfId="15092" applyFont="1" applyBorder="1" applyAlignment="1">
      <alignment vertical="center" wrapText="1"/>
    </xf>
    <xf numFmtId="0" fontId="47" fillId="0" borderId="42" xfId="15092" applyFont="1" applyBorder="1" applyAlignment="1">
      <alignment vertical="center"/>
    </xf>
    <xf numFmtId="0" fontId="84" fillId="0" borderId="42" xfId="15092" applyFont="1" applyBorder="1" applyAlignment="1">
      <alignment wrapText="1"/>
    </xf>
    <xf numFmtId="0" fontId="46" fillId="0" borderId="13" xfId="0" applyFont="1" applyBorder="1" applyAlignment="1">
      <alignment vertical="center"/>
    </xf>
    <xf numFmtId="14" fontId="47" fillId="0" borderId="13" xfId="0" applyNumberFormat="1" applyFont="1" applyBorder="1" applyAlignment="1">
      <alignment horizontal="left" vertical="center"/>
    </xf>
    <xf numFmtId="197" fontId="47" fillId="0" borderId="42" xfId="0" applyNumberFormat="1" applyFont="1" applyBorder="1" applyAlignment="1">
      <alignment vertical="center"/>
    </xf>
    <xf numFmtId="0" fontId="46" fillId="0" borderId="13" xfId="0" applyFont="1" applyBorder="1" applyAlignment="1">
      <alignment vertical="center" wrapText="1"/>
    </xf>
    <xf numFmtId="0" fontId="84" fillId="0" borderId="0" xfId="15092" applyFont="1" applyAlignment="1">
      <alignment wrapText="1"/>
    </xf>
    <xf numFmtId="0" fontId="84" fillId="0" borderId="13" xfId="15092" applyFont="1" applyBorder="1" applyAlignment="1">
      <alignment wrapText="1"/>
    </xf>
    <xf numFmtId="0" fontId="46" fillId="0" borderId="13" xfId="0" applyFont="1" applyBorder="1" applyAlignment="1">
      <alignment horizontal="left" vertical="center" wrapText="1"/>
    </xf>
    <xf numFmtId="0" fontId="88" fillId="0" borderId="42" xfId="0" applyFont="1" applyBorder="1" applyAlignment="1">
      <alignment horizontal="left" vertical="center"/>
    </xf>
    <xf numFmtId="0" fontId="42" fillId="0" borderId="42" xfId="0" applyFont="1" applyBorder="1" applyAlignment="1">
      <alignment horizontal="left" vertical="center"/>
    </xf>
    <xf numFmtId="0" fontId="74" fillId="0" borderId="13" xfId="15092" applyBorder="1" applyAlignment="1">
      <alignment horizontal="left" vertical="center" wrapText="1"/>
    </xf>
    <xf numFmtId="0" fontId="42" fillId="0" borderId="42" xfId="0" applyFont="1" applyBorder="1" applyAlignment="1">
      <alignment horizontal="left" vertical="center" wrapText="1"/>
    </xf>
    <xf numFmtId="0" fontId="55" fillId="0" borderId="0" xfId="0" applyFont="1" applyAlignment="1">
      <alignment horizontal="left" vertical="center"/>
    </xf>
    <xf numFmtId="0" fontId="90" fillId="0" borderId="0" xfId="0" applyFont="1" applyAlignment="1">
      <alignment vertical="center"/>
    </xf>
    <xf numFmtId="0" fontId="55" fillId="0" borderId="0" xfId="0" applyFont="1" applyAlignment="1">
      <alignment horizontal="center" vertical="center"/>
    </xf>
    <xf numFmtId="0" fontId="55" fillId="45" borderId="0" xfId="0" applyFont="1" applyFill="1" applyAlignment="1">
      <alignment horizontal="center" vertical="center"/>
    </xf>
    <xf numFmtId="14" fontId="47" fillId="0" borderId="44" xfId="0" applyNumberFormat="1" applyFont="1" applyBorder="1" applyAlignment="1">
      <alignment horizontal="center" vertical="center" wrapText="1"/>
    </xf>
    <xf numFmtId="0" fontId="51" fillId="0" borderId="42" xfId="0" applyFont="1" applyBorder="1" applyAlignment="1">
      <alignment horizontal="center" vertical="center"/>
    </xf>
    <xf numFmtId="0" fontId="49" fillId="0" borderId="42" xfId="0" applyFont="1" applyBorder="1" applyAlignment="1">
      <alignment horizontal="center" vertical="center"/>
    </xf>
    <xf numFmtId="0" fontId="51" fillId="0" borderId="37" xfId="0" applyFont="1" applyBorder="1" applyAlignment="1">
      <alignment horizontal="center" vertical="center"/>
    </xf>
    <xf numFmtId="0" fontId="49" fillId="0" borderId="42" xfId="2" applyFont="1" applyBorder="1" applyAlignment="1" applyProtection="1">
      <alignment horizontal="center" vertical="center" wrapText="1"/>
      <protection locked="0"/>
    </xf>
    <xf numFmtId="14" fontId="46" fillId="38" borderId="41" xfId="0" applyNumberFormat="1" applyFont="1" applyFill="1" applyBorder="1" applyAlignment="1">
      <alignment horizontal="center" vertical="center"/>
    </xf>
    <xf numFmtId="0" fontId="46" fillId="38" borderId="10" xfId="0" applyFont="1" applyFill="1" applyBorder="1" applyAlignment="1">
      <alignment horizontal="center" vertical="center"/>
    </xf>
    <xf numFmtId="0" fontId="46" fillId="32" borderId="41" xfId="0" applyFont="1" applyFill="1" applyBorder="1" applyAlignment="1">
      <alignment horizontal="center" vertical="center"/>
    </xf>
    <xf numFmtId="0" fontId="49" fillId="0" borderId="42" xfId="2" applyFont="1" applyBorder="1" applyAlignment="1" applyProtection="1">
      <alignment horizontal="left" vertical="center" wrapText="1"/>
      <protection locked="0"/>
    </xf>
    <xf numFmtId="0" fontId="71" fillId="0" borderId="42" xfId="2" applyFont="1" applyBorder="1" applyAlignment="1" applyProtection="1">
      <alignment horizontal="center" vertical="center"/>
      <protection locked="0"/>
    </xf>
    <xf numFmtId="0" fontId="55" fillId="0" borderId="42" xfId="0" applyFont="1" applyBorder="1" applyAlignment="1">
      <alignment vertical="center"/>
    </xf>
    <xf numFmtId="14" fontId="46" fillId="38" borderId="10" xfId="0" applyNumberFormat="1" applyFont="1" applyFill="1" applyBorder="1" applyAlignment="1">
      <alignment horizontal="center" vertical="center"/>
    </xf>
    <xf numFmtId="0" fontId="96" fillId="0" borderId="18" xfId="0" applyFont="1" applyBorder="1" applyAlignment="1">
      <alignment vertical="center" wrapText="1"/>
    </xf>
    <xf numFmtId="0" fontId="32" fillId="0" borderId="42" xfId="0" applyFont="1" applyBorder="1" applyAlignment="1">
      <alignment vertical="center"/>
    </xf>
    <xf numFmtId="14" fontId="32" fillId="0" borderId="42" xfId="0" applyNumberFormat="1" applyFont="1" applyBorder="1" applyAlignment="1">
      <alignment horizontal="center" vertical="center"/>
    </xf>
    <xf numFmtId="0" fontId="49" fillId="2" borderId="34" xfId="0" applyFont="1" applyFill="1" applyBorder="1" applyAlignment="1">
      <alignment horizontal="center" vertical="center"/>
    </xf>
    <xf numFmtId="0" fontId="49" fillId="3" borderId="42" xfId="0" applyFont="1" applyFill="1" applyBorder="1" applyAlignment="1">
      <alignment horizontal="center" vertical="center"/>
    </xf>
    <xf numFmtId="0" fontId="50" fillId="4" borderId="42" xfId="0" applyFont="1" applyFill="1" applyBorder="1" applyAlignment="1">
      <alignment horizontal="center" vertical="center"/>
    </xf>
    <xf numFmtId="0" fontId="49" fillId="5" borderId="42" xfId="0" applyFont="1" applyFill="1" applyBorder="1" applyAlignment="1">
      <alignment horizontal="center" vertical="center"/>
    </xf>
    <xf numFmtId="0" fontId="49" fillId="6" borderId="42" xfId="0" applyFont="1" applyFill="1" applyBorder="1" applyAlignment="1">
      <alignment horizontal="center" vertical="center"/>
    </xf>
    <xf numFmtId="0" fontId="49" fillId="2" borderId="35" xfId="0" applyFont="1" applyFill="1" applyBorder="1" applyAlignment="1">
      <alignment horizontal="center" vertical="center"/>
    </xf>
    <xf numFmtId="0" fontId="98" fillId="0" borderId="18" xfId="15092" applyFont="1" applyBorder="1" applyAlignment="1">
      <alignment horizontal="left" vertical="center"/>
    </xf>
    <xf numFmtId="0" fontId="46" fillId="0" borderId="0" xfId="0" applyFont="1" applyAlignment="1">
      <alignment vertical="center" wrapText="1"/>
    </xf>
    <xf numFmtId="0" fontId="51" fillId="0" borderId="42" xfId="15093" applyFont="1" applyBorder="1" applyAlignment="1">
      <alignment horizontal="left" vertical="center" wrapText="1"/>
    </xf>
    <xf numFmtId="49" fontId="51" fillId="0" borderId="42" xfId="15093" applyNumberFormat="1" applyFont="1" applyBorder="1" applyAlignment="1">
      <alignment horizontal="center" vertical="center" wrapText="1"/>
    </xf>
    <xf numFmtId="14" fontId="51" fillId="49" borderId="42" xfId="0" applyNumberFormat="1" applyFont="1" applyFill="1" applyBorder="1" applyAlignment="1">
      <alignment horizontal="center" vertical="center"/>
    </xf>
    <xf numFmtId="0" fontId="51" fillId="49" borderId="42" xfId="0" applyFont="1" applyFill="1" applyBorder="1" applyAlignment="1">
      <alignment horizontal="center" vertical="center"/>
    </xf>
    <xf numFmtId="0" fontId="51" fillId="49" borderId="42" xfId="0" applyFont="1" applyFill="1" applyBorder="1" applyAlignment="1">
      <alignment vertical="center" wrapText="1"/>
    </xf>
    <xf numFmtId="0" fontId="51" fillId="49" borderId="42" xfId="0" applyFont="1" applyFill="1" applyBorder="1" applyAlignment="1">
      <alignment horizontal="center" vertical="center" wrapText="1"/>
    </xf>
    <xf numFmtId="0" fontId="51" fillId="49" borderId="42" xfId="0" applyFont="1" applyFill="1" applyBorder="1" applyAlignment="1">
      <alignment horizontal="left" vertical="center" wrapText="1"/>
    </xf>
    <xf numFmtId="0" fontId="46" fillId="0" borderId="10" xfId="0" applyFont="1" applyBorder="1" applyAlignment="1">
      <alignment vertical="center" wrapText="1"/>
    </xf>
    <xf numFmtId="14" fontId="70" fillId="0" borderId="42" xfId="0" applyNumberFormat="1" applyFont="1" applyBorder="1" applyAlignment="1">
      <alignment horizontal="center" vertical="center"/>
    </xf>
    <xf numFmtId="0" fontId="70" fillId="0" borderId="42" xfId="0" applyFont="1" applyBorder="1" applyAlignment="1">
      <alignment vertical="center" wrapText="1"/>
    </xf>
    <xf numFmtId="0" fontId="70" fillId="0" borderId="42" xfId="0" applyFont="1" applyBorder="1" applyAlignment="1">
      <alignment vertical="center"/>
    </xf>
    <xf numFmtId="0" fontId="42" fillId="0" borderId="42" xfId="0" applyFont="1" applyBorder="1" applyAlignment="1">
      <alignment vertical="center"/>
    </xf>
    <xf numFmtId="14" fontId="104" fillId="49" borderId="42" xfId="0" applyNumberFormat="1" applyFont="1" applyFill="1" applyBorder="1" applyAlignment="1">
      <alignment horizontal="center" vertical="center"/>
    </xf>
    <xf numFmtId="0" fontId="104" fillId="49" borderId="42" xfId="0" applyFont="1" applyFill="1" applyBorder="1" applyAlignment="1">
      <alignment vertical="center" wrapText="1"/>
    </xf>
    <xf numFmtId="0" fontId="104" fillId="49" borderId="42" xfId="0" applyFont="1" applyFill="1" applyBorder="1" applyAlignment="1">
      <alignment horizontal="center" vertical="center" wrapText="1"/>
    </xf>
    <xf numFmtId="0" fontId="104" fillId="0" borderId="42" xfId="15093" applyFont="1" applyBorder="1" applyAlignment="1">
      <alignment horizontal="left" vertical="center" wrapText="1"/>
    </xf>
    <xf numFmtId="0" fontId="96" fillId="0" borderId="42" xfId="0" applyFont="1" applyBorder="1" applyAlignment="1">
      <alignment horizontal="center" vertical="center" wrapText="1"/>
    </xf>
    <xf numFmtId="0" fontId="44" fillId="0" borderId="42" xfId="0" applyFont="1" applyBorder="1" applyAlignment="1">
      <alignment horizontal="center" vertical="center"/>
    </xf>
    <xf numFmtId="0" fontId="49" fillId="38" borderId="42" xfId="2" applyFont="1" applyFill="1" applyBorder="1" applyAlignment="1" applyProtection="1">
      <alignment horizontal="center" vertical="center" wrapText="1"/>
      <protection locked="0"/>
    </xf>
    <xf numFmtId="0" fontId="46" fillId="0" borderId="42" xfId="0" applyFont="1" applyBorder="1"/>
    <xf numFmtId="0" fontId="49" fillId="30" borderId="18" xfId="2" applyFont="1" applyFill="1" applyBorder="1" applyAlignment="1" applyProtection="1">
      <alignment horizontal="center" vertical="center" wrapText="1"/>
      <protection locked="0"/>
    </xf>
    <xf numFmtId="0" fontId="49" fillId="50" borderId="10" xfId="2" applyFont="1" applyFill="1" applyBorder="1" applyAlignment="1" applyProtection="1">
      <alignment horizontal="center" vertical="center" wrapText="1"/>
      <protection locked="0"/>
    </xf>
    <xf numFmtId="0" fontId="49" fillId="31" borderId="17" xfId="2" applyFont="1" applyFill="1" applyBorder="1" applyAlignment="1" applyProtection="1">
      <alignment horizontal="left" vertical="center" wrapText="1"/>
      <protection locked="0"/>
    </xf>
    <xf numFmtId="0" fontId="49" fillId="31" borderId="10" xfId="0" applyFont="1" applyFill="1" applyBorder="1" applyAlignment="1">
      <alignment horizontal="left" vertical="center"/>
    </xf>
    <xf numFmtId="0" fontId="54" fillId="32" borderId="10" xfId="0" applyFont="1" applyFill="1" applyBorder="1" applyAlignment="1">
      <alignment horizontal="left" vertical="center"/>
    </xf>
    <xf numFmtId="0" fontId="49" fillId="31" borderId="10" xfId="2" applyFont="1" applyFill="1" applyBorder="1" applyAlignment="1" applyProtection="1">
      <alignment vertical="center" wrapText="1"/>
      <protection locked="0"/>
    </xf>
    <xf numFmtId="0" fontId="49" fillId="31" borderId="10" xfId="2" applyFont="1" applyFill="1" applyBorder="1" applyAlignment="1" applyProtection="1">
      <alignment horizontal="center" vertical="center" wrapText="1"/>
      <protection locked="0"/>
    </xf>
    <xf numFmtId="0" fontId="49" fillId="32" borderId="10" xfId="2" applyFont="1" applyFill="1" applyBorder="1" applyAlignment="1" applyProtection="1">
      <alignment horizontal="center" vertical="center" wrapText="1"/>
      <protection locked="0"/>
    </xf>
    <xf numFmtId="0" fontId="49" fillId="29" borderId="42" xfId="2" applyFont="1" applyFill="1" applyBorder="1" applyAlignment="1" applyProtection="1">
      <alignment horizontal="center" vertical="center" wrapText="1"/>
      <protection locked="0"/>
    </xf>
    <xf numFmtId="0" fontId="106" fillId="0" borderId="0" xfId="0" applyFont="1" applyAlignment="1">
      <alignment horizontal="center" vertical="center"/>
    </xf>
    <xf numFmtId="0" fontId="106" fillId="0" borderId="0" xfId="0" applyFont="1" applyAlignment="1">
      <alignment horizontal="left" vertical="center"/>
    </xf>
    <xf numFmtId="0" fontId="49" fillId="34" borderId="18" xfId="2" applyFont="1" applyFill="1" applyBorder="1" applyAlignment="1" applyProtection="1">
      <alignment horizontal="center" vertical="center" wrapText="1"/>
      <protection locked="0"/>
    </xf>
    <xf numFmtId="0" fontId="49" fillId="51" borderId="10" xfId="2" applyFont="1" applyFill="1" applyBorder="1" applyAlignment="1" applyProtection="1">
      <alignment horizontal="center" vertical="center" wrapText="1"/>
      <protection locked="0"/>
    </xf>
    <xf numFmtId="0" fontId="49" fillId="43" borderId="10" xfId="2" applyFont="1" applyFill="1" applyBorder="1" applyAlignment="1" applyProtection="1">
      <alignment horizontal="center" vertical="center" wrapText="1"/>
      <protection locked="0"/>
    </xf>
    <xf numFmtId="0" fontId="49" fillId="43" borderId="18" xfId="2" applyFont="1" applyFill="1" applyBorder="1" applyAlignment="1" applyProtection="1">
      <alignment horizontal="center" vertical="center" wrapText="1"/>
      <protection locked="0"/>
    </xf>
    <xf numFmtId="0" fontId="55" fillId="45" borderId="0" xfId="0" applyFont="1" applyFill="1" applyAlignment="1">
      <alignment horizontal="left" vertical="center"/>
    </xf>
    <xf numFmtId="0" fontId="49" fillId="38" borderId="18" xfId="2" applyFont="1" applyFill="1" applyBorder="1" applyAlignment="1" applyProtection="1">
      <alignment horizontal="left" vertical="center" wrapText="1"/>
      <protection locked="0"/>
    </xf>
    <xf numFmtId="0" fontId="49" fillId="50" borderId="42" xfId="2" applyFont="1" applyFill="1" applyBorder="1" applyAlignment="1" applyProtection="1">
      <alignment horizontal="center" vertical="center" wrapText="1"/>
      <protection locked="0"/>
    </xf>
    <xf numFmtId="0" fontId="47" fillId="0" borderId="40" xfId="0" applyFont="1" applyBorder="1" applyAlignment="1">
      <alignment vertical="center" wrapText="1"/>
    </xf>
    <xf numFmtId="0" fontId="46" fillId="0" borderId="40" xfId="0" applyFont="1" applyBorder="1" applyAlignment="1">
      <alignment vertical="center"/>
    </xf>
    <xf numFmtId="0" fontId="46" fillId="0" borderId="42" xfId="0" applyFont="1" applyBorder="1" applyAlignment="1">
      <alignment horizontal="center"/>
    </xf>
    <xf numFmtId="192" fontId="46" fillId="0" borderId="10" xfId="0" applyNumberFormat="1" applyFont="1" applyBorder="1" applyAlignment="1">
      <alignment horizontal="center" vertical="center"/>
    </xf>
    <xf numFmtId="0" fontId="74" fillId="0" borderId="42" xfId="15092" applyBorder="1" applyProtection="1"/>
    <xf numFmtId="14" fontId="31" fillId="0" borderId="0" xfId="15091" applyNumberFormat="1" applyFont="1">
      <alignment vertical="center"/>
    </xf>
    <xf numFmtId="0" fontId="104" fillId="0" borderId="42" xfId="0" applyFont="1" applyBorder="1" applyAlignment="1">
      <alignment horizontal="center" vertical="center" wrapText="1"/>
    </xf>
    <xf numFmtId="0" fontId="104" fillId="0" borderId="42" xfId="0" applyFont="1" applyBorder="1" applyAlignment="1">
      <alignment horizontal="left" vertical="center"/>
    </xf>
    <xf numFmtId="0" fontId="104" fillId="0" borderId="42" xfId="0" applyFont="1" applyBorder="1" applyAlignment="1">
      <alignment horizontal="center" vertical="center"/>
    </xf>
    <xf numFmtId="0" fontId="104" fillId="0" borderId="42" xfId="0" applyFont="1" applyBorder="1" applyAlignment="1">
      <alignment horizontal="left" vertical="center" wrapText="1"/>
    </xf>
    <xf numFmtId="0" fontId="107" fillId="0" borderId="42" xfId="0" applyFont="1" applyBorder="1" applyAlignment="1">
      <alignment horizontal="left" vertical="center" wrapText="1"/>
    </xf>
    <xf numFmtId="0" fontId="108" fillId="0" borderId="42" xfId="0" applyFont="1" applyBorder="1" applyAlignment="1">
      <alignment horizontal="center" vertical="center" wrapText="1"/>
    </xf>
    <xf numFmtId="0" fontId="109" fillId="0" borderId="42" xfId="0" applyFont="1" applyBorder="1" applyAlignment="1">
      <alignment horizontal="left" vertical="center" wrapText="1"/>
    </xf>
    <xf numFmtId="0" fontId="110" fillId="0" borderId="42" xfId="0" applyFont="1" applyBorder="1" applyAlignment="1">
      <alignment horizontal="left" vertical="center" wrapText="1"/>
    </xf>
    <xf numFmtId="0" fontId="111" fillId="0" borderId="42" xfId="0" applyFont="1" applyBorder="1" applyAlignment="1">
      <alignment horizontal="left" vertical="center" wrapText="1"/>
    </xf>
    <xf numFmtId="14" fontId="104" fillId="0" borderId="42" xfId="0" applyNumberFormat="1" applyFont="1" applyBorder="1" applyAlignment="1">
      <alignment horizontal="center" vertical="center"/>
    </xf>
    <xf numFmtId="14" fontId="107" fillId="0" borderId="42" xfId="0" applyNumberFormat="1" applyFont="1" applyBorder="1" applyAlignment="1">
      <alignment horizontal="center" vertical="center"/>
    </xf>
    <xf numFmtId="0" fontId="107" fillId="0" borderId="42" xfId="0" applyFont="1" applyBorder="1" applyAlignment="1">
      <alignment horizontal="center" vertical="center" wrapText="1"/>
    </xf>
    <xf numFmtId="0" fontId="107" fillId="0" borderId="42" xfId="0" applyFont="1" applyBorder="1" applyAlignment="1">
      <alignment vertical="center" wrapText="1"/>
    </xf>
    <xf numFmtId="14" fontId="107" fillId="0" borderId="42" xfId="0" applyNumberFormat="1" applyFont="1" applyBorder="1" applyAlignment="1">
      <alignment vertical="center" wrapText="1"/>
    </xf>
    <xf numFmtId="14" fontId="104" fillId="37" borderId="42" xfId="0" applyNumberFormat="1" applyFont="1" applyFill="1" applyBorder="1" applyAlignment="1">
      <alignment horizontal="center" vertical="center"/>
    </xf>
    <xf numFmtId="14" fontId="31" fillId="0" borderId="0" xfId="15091" applyNumberFormat="1" applyFont="1" applyAlignment="1">
      <alignment horizontal="left" vertical="center"/>
    </xf>
    <xf numFmtId="0" fontId="45" fillId="0" borderId="42" xfId="0" applyFont="1" applyBorder="1" applyAlignment="1">
      <alignment horizontal="center" vertical="center"/>
    </xf>
    <xf numFmtId="0" fontId="104" fillId="0" borderId="42" xfId="0" applyFont="1" applyBorder="1" applyAlignment="1">
      <alignment vertical="center"/>
    </xf>
    <xf numFmtId="0" fontId="104" fillId="0" borderId="42" xfId="0" applyFont="1" applyBorder="1" applyAlignment="1">
      <alignment horizontal="center" wrapText="1"/>
    </xf>
    <xf numFmtId="0" fontId="104" fillId="0" borderId="42" xfId="0" applyFont="1" applyBorder="1" applyAlignment="1">
      <alignment vertical="center" wrapText="1"/>
    </xf>
    <xf numFmtId="0" fontId="107" fillId="0" borderId="42" xfId="0" applyFont="1" applyBorder="1" applyAlignment="1">
      <alignment horizontal="center" vertical="center"/>
    </xf>
    <xf numFmtId="0" fontId="51" fillId="0" borderId="42" xfId="0" applyFont="1" applyBorder="1" applyAlignment="1">
      <alignment horizontal="left" vertical="center" wrapText="1"/>
    </xf>
    <xf numFmtId="0" fontId="45" fillId="0" borderId="10" xfId="0" applyFont="1" applyBorder="1" applyAlignment="1">
      <alignment vertical="center" wrapText="1"/>
    </xf>
    <xf numFmtId="0" fontId="41" fillId="33" borderId="18" xfId="2" applyFont="1" applyFill="1" applyBorder="1" applyAlignment="1" applyProtection="1">
      <alignment horizontal="left" vertical="center" wrapText="1"/>
      <protection locked="0"/>
    </xf>
    <xf numFmtId="0" fontId="74" fillId="0" borderId="42" xfId="15092" applyBorder="1" applyAlignment="1">
      <alignment vertical="center" wrapText="1"/>
    </xf>
    <xf numFmtId="0" fontId="49" fillId="35" borderId="10" xfId="2" applyFont="1" applyFill="1" applyBorder="1" applyAlignment="1" applyProtection="1">
      <alignment horizontal="left" vertical="center" wrapText="1"/>
      <protection locked="0"/>
    </xf>
    <xf numFmtId="0" fontId="46" fillId="0" borderId="41" xfId="0" applyFont="1" applyBorder="1" applyAlignment="1">
      <alignment horizontal="left" vertical="center" wrapText="1"/>
    </xf>
    <xf numFmtId="0" fontId="32" fillId="0" borderId="42" xfId="0" applyFont="1" applyBorder="1"/>
    <xf numFmtId="0" fontId="75" fillId="0" borderId="18" xfId="15092" applyFont="1" applyBorder="1" applyAlignment="1">
      <alignment horizontal="left" vertical="center"/>
    </xf>
    <xf numFmtId="14" fontId="45" fillId="0" borderId="42" xfId="0" applyNumberFormat="1" applyFont="1" applyBorder="1" applyAlignment="1">
      <alignment horizontal="center" vertical="center"/>
    </xf>
    <xf numFmtId="0" fontId="45" fillId="0" borderId="42" xfId="0" applyFont="1" applyBorder="1" applyAlignment="1">
      <alignment vertical="center" wrapText="1"/>
    </xf>
    <xf numFmtId="0" fontId="31" fillId="38" borderId="42" xfId="15091" applyFont="1" applyFill="1" applyBorder="1">
      <alignment vertical="center"/>
    </xf>
    <xf numFmtId="0" fontId="31" fillId="38" borderId="42" xfId="15091" applyFont="1" applyFill="1" applyBorder="1" applyAlignment="1"/>
    <xf numFmtId="14" fontId="31" fillId="38" borderId="42" xfId="15091" applyNumberFormat="1" applyFont="1" applyFill="1" applyBorder="1" applyAlignment="1">
      <alignment horizontal="center" vertical="center"/>
    </xf>
    <xf numFmtId="14" fontId="31" fillId="38" borderId="42" xfId="15091" applyNumberFormat="1" applyFont="1" applyFill="1" applyBorder="1" applyAlignment="1">
      <alignment horizontal="center"/>
    </xf>
    <xf numFmtId="197" fontId="31" fillId="38" borderId="42" xfId="15091" applyNumberFormat="1" applyFont="1" applyFill="1" applyBorder="1" applyAlignment="1">
      <alignment horizontal="center" vertical="center"/>
    </xf>
    <xf numFmtId="196" fontId="31" fillId="0" borderId="42" xfId="15091" applyNumberFormat="1" applyFont="1" applyBorder="1" applyAlignment="1">
      <alignment horizontal="center" vertical="center"/>
    </xf>
    <xf numFmtId="0" fontId="31" fillId="0" borderId="42" xfId="15091" applyFont="1" applyBorder="1">
      <alignment vertical="center"/>
    </xf>
    <xf numFmtId="0" fontId="31" fillId="0" borderId="42" xfId="15091" applyFont="1" applyBorder="1" applyAlignment="1">
      <alignment horizontal="center" vertical="center"/>
    </xf>
    <xf numFmtId="0" fontId="31" fillId="38" borderId="0" xfId="15091" applyFont="1" applyFill="1">
      <alignment vertical="center"/>
    </xf>
    <xf numFmtId="0" fontId="55" fillId="38" borderId="0" xfId="0" applyFont="1" applyFill="1" applyAlignment="1">
      <alignment vertical="center"/>
    </xf>
    <xf numFmtId="0" fontId="90" fillId="38" borderId="0" xfId="0" applyFont="1" applyFill="1" applyAlignment="1">
      <alignment horizontal="left" vertical="center"/>
    </xf>
    <xf numFmtId="14" fontId="31" fillId="0" borderId="10" xfId="15091" applyNumberFormat="1" applyFont="1" applyBorder="1" applyAlignment="1">
      <alignment horizontal="center"/>
    </xf>
    <xf numFmtId="14" fontId="64" fillId="0" borderId="10" xfId="15091" applyNumberFormat="1" applyFont="1" applyBorder="1" applyAlignment="1">
      <alignment horizontal="center"/>
    </xf>
    <xf numFmtId="0" fontId="46" fillId="0" borderId="0" xfId="0" applyFont="1" applyAlignment="1">
      <alignment horizontal="center" vertical="center" wrapText="1"/>
    </xf>
    <xf numFmtId="0" fontId="55" fillId="0" borderId="18" xfId="0" applyFont="1" applyBorder="1" applyAlignment="1">
      <alignment vertical="center" wrapText="1"/>
    </xf>
    <xf numFmtId="0" fontId="55" fillId="0" borderId="42" xfId="0" applyFont="1" applyBorder="1" applyAlignment="1">
      <alignment vertical="center" wrapText="1"/>
    </xf>
    <xf numFmtId="0" fontId="47" fillId="0" borderId="42" xfId="0" applyFont="1" applyBorder="1" applyAlignment="1">
      <alignment vertical="top" wrapText="1"/>
    </xf>
    <xf numFmtId="0" fontId="89" fillId="0" borderId="42" xfId="0" applyFont="1" applyBorder="1" applyAlignment="1">
      <alignment vertical="center" wrapText="1"/>
    </xf>
    <xf numFmtId="0" fontId="51" fillId="0" borderId="42" xfId="2" applyFont="1" applyBorder="1" applyAlignment="1" applyProtection="1">
      <alignment horizontal="left" vertical="center" wrapText="1"/>
      <protection locked="0"/>
    </xf>
    <xf numFmtId="0" fontId="51" fillId="0" borderId="42" xfId="2" applyFont="1" applyBorder="1" applyAlignment="1" applyProtection="1">
      <alignment horizontal="center" vertical="center" wrapText="1"/>
      <protection locked="0"/>
    </xf>
    <xf numFmtId="0" fontId="80" fillId="0" borderId="42" xfId="2" applyFont="1" applyBorder="1" applyAlignment="1" applyProtection="1">
      <alignment horizontal="center" vertical="center"/>
      <protection locked="0"/>
    </xf>
    <xf numFmtId="0" fontId="84" fillId="0" borderId="18" xfId="15092" applyFont="1" applyBorder="1" applyAlignment="1">
      <alignment horizontal="left" vertical="center"/>
    </xf>
    <xf numFmtId="0" fontId="84" fillId="0" borderId="41" xfId="15092" applyFont="1" applyBorder="1" applyAlignment="1">
      <alignment horizontal="left" vertical="center"/>
    </xf>
    <xf numFmtId="0" fontId="43" fillId="39" borderId="42" xfId="0" applyFont="1" applyFill="1" applyBorder="1" applyAlignment="1">
      <alignment vertical="center"/>
    </xf>
    <xf numFmtId="0" fontId="45" fillId="40" borderId="42" xfId="1585" applyFont="1" applyFill="1" applyBorder="1" applyAlignment="1">
      <alignment vertical="center" wrapText="1"/>
    </xf>
    <xf numFmtId="0" fontId="121" fillId="0" borderId="10" xfId="0" applyFont="1" applyBorder="1" applyAlignment="1">
      <alignment vertical="center" wrapText="1"/>
    </xf>
    <xf numFmtId="14" fontId="46" fillId="0" borderId="42" xfId="0" applyNumberFormat="1" applyFont="1" applyBorder="1" applyAlignment="1">
      <alignment vertical="center" wrapText="1"/>
    </xf>
    <xf numFmtId="58" fontId="107" fillId="0" borderId="42" xfId="0" applyNumberFormat="1" applyFont="1" applyBorder="1" applyAlignment="1">
      <alignment horizontal="center" vertical="center" wrapText="1"/>
    </xf>
    <xf numFmtId="0" fontId="104" fillId="52" borderId="42" xfId="0" applyFont="1" applyFill="1" applyBorder="1" applyAlignment="1">
      <alignment horizontal="center" vertical="center" wrapText="1"/>
    </xf>
    <xf numFmtId="14" fontId="107" fillId="0" borderId="42" xfId="0" applyNumberFormat="1" applyFont="1" applyBorder="1" applyAlignment="1">
      <alignment vertical="center"/>
    </xf>
    <xf numFmtId="0" fontId="51" fillId="0" borderId="42" xfId="0" applyFont="1" applyBorder="1" applyAlignment="1">
      <alignment vertical="center" wrapText="1"/>
    </xf>
    <xf numFmtId="0" fontId="51" fillId="0" borderId="10" xfId="0" applyFont="1" applyBorder="1" applyAlignment="1">
      <alignment vertical="center" wrapText="1"/>
    </xf>
    <xf numFmtId="0" fontId="51" fillId="0" borderId="42" xfId="0" applyFont="1" applyBorder="1" applyAlignment="1">
      <alignment wrapText="1"/>
    </xf>
    <xf numFmtId="0" fontId="51" fillId="0" borderId="42" xfId="0" applyFont="1" applyBorder="1" applyAlignment="1">
      <alignment horizontal="left" wrapText="1"/>
    </xf>
    <xf numFmtId="14" fontId="51" fillId="0" borderId="42" xfId="0" applyNumberFormat="1" applyFont="1" applyBorder="1" applyAlignment="1">
      <alignment horizontal="left" vertical="center" wrapText="1"/>
    </xf>
    <xf numFmtId="0" fontId="46" fillId="53" borderId="42" xfId="0" applyFont="1" applyFill="1" applyBorder="1" applyAlignment="1">
      <alignment vertical="center" wrapText="1"/>
    </xf>
    <xf numFmtId="0" fontId="104" fillId="49" borderId="42" xfId="0" applyFont="1" applyFill="1" applyBorder="1" applyAlignment="1">
      <alignment horizontal="center" vertical="center"/>
    </xf>
    <xf numFmtId="0" fontId="116" fillId="49" borderId="42" xfId="0" applyFont="1" applyFill="1" applyBorder="1" applyAlignment="1">
      <alignment horizontal="center" vertical="center"/>
    </xf>
    <xf numFmtId="0" fontId="104" fillId="54" borderId="42" xfId="0" applyFont="1" applyFill="1" applyBorder="1" applyAlignment="1">
      <alignment horizontal="left" vertical="center" wrapText="1"/>
    </xf>
    <xf numFmtId="49" fontId="104" fillId="0" borderId="42" xfId="0" applyNumberFormat="1" applyFont="1" applyBorder="1" applyAlignment="1">
      <alignment horizontal="center" vertical="center" wrapText="1"/>
    </xf>
    <xf numFmtId="0" fontId="104" fillId="0" borderId="42" xfId="0" applyFont="1" applyBorder="1" applyAlignment="1">
      <alignment vertical="top" wrapText="1"/>
    </xf>
    <xf numFmtId="0" fontId="104" fillId="49" borderId="42" xfId="0" applyFont="1" applyFill="1" applyBorder="1" applyAlignment="1">
      <alignment horizontal="left" vertical="center" wrapText="1"/>
    </xf>
    <xf numFmtId="0" fontId="123" fillId="0" borderId="42" xfId="0" applyFont="1" applyBorder="1" applyAlignment="1">
      <alignment horizontal="center" vertical="center" wrapText="1"/>
    </xf>
    <xf numFmtId="0" fontId="107" fillId="49" borderId="42" xfId="0" applyFont="1" applyFill="1" applyBorder="1" applyAlignment="1">
      <alignment horizontal="left" vertical="center" wrapText="1"/>
    </xf>
    <xf numFmtId="0" fontId="124" fillId="49" borderId="42" xfId="0" applyFont="1" applyFill="1" applyBorder="1" applyAlignment="1">
      <alignment horizontal="left" vertical="center" wrapText="1"/>
    </xf>
    <xf numFmtId="14" fontId="47" fillId="49" borderId="42" xfId="0" applyNumberFormat="1" applyFont="1" applyFill="1" applyBorder="1" applyAlignment="1">
      <alignment horizontal="center" vertical="center"/>
    </xf>
    <xf numFmtId="0" fontId="107" fillId="55" borderId="42" xfId="0" applyFont="1" applyFill="1" applyBorder="1" applyAlignment="1">
      <alignment vertical="center" wrapText="1"/>
    </xf>
    <xf numFmtId="0" fontId="104" fillId="55" borderId="42" xfId="0" applyFont="1" applyFill="1" applyBorder="1" applyAlignment="1">
      <alignment horizontal="left" vertical="center" wrapText="1"/>
    </xf>
    <xf numFmtId="0" fontId="107" fillId="49" borderId="42" xfId="0" applyFont="1" applyFill="1" applyBorder="1" applyAlignment="1">
      <alignment vertical="center" wrapText="1"/>
    </xf>
    <xf numFmtId="0" fontId="107" fillId="49" borderId="42" xfId="0" applyFont="1" applyFill="1" applyBorder="1" applyAlignment="1">
      <alignment horizontal="center" vertical="center" wrapText="1"/>
    </xf>
    <xf numFmtId="192" fontId="47" fillId="0" borderId="42" xfId="0" applyNumberFormat="1" applyFont="1" applyBorder="1" applyAlignment="1">
      <alignment horizontal="left" vertical="center" wrapText="1"/>
    </xf>
    <xf numFmtId="14" fontId="47" fillId="0" borderId="47" xfId="0" applyNumberFormat="1" applyFont="1" applyBorder="1" applyAlignment="1">
      <alignment horizontal="center" vertical="center" wrapText="1"/>
    </xf>
    <xf numFmtId="0" fontId="47" fillId="0" borderId="13" xfId="0" applyFont="1" applyBorder="1" applyAlignment="1">
      <alignment horizontal="center" vertical="center"/>
    </xf>
    <xf numFmtId="0" fontId="46" fillId="54" borderId="10" xfId="0" applyFont="1" applyFill="1" applyBorder="1" applyAlignment="1">
      <alignment horizontal="center" vertical="center"/>
    </xf>
    <xf numFmtId="14" fontId="46" fillId="0" borderId="42" xfId="0" applyNumberFormat="1" applyFont="1" applyBorder="1" applyAlignment="1">
      <alignment vertical="center"/>
    </xf>
    <xf numFmtId="0" fontId="105" fillId="0" borderId="42" xfId="0" applyFont="1" applyBorder="1" applyAlignment="1">
      <alignment vertical="center" wrapText="1"/>
    </xf>
    <xf numFmtId="0" fontId="86" fillId="0" borderId="42" xfId="0" applyFont="1" applyBorder="1" applyAlignment="1">
      <alignment vertical="center" wrapText="1"/>
    </xf>
    <xf numFmtId="0" fontId="129" fillId="0" borderId="0" xfId="0" applyFont="1" applyAlignment="1">
      <alignment horizontal="center" vertical="center" readingOrder="1"/>
    </xf>
    <xf numFmtId="0" fontId="115" fillId="0" borderId="10" xfId="0" applyFont="1" applyBorder="1" applyAlignment="1">
      <alignment vertical="center" wrapText="1"/>
    </xf>
    <xf numFmtId="0" fontId="131" fillId="0" borderId="42" xfId="0" applyFont="1" applyBorder="1" applyAlignment="1">
      <alignment vertical="center" wrapText="1"/>
    </xf>
    <xf numFmtId="0" fontId="133" fillId="0" borderId="42" xfId="0" applyFont="1" applyBorder="1" applyAlignment="1">
      <alignment vertical="center" wrapText="1"/>
    </xf>
    <xf numFmtId="0" fontId="134" fillId="0" borderId="42" xfId="0" applyFont="1" applyBorder="1" applyAlignment="1">
      <alignment vertical="center" wrapText="1"/>
    </xf>
    <xf numFmtId="0" fontId="47" fillId="0" borderId="42" xfId="0" quotePrefix="1" applyFont="1" applyBorder="1" applyAlignment="1">
      <alignment vertical="center"/>
    </xf>
    <xf numFmtId="0" fontId="74" fillId="0" borderId="42" xfId="15092" applyBorder="1" applyAlignment="1">
      <alignment horizontal="left" vertical="center"/>
    </xf>
    <xf numFmtId="0" fontId="74" fillId="0" borderId="10" xfId="15092" applyBorder="1" applyAlignment="1">
      <alignment horizontal="center" vertical="center"/>
    </xf>
    <xf numFmtId="0" fontId="45" fillId="0" borderId="42" xfId="0" applyFont="1" applyBorder="1" applyAlignment="1">
      <alignment horizontal="left" vertical="center"/>
    </xf>
    <xf numFmtId="0" fontId="45" fillId="40" borderId="42" xfId="1585" applyFont="1" applyFill="1" applyBorder="1" applyAlignment="1">
      <alignment horizontal="left" vertical="center" wrapText="1"/>
    </xf>
    <xf numFmtId="0" fontId="45" fillId="0" borderId="42" xfId="0" applyFont="1" applyBorder="1" applyAlignment="1">
      <alignment vertical="center"/>
    </xf>
    <xf numFmtId="0" fontId="134" fillId="0" borderId="42" xfId="0" applyFont="1" applyBorder="1" applyAlignment="1">
      <alignment vertical="top" wrapText="1"/>
    </xf>
    <xf numFmtId="0" fontId="46" fillId="38" borderId="41" xfId="0" applyFont="1" applyFill="1" applyBorder="1" applyAlignment="1">
      <alignment horizontal="center" vertical="center" wrapText="1"/>
    </xf>
    <xf numFmtId="0" fontId="105" fillId="0" borderId="10" xfId="0" applyFont="1" applyBorder="1" applyAlignment="1">
      <alignment vertical="center" wrapText="1"/>
    </xf>
    <xf numFmtId="0" fontId="74" fillId="0" borderId="41" xfId="15092" applyBorder="1" applyAlignment="1">
      <alignment horizontal="left" vertical="center"/>
    </xf>
    <xf numFmtId="0" fontId="74" fillId="0" borderId="42" xfId="15092" applyBorder="1"/>
    <xf numFmtId="0" fontId="70" fillId="38" borderId="42" xfId="0" applyFont="1" applyFill="1" applyBorder="1" applyAlignment="1">
      <alignment vertical="center"/>
    </xf>
    <xf numFmtId="0" fontId="74" fillId="38" borderId="42" xfId="15092" applyFill="1" applyBorder="1"/>
    <xf numFmtId="0" fontId="98" fillId="38" borderId="18" xfId="15092" applyFont="1" applyFill="1" applyBorder="1" applyAlignment="1">
      <alignment horizontal="left" vertical="center"/>
    </xf>
    <xf numFmtId="0" fontId="74" fillId="0" borderId="42" xfId="15092" applyBorder="1" applyAlignment="1">
      <alignment horizontal="center" vertical="center"/>
    </xf>
    <xf numFmtId="0" fontId="45" fillId="0" borderId="13" xfId="0" applyFont="1" applyBorder="1" applyAlignment="1">
      <alignment horizontal="left" vertical="center"/>
    </xf>
    <xf numFmtId="0" fontId="104" fillId="49" borderId="13" xfId="0" applyFont="1" applyFill="1" applyBorder="1" applyAlignment="1">
      <alignment horizontal="center" vertical="center" wrapText="1"/>
    </xf>
    <xf numFmtId="0" fontId="107" fillId="0" borderId="13" xfId="0" applyFont="1" applyBorder="1" applyAlignment="1">
      <alignment vertical="center" wrapText="1"/>
    </xf>
    <xf numFmtId="0" fontId="107" fillId="0" borderId="13" xfId="0" applyFont="1" applyBorder="1" applyAlignment="1">
      <alignment horizontal="center" vertical="center" wrapText="1"/>
    </xf>
    <xf numFmtId="0" fontId="46" fillId="53" borderId="42" xfId="0" applyFont="1" applyFill="1" applyBorder="1" applyAlignment="1">
      <alignment horizontal="center" vertical="center" wrapText="1"/>
    </xf>
    <xf numFmtId="14" fontId="104" fillId="56" borderId="42" xfId="0" applyNumberFormat="1" applyFont="1" applyFill="1" applyBorder="1" applyAlignment="1">
      <alignment horizontal="center" vertical="center"/>
    </xf>
    <xf numFmtId="0" fontId="104" fillId="56" borderId="42" xfId="0" applyFont="1" applyFill="1" applyBorder="1" applyAlignment="1">
      <alignment horizontal="center" vertical="center" wrapText="1"/>
    </xf>
    <xf numFmtId="14" fontId="107" fillId="55" borderId="42" xfId="0" applyNumberFormat="1" applyFont="1" applyFill="1" applyBorder="1" applyAlignment="1">
      <alignment horizontal="center" vertical="center"/>
    </xf>
    <xf numFmtId="0" fontId="124" fillId="55" borderId="42" xfId="0" applyFont="1" applyFill="1" applyBorder="1" applyAlignment="1">
      <alignment horizontal="left" vertical="center" wrapText="1"/>
    </xf>
    <xf numFmtId="0" fontId="104" fillId="55" borderId="42" xfId="0" applyFont="1" applyFill="1" applyBorder="1" applyAlignment="1">
      <alignment horizontal="center" vertical="center" wrapText="1"/>
    </xf>
    <xf numFmtId="14" fontId="104" fillId="57" borderId="42" xfId="0" applyNumberFormat="1" applyFont="1" applyFill="1" applyBorder="1" applyAlignment="1">
      <alignment horizontal="center" vertical="center"/>
    </xf>
    <xf numFmtId="0" fontId="104" fillId="57" borderId="42" xfId="0" applyFont="1" applyFill="1" applyBorder="1" applyAlignment="1">
      <alignment vertical="center" wrapText="1"/>
    </xf>
    <xf numFmtId="0" fontId="104" fillId="57" borderId="42" xfId="0" applyFont="1" applyFill="1" applyBorder="1" applyAlignment="1">
      <alignment horizontal="center" vertical="center" wrapText="1"/>
    </xf>
    <xf numFmtId="0" fontId="51" fillId="58" borderId="42" xfId="0" applyFont="1" applyFill="1" applyBorder="1" applyAlignment="1">
      <alignment horizontal="center" vertical="center"/>
    </xf>
    <xf numFmtId="14" fontId="104" fillId="55" borderId="42" xfId="0" applyNumberFormat="1" applyFont="1" applyFill="1" applyBorder="1" applyAlignment="1">
      <alignment horizontal="center" vertical="center"/>
    </xf>
    <xf numFmtId="0" fontId="104" fillId="55" borderId="42" xfId="0" applyFont="1" applyFill="1" applyBorder="1" applyAlignment="1">
      <alignment horizontal="center" vertical="center"/>
    </xf>
    <xf numFmtId="0" fontId="138" fillId="0" borderId="42" xfId="0" applyFont="1" applyBorder="1"/>
    <xf numFmtId="0" fontId="142" fillId="0" borderId="42" xfId="0" applyFont="1" applyBorder="1" applyAlignment="1">
      <alignment horizontal="center" vertical="center"/>
    </xf>
    <xf numFmtId="0" fontId="107" fillId="54" borderId="42" xfId="0" applyFont="1" applyFill="1" applyBorder="1" applyAlignment="1">
      <alignment horizontal="center" vertical="center"/>
    </xf>
    <xf numFmtId="0" fontId="44" fillId="54" borderId="42" xfId="0" applyFont="1" applyFill="1" applyBorder="1" applyAlignment="1">
      <alignment horizontal="center" vertical="center"/>
    </xf>
    <xf numFmtId="14" fontId="104" fillId="58" borderId="42" xfId="0" applyNumberFormat="1" applyFont="1" applyFill="1" applyBorder="1" applyAlignment="1">
      <alignment horizontal="center" vertical="center"/>
    </xf>
    <xf numFmtId="0" fontId="45" fillId="54" borderId="42" xfId="0" applyFont="1" applyFill="1" applyBorder="1" applyAlignment="1">
      <alignment horizontal="center" vertical="center"/>
    </xf>
    <xf numFmtId="0" fontId="143" fillId="55" borderId="42" xfId="0" applyFont="1" applyFill="1" applyBorder="1" applyAlignment="1">
      <alignment vertical="center" wrapText="1"/>
    </xf>
    <xf numFmtId="0" fontId="96" fillId="0" borderId="42" xfId="0" applyFont="1" applyBorder="1" applyAlignment="1">
      <alignment vertical="center" wrapText="1"/>
    </xf>
    <xf numFmtId="0" fontId="105" fillId="49" borderId="42" xfId="0" applyFont="1" applyFill="1" applyBorder="1" applyAlignment="1">
      <alignment vertical="center" wrapText="1"/>
    </xf>
    <xf numFmtId="0" fontId="43" fillId="39" borderId="42" xfId="0" applyFont="1" applyFill="1" applyBorder="1" applyAlignment="1">
      <alignment horizontal="center" vertical="center"/>
    </xf>
    <xf numFmtId="0" fontId="146" fillId="0" borderId="42" xfId="0" applyFont="1" applyBorder="1" applyAlignment="1">
      <alignment vertical="center"/>
    </xf>
    <xf numFmtId="14" fontId="32" fillId="0" borderId="42" xfId="0" applyNumberFormat="1" applyFont="1" applyBorder="1" applyAlignment="1">
      <alignment horizontal="left" vertical="center"/>
    </xf>
    <xf numFmtId="0" fontId="147" fillId="0" borderId="10" xfId="0" applyFont="1" applyBorder="1" applyAlignment="1">
      <alignment vertical="center" wrapText="1"/>
    </xf>
    <xf numFmtId="0" fontId="32" fillId="0" borderId="42" xfId="0" applyFont="1" applyBorder="1" applyAlignment="1">
      <alignment horizontal="center" vertical="center"/>
    </xf>
    <xf numFmtId="195" fontId="61" fillId="0" borderId="42" xfId="15089" applyFont="1" applyBorder="1" applyAlignment="1">
      <alignment horizontal="center" vertical="center"/>
    </xf>
    <xf numFmtId="195" fontId="60" fillId="0" borderId="42" xfId="15089" applyFont="1" applyBorder="1" applyAlignment="1">
      <alignment horizontal="left" vertical="center" wrapText="1"/>
    </xf>
    <xf numFmtId="0" fontId="32" fillId="42" borderId="42" xfId="0" applyFont="1" applyFill="1" applyBorder="1" applyAlignment="1">
      <alignment horizontal="center" vertical="center"/>
    </xf>
    <xf numFmtId="195" fontId="61" fillId="42" borderId="42" xfId="15089" applyFont="1" applyFill="1" applyBorder="1" applyAlignment="1">
      <alignment horizontal="center" vertical="center"/>
    </xf>
    <xf numFmtId="195" fontId="60" fillId="42" borderId="42" xfId="15089" applyFont="1" applyFill="1" applyBorder="1" applyAlignment="1">
      <alignment horizontal="left" vertical="center" wrapText="1"/>
    </xf>
    <xf numFmtId="14" fontId="32" fillId="42" borderId="42" xfId="0" applyNumberFormat="1" applyFont="1" applyFill="1" applyBorder="1" applyAlignment="1">
      <alignment horizontal="center" vertical="center"/>
    </xf>
    <xf numFmtId="195" fontId="61" fillId="45" borderId="42" xfId="15089" applyFont="1" applyFill="1" applyBorder="1" applyAlignment="1">
      <alignment horizontal="center" vertical="center"/>
    </xf>
    <xf numFmtId="195" fontId="60" fillId="0" borderId="42" xfId="15088" applyFont="1" applyBorder="1" applyAlignment="1">
      <alignment horizontal="center" vertical="center" wrapText="1"/>
    </xf>
    <xf numFmtId="195" fontId="60" fillId="0" borderId="42" xfId="15088" applyFont="1" applyBorder="1" applyAlignment="1">
      <alignment horizontal="left" vertical="center" wrapText="1"/>
    </xf>
    <xf numFmtId="195" fontId="60" fillId="0" borderId="42" xfId="15094" applyFont="1" applyBorder="1" applyAlignment="1">
      <alignment horizontal="center" vertical="center" wrapText="1"/>
    </xf>
    <xf numFmtId="0" fontId="32" fillId="30" borderId="42" xfId="0" applyFont="1" applyFill="1" applyBorder="1" applyAlignment="1">
      <alignment horizontal="center" vertical="center"/>
    </xf>
    <xf numFmtId="195" fontId="61" fillId="30" borderId="42" xfId="15089" applyFont="1" applyFill="1" applyBorder="1" applyAlignment="1">
      <alignment horizontal="center" vertical="center"/>
    </xf>
    <xf numFmtId="195" fontId="60" fillId="30" borderId="42" xfId="15088" applyFont="1" applyFill="1" applyBorder="1" applyAlignment="1">
      <alignment horizontal="left" vertical="center" wrapText="1"/>
    </xf>
    <xf numFmtId="14" fontId="32" fillId="30" borderId="42" xfId="0" applyNumberFormat="1" applyFont="1" applyFill="1" applyBorder="1" applyAlignment="1">
      <alignment horizontal="center" vertical="center"/>
    </xf>
    <xf numFmtId="0" fontId="32" fillId="42" borderId="42" xfId="0" applyFont="1" applyFill="1" applyBorder="1" applyAlignment="1">
      <alignment vertical="center"/>
    </xf>
    <xf numFmtId="14" fontId="0" fillId="42" borderId="42" xfId="0" applyNumberFormat="1" applyFill="1" applyBorder="1" applyAlignment="1">
      <alignment horizontal="center" vertical="center"/>
    </xf>
    <xf numFmtId="0" fontId="32" fillId="30" borderId="42" xfId="0" applyFont="1" applyFill="1" applyBorder="1" applyAlignment="1">
      <alignment vertical="center"/>
    </xf>
    <xf numFmtId="14" fontId="0" fillId="30" borderId="42" xfId="0" applyNumberFormat="1" applyFill="1" applyBorder="1" applyAlignment="1">
      <alignment horizontal="center" vertical="center"/>
    </xf>
    <xf numFmtId="14" fontId="0" fillId="0" borderId="42" xfId="0" applyNumberFormat="1" applyBorder="1" applyAlignment="1">
      <alignment horizontal="center" vertical="center"/>
    </xf>
    <xf numFmtId="0" fontId="32" fillId="30" borderId="42" xfId="0" applyFont="1" applyFill="1" applyBorder="1" applyAlignment="1">
      <alignment vertical="center" wrapText="1"/>
    </xf>
    <xf numFmtId="0" fontId="32" fillId="42" borderId="42" xfId="15086" applyFont="1" applyFill="1" applyBorder="1" applyAlignment="1">
      <alignment horizontal="center" vertical="center"/>
    </xf>
    <xf numFmtId="14" fontId="32" fillId="38" borderId="0" xfId="0" applyNumberFormat="1" applyFont="1" applyFill="1" applyAlignment="1">
      <alignment horizontal="center" vertical="center"/>
    </xf>
    <xf numFmtId="193" fontId="32" fillId="0" borderId="0" xfId="0" applyNumberFormat="1" applyFont="1" applyAlignment="1">
      <alignment horizontal="center" vertical="center"/>
    </xf>
    <xf numFmtId="0" fontId="32" fillId="46" borderId="42" xfId="0" applyFont="1" applyFill="1" applyBorder="1" applyAlignment="1">
      <alignment vertical="top"/>
    </xf>
    <xf numFmtId="193" fontId="32" fillId="46" borderId="42" xfId="0" applyNumberFormat="1" applyFont="1" applyFill="1" applyBorder="1" applyAlignment="1">
      <alignment horizontal="center" vertical="top"/>
    </xf>
    <xf numFmtId="0" fontId="32" fillId="0" borderId="0" xfId="0" applyFont="1" applyAlignment="1">
      <alignment vertical="center"/>
    </xf>
    <xf numFmtId="0" fontId="57" fillId="0" borderId="0" xfId="0" applyFont="1" applyAlignment="1">
      <alignment vertical="center"/>
    </xf>
    <xf numFmtId="194" fontId="57" fillId="0" borderId="0" xfId="0" applyNumberFormat="1" applyFont="1" applyAlignment="1">
      <alignment horizontal="center" vertical="center"/>
    </xf>
    <xf numFmtId="0" fontId="57" fillId="0" borderId="42" xfId="0" applyFont="1" applyBorder="1" applyAlignment="1">
      <alignment vertical="top"/>
    </xf>
    <xf numFmtId="0" fontId="32" fillId="0" borderId="42" xfId="0" applyFont="1" applyBorder="1" applyAlignment="1">
      <alignment vertical="center" wrapText="1"/>
    </xf>
    <xf numFmtId="0" fontId="31" fillId="38" borderId="43" xfId="15091" applyFont="1" applyFill="1" applyBorder="1">
      <alignment vertical="center"/>
    </xf>
    <xf numFmtId="0" fontId="46" fillId="0" borderId="43" xfId="0" applyFont="1" applyBorder="1" applyAlignment="1">
      <alignment vertical="center" wrapText="1"/>
    </xf>
    <xf numFmtId="0" fontId="32" fillId="0" borderId="43" xfId="0" applyFont="1" applyBorder="1" applyAlignment="1">
      <alignment wrapText="1"/>
    </xf>
    <xf numFmtId="0" fontId="144" fillId="0" borderId="42" xfId="0" applyFont="1" applyBorder="1" applyAlignment="1">
      <alignment vertical="center" wrapText="1"/>
    </xf>
    <xf numFmtId="0" fontId="96" fillId="0" borderId="42" xfId="0" applyFont="1" applyBorder="1" applyAlignment="1">
      <alignment horizontal="left" vertical="center" wrapText="1"/>
    </xf>
    <xf numFmtId="0" fontId="46" fillId="0" borderId="42" xfId="0" applyFont="1" applyBorder="1" applyAlignment="1">
      <alignment horizontal="left" vertical="center" wrapText="1"/>
    </xf>
    <xf numFmtId="0" fontId="45" fillId="0" borderId="42" xfId="0" quotePrefix="1" applyFont="1" applyBorder="1" applyAlignment="1">
      <alignment horizontal="left" vertical="center"/>
    </xf>
    <xf numFmtId="0" fontId="51" fillId="0" borderId="42" xfId="0" applyFont="1" applyBorder="1" applyAlignment="1">
      <alignment horizontal="center" vertical="center" wrapText="1"/>
    </xf>
    <xf numFmtId="0" fontId="65" fillId="0" borderId="42" xfId="0" applyFont="1" applyBorder="1" applyAlignment="1">
      <alignment vertical="center" wrapText="1"/>
    </xf>
    <xf numFmtId="0" fontId="42" fillId="0" borderId="42" xfId="0" applyFont="1" applyBorder="1" applyAlignment="1">
      <alignment vertical="center" wrapText="1"/>
    </xf>
    <xf numFmtId="0" fontId="46" fillId="0" borderId="42" xfId="0" applyFont="1" applyBorder="1" applyAlignment="1">
      <alignment wrapText="1"/>
    </xf>
    <xf numFmtId="0" fontId="96" fillId="0" borderId="42" xfId="0" applyFont="1" applyBorder="1" applyAlignment="1">
      <alignment vertical="top" wrapText="1"/>
    </xf>
    <xf numFmtId="0" fontId="107" fillId="0" borderId="42" xfId="0" applyFont="1" applyBorder="1" applyAlignment="1">
      <alignment horizontal="left" vertical="top" wrapText="1"/>
    </xf>
    <xf numFmtId="199" fontId="107" fillId="0" borderId="42" xfId="0" applyNumberFormat="1" applyFont="1" applyBorder="1" applyAlignment="1">
      <alignment horizontal="left" vertical="center" wrapText="1"/>
    </xf>
    <xf numFmtId="199" fontId="104" fillId="0" borderId="42" xfId="0" applyNumberFormat="1" applyFont="1" applyBorder="1" applyAlignment="1">
      <alignment horizontal="left" vertical="center" wrapText="1"/>
    </xf>
    <xf numFmtId="0" fontId="92" fillId="0" borderId="0" xfId="0" applyFont="1" applyAlignment="1">
      <alignment horizontal="center" vertical="center"/>
    </xf>
    <xf numFmtId="0" fontId="49" fillId="51" borderId="40" xfId="2" applyFont="1" applyFill="1" applyBorder="1" applyAlignment="1" applyProtection="1">
      <alignment horizontal="center" vertical="center" wrapText="1"/>
      <protection locked="0"/>
    </xf>
    <xf numFmtId="0" fontId="45" fillId="0" borderId="42" xfId="0" applyFont="1" applyBorder="1" applyAlignment="1">
      <alignment vertical="top" wrapText="1"/>
    </xf>
    <xf numFmtId="0" fontId="45" fillId="0" borderId="10" xfId="0" applyFont="1" applyBorder="1" applyAlignment="1">
      <alignment vertical="top" wrapText="1"/>
    </xf>
    <xf numFmtId="0" fontId="45" fillId="0" borderId="13" xfId="0" applyFont="1" applyBorder="1" applyAlignment="1">
      <alignment horizontal="left" vertical="center" wrapText="1"/>
    </xf>
    <xf numFmtId="0" fontId="47" fillId="0" borderId="42" xfId="0" quotePrefix="1" applyFont="1" applyBorder="1" applyAlignment="1">
      <alignment vertical="center" wrapText="1"/>
    </xf>
    <xf numFmtId="0" fontId="46" fillId="54" borderId="10" xfId="0" applyFont="1" applyFill="1" applyBorder="1" applyAlignment="1">
      <alignment horizontal="left" vertical="center"/>
    </xf>
    <xf numFmtId="14" fontId="47" fillId="0" borderId="42" xfId="0" applyNumberFormat="1" applyFont="1" applyBorder="1" applyAlignment="1">
      <alignment horizontal="center" vertical="center" wrapText="1"/>
    </xf>
    <xf numFmtId="0" fontId="104" fillId="59" borderId="42" xfId="0" applyFont="1" applyFill="1" applyBorder="1" applyAlignment="1">
      <alignment horizontal="center" vertical="center" wrapText="1"/>
    </xf>
    <xf numFmtId="0" fontId="104" fillId="60" borderId="42" xfId="0" applyFont="1" applyFill="1" applyBorder="1" applyAlignment="1">
      <alignment horizontal="center" vertical="center" wrapText="1"/>
    </xf>
    <xf numFmtId="0" fontId="46" fillId="38" borderId="0" xfId="0" applyFont="1" applyFill="1" applyAlignment="1">
      <alignment horizontal="left" vertical="center"/>
    </xf>
    <xf numFmtId="0" fontId="135" fillId="0" borderId="42" xfId="0" applyFont="1" applyBorder="1" applyAlignment="1">
      <alignment vertical="center" wrapText="1"/>
    </xf>
    <xf numFmtId="0" fontId="49" fillId="35" borderId="42" xfId="2" applyFont="1" applyFill="1" applyBorder="1" applyAlignment="1" applyProtection="1">
      <alignment horizontal="center" vertical="center" wrapText="1"/>
      <protection locked="0"/>
    </xf>
    <xf numFmtId="0" fontId="106" fillId="38" borderId="0" xfId="0" applyFont="1" applyFill="1" applyAlignment="1">
      <alignment horizontal="left" vertical="center"/>
    </xf>
    <xf numFmtId="0" fontId="51" fillId="0" borderId="40" xfId="0" applyFont="1" applyBorder="1" applyAlignment="1">
      <alignment horizontal="center" vertical="center"/>
    </xf>
    <xf numFmtId="0" fontId="49" fillId="0" borderId="48" xfId="0" applyFont="1" applyBorder="1" applyAlignment="1">
      <alignment horizontal="center" vertical="center"/>
    </xf>
    <xf numFmtId="0" fontId="49" fillId="44" borderId="6" xfId="0" applyFont="1" applyFill="1" applyBorder="1" applyAlignment="1">
      <alignment horizontal="center" vertical="center"/>
    </xf>
    <xf numFmtId="0" fontId="49" fillId="61" borderId="6" xfId="0" applyFont="1" applyFill="1" applyBorder="1" applyAlignment="1">
      <alignment horizontal="center" vertical="center"/>
    </xf>
    <xf numFmtId="0" fontId="71" fillId="42" borderId="42" xfId="0" applyFont="1" applyFill="1" applyBorder="1" applyAlignment="1">
      <alignment horizontal="center" vertical="center"/>
    </xf>
    <xf numFmtId="0" fontId="49" fillId="61" borderId="6" xfId="0" applyFont="1" applyFill="1" applyBorder="1" applyAlignment="1">
      <alignment horizontal="center" vertical="center" wrapText="1"/>
    </xf>
    <xf numFmtId="0" fontId="49" fillId="61" borderId="7" xfId="0" applyFont="1" applyFill="1" applyBorder="1" applyAlignment="1">
      <alignment horizontal="center" vertical="center" wrapText="1"/>
    </xf>
    <xf numFmtId="0" fontId="51" fillId="0" borderId="34" xfId="0" applyFont="1" applyBorder="1" applyAlignment="1">
      <alignment horizontal="left" vertical="center"/>
    </xf>
    <xf numFmtId="0" fontId="49" fillId="0" borderId="36" xfId="0" applyFont="1" applyBorder="1" applyAlignment="1">
      <alignment horizontal="left" vertical="center"/>
    </xf>
    <xf numFmtId="0" fontId="51" fillId="38" borderId="0" xfId="0" applyFont="1" applyFill="1" applyAlignment="1">
      <alignment horizontal="center" vertical="center"/>
    </xf>
    <xf numFmtId="0" fontId="49" fillId="48" borderId="6" xfId="0" applyFont="1" applyFill="1" applyBorder="1" applyAlignment="1">
      <alignment horizontal="center" vertical="center"/>
    </xf>
    <xf numFmtId="0" fontId="71" fillId="30" borderId="33" xfId="0" applyFont="1" applyFill="1" applyBorder="1" applyAlignment="1">
      <alignment horizontal="center" vertical="center"/>
    </xf>
    <xf numFmtId="0" fontId="71" fillId="30" borderId="42" xfId="0" applyFont="1" applyFill="1" applyBorder="1" applyAlignment="1">
      <alignment horizontal="center" vertical="center"/>
    </xf>
    <xf numFmtId="0" fontId="71" fillId="61" borderId="33" xfId="0" applyFont="1" applyFill="1" applyBorder="1" applyAlignment="1">
      <alignment horizontal="center" vertical="center"/>
    </xf>
    <xf numFmtId="0" fontId="49" fillId="48" borderId="5" xfId="0" applyFont="1" applyFill="1" applyBorder="1" applyAlignment="1">
      <alignment horizontal="left" vertical="center"/>
    </xf>
    <xf numFmtId="0" fontId="51" fillId="0" borderId="13" xfId="0" applyFont="1" applyBorder="1" applyAlignment="1">
      <alignment horizontal="left" vertical="center"/>
    </xf>
    <xf numFmtId="0" fontId="51" fillId="0" borderId="42" xfId="0" applyFont="1" applyBorder="1" applyAlignment="1">
      <alignment horizontal="left" vertical="center"/>
    </xf>
    <xf numFmtId="0" fontId="51" fillId="0" borderId="14" xfId="0" applyFont="1" applyBorder="1" applyAlignment="1">
      <alignment horizontal="left" vertical="center"/>
    </xf>
    <xf numFmtId="0" fontId="49" fillId="0" borderId="50" xfId="0" applyFont="1" applyBorder="1" applyAlignment="1">
      <alignment horizontal="center" vertical="center"/>
    </xf>
    <xf numFmtId="0" fontId="49" fillId="0" borderId="51" xfId="0" applyFont="1" applyBorder="1" applyAlignment="1">
      <alignment horizontal="center" vertical="center"/>
    </xf>
    <xf numFmtId="0" fontId="49" fillId="0" borderId="52"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51" fillId="0" borderId="37" xfId="0" applyFont="1" applyBorder="1" applyAlignment="1">
      <alignment horizontal="left" vertical="center"/>
    </xf>
    <xf numFmtId="0" fontId="51" fillId="0" borderId="38" xfId="0" applyFont="1" applyBorder="1" applyAlignment="1">
      <alignment horizontal="center" vertical="center"/>
    </xf>
    <xf numFmtId="0" fontId="51" fillId="0" borderId="51" xfId="0" applyFont="1" applyBorder="1" applyAlignment="1">
      <alignment horizontal="center" vertical="center"/>
    </xf>
    <xf numFmtId="0" fontId="51" fillId="0" borderId="33" xfId="0" applyFont="1" applyBorder="1" applyAlignment="1">
      <alignment horizontal="left" vertical="center"/>
    </xf>
    <xf numFmtId="0" fontId="46" fillId="0" borderId="43" xfId="0" applyFont="1" applyBorder="1" applyAlignment="1">
      <alignment horizontal="center" vertical="center"/>
    </xf>
    <xf numFmtId="0" fontId="49" fillId="0" borderId="54" xfId="0" applyFont="1" applyBorder="1" applyAlignment="1">
      <alignment horizontal="center" vertical="center"/>
    </xf>
    <xf numFmtId="0" fontId="46" fillId="0" borderId="55" xfId="0" applyFont="1" applyBorder="1" applyAlignment="1">
      <alignment horizontal="center" vertical="center"/>
    </xf>
    <xf numFmtId="0" fontId="46" fillId="0" borderId="54" xfId="0" applyFont="1" applyBorder="1" applyAlignment="1">
      <alignment horizontal="center" vertical="center"/>
    </xf>
    <xf numFmtId="0" fontId="49" fillId="0" borderId="56" xfId="0" applyFont="1" applyBorder="1" applyAlignment="1">
      <alignment horizontal="center" vertical="center"/>
    </xf>
    <xf numFmtId="0" fontId="49" fillId="0" borderId="31" xfId="0" applyFont="1" applyBorder="1" applyAlignment="1">
      <alignment horizontal="center" vertical="center"/>
    </xf>
    <xf numFmtId="0" fontId="49" fillId="2" borderId="58" xfId="0" applyFont="1" applyFill="1" applyBorder="1" applyAlignment="1">
      <alignment horizontal="center" vertical="center"/>
    </xf>
    <xf numFmtId="0" fontId="49" fillId="2" borderId="60" xfId="0" applyFont="1" applyFill="1" applyBorder="1" applyAlignment="1">
      <alignment horizontal="center" vertical="center"/>
    </xf>
    <xf numFmtId="0" fontId="49" fillId="44" borderId="61" xfId="0" applyFont="1" applyFill="1" applyBorder="1" applyAlignment="1">
      <alignment horizontal="center" vertical="center"/>
    </xf>
    <xf numFmtId="0" fontId="49" fillId="31" borderId="42" xfId="2" applyFont="1" applyFill="1" applyBorder="1" applyAlignment="1" applyProtection="1">
      <alignment horizontal="left" vertical="center"/>
      <protection locked="0"/>
    </xf>
    <xf numFmtId="0" fontId="46" fillId="0" borderId="0" xfId="0" applyFont="1" applyAlignment="1">
      <alignment horizontal="left"/>
    </xf>
    <xf numFmtId="0" fontId="49" fillId="0" borderId="42" xfId="2" applyFont="1" applyBorder="1" applyAlignment="1" applyProtection="1">
      <alignment horizontal="left"/>
      <protection locked="0"/>
    </xf>
    <xf numFmtId="0" fontId="51" fillId="0" borderId="42" xfId="2" applyFont="1" applyBorder="1" applyAlignment="1" applyProtection="1">
      <alignment horizontal="left"/>
      <protection locked="0"/>
    </xf>
    <xf numFmtId="0" fontId="47" fillId="0" borderId="42" xfId="0" applyFont="1" applyBorder="1" applyAlignment="1">
      <alignment horizontal="left"/>
    </xf>
    <xf numFmtId="0" fontId="46" fillId="0" borderId="42" xfId="0" applyFont="1" applyBorder="1" applyAlignment="1">
      <alignment horizontal="left"/>
    </xf>
    <xf numFmtId="0" fontId="46" fillId="54" borderId="42" xfId="0" applyFont="1" applyFill="1" applyBorder="1" applyAlignment="1">
      <alignment horizontal="left"/>
    </xf>
    <xf numFmtId="0" fontId="46" fillId="0" borderId="34" xfId="0" applyFont="1" applyBorder="1" applyAlignment="1">
      <alignment horizontal="center" vertical="center"/>
    </xf>
    <xf numFmtId="0" fontId="49" fillId="2" borderId="49" xfId="0" applyFont="1" applyFill="1" applyBorder="1" applyAlignment="1">
      <alignment horizontal="center" vertical="center"/>
    </xf>
    <xf numFmtId="0" fontId="49" fillId="2" borderId="53" xfId="0" applyFont="1" applyFill="1" applyBorder="1" applyAlignment="1">
      <alignment horizontal="center" vertical="center"/>
    </xf>
    <xf numFmtId="0" fontId="49" fillId="0" borderId="40" xfId="0" applyFont="1" applyBorder="1" applyAlignment="1">
      <alignment horizontal="center" vertical="center"/>
    </xf>
    <xf numFmtId="0" fontId="49" fillId="0" borderId="43" xfId="0" applyFont="1" applyBorder="1" applyAlignment="1">
      <alignment horizontal="center" vertical="center"/>
    </xf>
    <xf numFmtId="0" fontId="71" fillId="48" borderId="7" xfId="0" applyFont="1" applyFill="1" applyBorder="1" applyAlignment="1">
      <alignment horizontal="center" vertical="center"/>
    </xf>
    <xf numFmtId="0" fontId="71" fillId="48" borderId="35" xfId="0" applyFont="1" applyFill="1" applyBorder="1" applyAlignment="1">
      <alignment horizontal="center" vertical="center"/>
    </xf>
    <xf numFmtId="0" fontId="46" fillId="0" borderId="57" xfId="0" applyFont="1" applyBorder="1" applyAlignment="1">
      <alignment horizontal="center" vertical="center"/>
    </xf>
    <xf numFmtId="0" fontId="46" fillId="0" borderId="30" xfId="0" applyFont="1" applyBorder="1" applyAlignment="1">
      <alignment horizontal="center" vertical="center"/>
    </xf>
    <xf numFmtId="0" fontId="46" fillId="0" borderId="62" xfId="0" applyFont="1" applyBorder="1" applyAlignment="1">
      <alignment horizontal="center" vertical="center"/>
    </xf>
    <xf numFmtId="0" fontId="46" fillId="0" borderId="45" xfId="0" applyFont="1" applyBorder="1" applyAlignment="1">
      <alignment horizontal="center" vertical="center"/>
    </xf>
    <xf numFmtId="0" fontId="46" fillId="0" borderId="36" xfId="0" applyFont="1" applyBorder="1" applyAlignment="1">
      <alignment horizontal="center" vertical="center"/>
    </xf>
    <xf numFmtId="0" fontId="46" fillId="0" borderId="5" xfId="0" applyFont="1" applyBorder="1" applyAlignment="1">
      <alignment horizontal="center" vertical="center"/>
    </xf>
    <xf numFmtId="0" fontId="49" fillId="2" borderId="63" xfId="0" applyFont="1" applyFill="1" applyBorder="1" applyAlignment="1">
      <alignment horizontal="center" vertical="center"/>
    </xf>
    <xf numFmtId="0" fontId="49" fillId="2" borderId="59" xfId="0" applyFont="1" applyFill="1" applyBorder="1" applyAlignment="1">
      <alignment horizontal="center" vertical="center"/>
    </xf>
    <xf numFmtId="0" fontId="49" fillId="0" borderId="49" xfId="0" applyFont="1" applyBorder="1" applyAlignment="1">
      <alignment horizontal="center" vertical="center"/>
    </xf>
    <xf numFmtId="0" fontId="49" fillId="0" borderId="53" xfId="0" applyFont="1" applyBorder="1" applyAlignment="1">
      <alignment horizontal="center" vertical="center"/>
    </xf>
    <xf numFmtId="0" fontId="49" fillId="48" borderId="5" xfId="0" applyFont="1" applyFill="1" applyBorder="1" applyAlignment="1">
      <alignment horizontal="left" vertical="center"/>
    </xf>
    <xf numFmtId="0" fontId="49" fillId="48" borderId="34" xfId="0" applyFont="1" applyFill="1" applyBorder="1" applyAlignment="1">
      <alignment horizontal="left" vertical="center"/>
    </xf>
    <xf numFmtId="0" fontId="71" fillId="42" borderId="6" xfId="0" applyFont="1" applyFill="1" applyBorder="1" applyAlignment="1">
      <alignment horizontal="center" vertical="center"/>
    </xf>
    <xf numFmtId="0" fontId="71" fillId="30" borderId="6" xfId="0" applyFont="1" applyFill="1" applyBorder="1" applyAlignment="1">
      <alignment horizontal="center" vertical="center"/>
    </xf>
    <xf numFmtId="0" fontId="90" fillId="0" borderId="16" xfId="0" applyFont="1" applyBorder="1" applyAlignment="1">
      <alignment horizontal="center" vertical="center"/>
    </xf>
    <xf numFmtId="0" fontId="55" fillId="0" borderId="16" xfId="0" applyFont="1" applyBorder="1" applyAlignment="1">
      <alignment horizontal="center" vertical="center"/>
    </xf>
    <xf numFmtId="0" fontId="92" fillId="0" borderId="16" xfId="0" applyFont="1" applyBorder="1" applyAlignment="1">
      <alignment horizontal="center" vertical="center"/>
    </xf>
    <xf numFmtId="0" fontId="46" fillId="37" borderId="40" xfId="0" applyFont="1" applyFill="1" applyBorder="1" applyAlignment="1">
      <alignment horizontal="center" vertical="center"/>
    </xf>
    <xf numFmtId="0" fontId="46" fillId="37" borderId="15" xfId="0" applyFont="1" applyFill="1" applyBorder="1" applyAlignment="1">
      <alignment horizontal="center" vertical="center"/>
    </xf>
    <xf numFmtId="0" fontId="46" fillId="37" borderId="39" xfId="0" applyFont="1" applyFill="1" applyBorder="1" applyAlignment="1">
      <alignment horizontal="center" vertical="center"/>
    </xf>
    <xf numFmtId="0" fontId="49" fillId="0" borderId="16" xfId="0" applyFont="1" applyBorder="1" applyAlignment="1">
      <alignment horizontal="center" vertical="center"/>
    </xf>
    <xf numFmtId="0" fontId="55" fillId="45" borderId="16" xfId="0" applyFont="1" applyFill="1" applyBorder="1" applyAlignment="1">
      <alignment horizontal="center" vertical="center"/>
    </xf>
    <xf numFmtId="0" fontId="46" fillId="0" borderId="14" xfId="0" applyFont="1" applyBorder="1" applyAlignment="1">
      <alignment horizontal="center" vertical="center" wrapText="1"/>
    </xf>
    <xf numFmtId="0" fontId="46" fillId="0" borderId="46" xfId="0" applyFont="1" applyBorder="1" applyAlignment="1">
      <alignment horizontal="center" vertical="center" wrapText="1"/>
    </xf>
    <xf numFmtId="0" fontId="46" fillId="0" borderId="13" xfId="0" applyFont="1" applyBorder="1" applyAlignment="1">
      <alignment horizontal="center" vertical="center" wrapText="1"/>
    </xf>
    <xf numFmtId="0" fontId="90" fillId="38" borderId="16" xfId="0" applyFont="1" applyFill="1" applyBorder="1" applyAlignment="1">
      <alignment horizontal="left" vertical="center"/>
    </xf>
    <xf numFmtId="0" fontId="54" fillId="0" borderId="5" xfId="0" applyFont="1" applyBorder="1" applyAlignment="1">
      <alignment horizontal="left" vertical="center"/>
    </xf>
    <xf numFmtId="0" fontId="54" fillId="0" borderId="6" xfId="0" applyFont="1" applyBorder="1" applyAlignment="1">
      <alignment horizontal="left" vertical="center"/>
    </xf>
    <xf numFmtId="0" fontId="54" fillId="0" borderId="7" xfId="0" applyFont="1" applyBorder="1" applyAlignment="1">
      <alignment horizontal="left" vertical="center"/>
    </xf>
    <xf numFmtId="0" fontId="54" fillId="0" borderId="25" xfId="0" applyFont="1" applyBorder="1" applyAlignment="1">
      <alignment horizontal="left" vertical="center"/>
    </xf>
    <xf numFmtId="0" fontId="54" fillId="0" borderId="26" xfId="0" applyFont="1" applyBorder="1" applyAlignment="1">
      <alignment horizontal="left" vertical="center"/>
    </xf>
    <xf numFmtId="0" fontId="54" fillId="0" borderId="27" xfId="0" applyFont="1" applyBorder="1" applyAlignment="1">
      <alignment horizontal="left" vertical="center"/>
    </xf>
    <xf numFmtId="0" fontId="71" fillId="0" borderId="25" xfId="0" applyFont="1" applyBorder="1" applyAlignment="1">
      <alignment horizontal="left" vertical="center"/>
    </xf>
    <xf numFmtId="0" fontId="71" fillId="0" borderId="26" xfId="0" applyFont="1" applyBorder="1" applyAlignment="1">
      <alignment horizontal="left" vertical="center"/>
    </xf>
    <xf numFmtId="0" fontId="71" fillId="0" borderId="27" xfId="0" applyFont="1" applyBorder="1" applyAlignment="1">
      <alignment horizontal="left" vertical="center"/>
    </xf>
    <xf numFmtId="0" fontId="46" fillId="0" borderId="20" xfId="0" applyFont="1" applyBorder="1" applyAlignment="1">
      <alignment horizontal="center" vertical="center"/>
    </xf>
    <xf numFmtId="0" fontId="49" fillId="36" borderId="5" xfId="0" applyFont="1" applyFill="1" applyBorder="1" applyAlignment="1">
      <alignment horizontal="center" vertical="center"/>
    </xf>
    <xf numFmtId="0" fontId="49" fillId="36" borderId="34" xfId="0" applyFont="1" applyFill="1" applyBorder="1" applyAlignment="1">
      <alignment horizontal="center" vertical="center"/>
    </xf>
    <xf numFmtId="0" fontId="71" fillId="48" borderId="5" xfId="0" applyFont="1" applyFill="1" applyBorder="1" applyAlignment="1">
      <alignment horizontal="center" vertical="center"/>
    </xf>
    <xf numFmtId="0" fontId="71" fillId="48" borderId="34" xfId="0" applyFont="1" applyFill="1" applyBorder="1" applyAlignment="1">
      <alignment horizontal="center" vertical="center"/>
    </xf>
    <xf numFmtId="0" fontId="46" fillId="0" borderId="14" xfId="0" applyFont="1" applyBorder="1" applyAlignment="1">
      <alignment vertical="center" wrapText="1"/>
    </xf>
    <xf numFmtId="0" fontId="46" fillId="0" borderId="13" xfId="0" applyFont="1" applyBorder="1" applyAlignment="1">
      <alignment vertical="center"/>
    </xf>
    <xf numFmtId="0" fontId="46" fillId="0" borderId="14" xfId="0" applyFont="1" applyBorder="1" applyAlignment="1">
      <alignment vertical="center"/>
    </xf>
    <xf numFmtId="0" fontId="46" fillId="0" borderId="13" xfId="0" applyFont="1" applyBorder="1" applyAlignment="1">
      <alignment vertical="center" wrapText="1"/>
    </xf>
    <xf numFmtId="0" fontId="46" fillId="0" borderId="46" xfId="0" applyFont="1" applyBorder="1" applyAlignment="1">
      <alignment vertical="center" wrapText="1"/>
    </xf>
    <xf numFmtId="0" fontId="46" fillId="0" borderId="46" xfId="0" applyFont="1" applyBorder="1" applyAlignment="1">
      <alignment vertical="center"/>
    </xf>
    <xf numFmtId="0" fontId="98" fillId="0" borderId="14" xfId="15092" applyFont="1" applyBorder="1" applyAlignment="1">
      <alignment horizontal="left" vertical="center"/>
    </xf>
    <xf numFmtId="0" fontId="98" fillId="0" borderId="46" xfId="15092" applyFont="1" applyBorder="1" applyAlignment="1">
      <alignment horizontal="left" vertical="center"/>
    </xf>
    <xf numFmtId="0" fontId="93" fillId="0" borderId="42" xfId="15092" applyFont="1" applyBorder="1" applyAlignment="1">
      <alignment horizontal="left" vertical="center"/>
    </xf>
    <xf numFmtId="0" fontId="74" fillId="0" borderId="14" xfId="15092" applyBorder="1" applyAlignment="1">
      <alignment horizontal="left" vertical="center"/>
    </xf>
    <xf numFmtId="0" fontId="74" fillId="0" borderId="46" xfId="15092" applyBorder="1" applyAlignment="1">
      <alignment horizontal="left" vertical="center"/>
    </xf>
    <xf numFmtId="0" fontId="74" fillId="0" borderId="13" xfId="15092" applyBorder="1" applyAlignment="1">
      <alignment horizontal="left" vertical="center"/>
    </xf>
    <xf numFmtId="0" fontId="74" fillId="0" borderId="14" xfId="15092" applyBorder="1" applyAlignment="1">
      <alignment horizontal="center" vertical="center"/>
    </xf>
    <xf numFmtId="0" fontId="74" fillId="0" borderId="46" xfId="15092" applyBorder="1" applyAlignment="1">
      <alignment horizontal="center" vertical="center"/>
    </xf>
    <xf numFmtId="0" fontId="74" fillId="0" borderId="13" xfId="15092" applyBorder="1" applyAlignment="1">
      <alignment horizontal="center" vertical="center"/>
    </xf>
    <xf numFmtId="0" fontId="98" fillId="0" borderId="14" xfId="15092" applyFont="1" applyBorder="1" applyAlignment="1">
      <alignment horizontal="center" vertical="center"/>
    </xf>
    <xf numFmtId="0" fontId="98" fillId="0" borderId="46" xfId="15092" applyFont="1" applyBorder="1" applyAlignment="1">
      <alignment horizontal="center" vertical="center"/>
    </xf>
    <xf numFmtId="0" fontId="98" fillId="0" borderId="13" xfId="15092" applyFont="1" applyBorder="1" applyAlignment="1">
      <alignment horizontal="center" vertical="center"/>
    </xf>
    <xf numFmtId="0" fontId="45" fillId="0" borderId="14" xfId="0" applyFont="1" applyBorder="1" applyAlignment="1">
      <alignment horizontal="left" vertical="center" wrapText="1"/>
    </xf>
    <xf numFmtId="0" fontId="45" fillId="0" borderId="46" xfId="0" applyFont="1" applyBorder="1" applyAlignment="1">
      <alignment horizontal="left" vertical="center" wrapText="1"/>
    </xf>
    <xf numFmtId="0" fontId="45" fillId="0" borderId="13" xfId="0" applyFont="1" applyBorder="1" applyAlignment="1">
      <alignment horizontal="left" vertical="center" wrapText="1"/>
    </xf>
    <xf numFmtId="0" fontId="152" fillId="0" borderId="14" xfId="0" applyFont="1" applyBorder="1" applyAlignment="1">
      <alignment horizontal="left" vertical="center" wrapText="1"/>
    </xf>
    <xf numFmtId="0" fontId="152" fillId="0" borderId="46" xfId="0" applyFont="1" applyBorder="1" applyAlignment="1">
      <alignment horizontal="left" vertical="center" wrapText="1"/>
    </xf>
    <xf numFmtId="0" fontId="152" fillId="0" borderId="13" xfId="0" applyFont="1" applyBorder="1" applyAlignment="1">
      <alignment horizontal="left" vertical="center" wrapText="1"/>
    </xf>
    <xf numFmtId="0" fontId="45" fillId="0" borderId="14" xfId="0" applyFont="1" applyBorder="1" applyAlignment="1">
      <alignment horizontal="left" vertical="top" wrapText="1"/>
    </xf>
    <xf numFmtId="0" fontId="45" fillId="0" borderId="13" xfId="0" applyFont="1" applyBorder="1" applyAlignment="1">
      <alignment horizontal="left" vertical="top"/>
    </xf>
    <xf numFmtId="0" fontId="84" fillId="0" borderId="14" xfId="15092" applyFont="1" applyBorder="1" applyAlignment="1">
      <alignment horizontal="center" vertical="center"/>
    </xf>
    <xf numFmtId="0" fontId="84" fillId="0" borderId="46" xfId="15092" applyFont="1" applyBorder="1" applyAlignment="1">
      <alignment horizontal="center" vertical="center"/>
    </xf>
    <xf numFmtId="0" fontId="84" fillId="0" borderId="13" xfId="15092" applyFont="1" applyBorder="1" applyAlignment="1">
      <alignment horizontal="center" vertical="center"/>
    </xf>
    <xf numFmtId="0" fontId="84" fillId="0" borderId="14" xfId="15092" applyFont="1" applyBorder="1" applyAlignment="1">
      <alignment horizontal="left" vertical="center"/>
    </xf>
    <xf numFmtId="0" fontId="84" fillId="0" borderId="46" xfId="15092" applyFont="1" applyBorder="1" applyAlignment="1">
      <alignment horizontal="left" vertical="center"/>
    </xf>
    <xf numFmtId="0" fontId="84" fillId="0" borderId="13" xfId="15092" applyFont="1" applyBorder="1" applyAlignment="1">
      <alignment horizontal="left" vertical="center"/>
    </xf>
    <xf numFmtId="0" fontId="32" fillId="38" borderId="16" xfId="15086" applyFont="1" applyFill="1" applyBorder="1" applyAlignment="1">
      <alignment horizontal="center" vertical="center"/>
    </xf>
  </cellXfs>
  <cellStyles count="15095">
    <cellStyle name="_071205-ver06 ZY2 ZY6 driver list" xfId="5"/>
    <cellStyle name="_071205-ver06 ZY2 ZY6 driver list 2" xfId="3805"/>
    <cellStyle name="_071205-ver06 ZY2 ZY6 driver list 2 2" xfId="10648"/>
    <cellStyle name="_071205-ver06 ZY2 ZY6 driver list 3" xfId="10647"/>
    <cellStyle name="_080213-ver16 ZY2 ZY6 driver list" xfId="6"/>
    <cellStyle name="_080213-ver16 ZY2 ZY6 driver list 2" xfId="3806"/>
    <cellStyle name="_080213-ver16 ZY2 ZY6 driver list 2 2" xfId="10650"/>
    <cellStyle name="_080213-ver16 ZY2 ZY6 driver list 3" xfId="10649"/>
    <cellStyle name="_20070409 contry matrix" xfId="7"/>
    <cellStyle name="_20070409 contry matrix 2" xfId="3807"/>
    <cellStyle name="_20070409 contry matrix 2 2" xfId="10652"/>
    <cellStyle name="_20070409 contry matrix 3" xfId="10651"/>
    <cellStyle name="_20070611 ZD1 C stage Peripheral on Acer Vista X64 system" xfId="8"/>
    <cellStyle name="_20070611 ZD1 C stage Peripheral on Acer Vista X64 system 2" xfId="3808"/>
    <cellStyle name="_20070611 ZD1 C stage Peripheral on Acer Vista X64 system 2 2" xfId="10654"/>
    <cellStyle name="_20070611 ZD1 C stage Peripheral on Acer Vista X64 system 3" xfId="10653"/>
    <cellStyle name="_20080505 ZY2 and ZY6 C1 Test status" xfId="9"/>
    <cellStyle name="_20080505 ZY2 and ZY6 C1 Test status 2" xfId="3809"/>
    <cellStyle name="_20080505 ZY2 and ZY6 C1 Test status 2 2" xfId="10656"/>
    <cellStyle name="_20080505 ZY2 and ZY6 C1 Test status 3" xfId="10655"/>
    <cellStyle name="_512M Test case" xfId="10"/>
    <cellStyle name="_512M Test case 2" xfId="3810"/>
    <cellStyle name="_512M Test case 2 2" xfId="10658"/>
    <cellStyle name="_512M Test case 3" xfId="10657"/>
    <cellStyle name="_Bluetooth" xfId="11"/>
    <cellStyle name="_Bluetooth 2" xfId="3811"/>
    <cellStyle name="_Bluetooth 2 2" xfId="10660"/>
    <cellStyle name="_Bluetooth 3" xfId="10659"/>
    <cellStyle name="_CCD" xfId="12"/>
    <cellStyle name="_CCD 2" xfId="3812"/>
    <cellStyle name="_CCD 2 2" xfId="10662"/>
    <cellStyle name="_CCD 3" xfId="10661"/>
    <cellStyle name="_Country Matrix" xfId="13"/>
    <cellStyle name="_Country Matrix 2" xfId="3813"/>
    <cellStyle name="_Country Matrix 2 2" xfId="10664"/>
    <cellStyle name="_Country Matrix 3" xfId="10663"/>
    <cellStyle name="_Country Matrix Template_L3KSB2 032807HMW" xfId="14"/>
    <cellStyle name="_Country Matrix Template_L3KSB2 032807HMW 2" xfId="3814"/>
    <cellStyle name="_Country Matrix Template_L3KSB2 032807HMW 2 2" xfId="10666"/>
    <cellStyle name="_Country Matrix Template_L3KSB2 032807HMW 3" xfId="10665"/>
    <cellStyle name="_ET_STYLE_NoName_00_" xfId="15"/>
    <cellStyle name="_ET_STYLE_NoName_00_ 2" xfId="3815"/>
    <cellStyle name="_ET_STYLE_NoName_00_ 2 2" xfId="10668"/>
    <cellStyle name="_ET_STYLE_NoName_00_ 3" xfId="10667"/>
    <cellStyle name="_ET_STYLE_NoName_00__LCD Sustaining Test Report template" xfId="16"/>
    <cellStyle name="_ET_STYLE_NoName_00__LCD Sustaining Test Report template 2" xfId="3816"/>
    <cellStyle name="_ET_STYLE_NoName_00__LCD Sustaining Test Report template 2 2" xfId="10670"/>
    <cellStyle name="_ET_STYLE_NoName_00__LCD Sustaining Test Report template 3" xfId="10669"/>
    <cellStyle name="_HGT_30_31  A stage buglist" xfId="17"/>
    <cellStyle name="_HGT_30_31  A stage buglist 2" xfId="3817"/>
    <cellStyle name="_HGT_30_31  A stage buglist 2 2" xfId="10674"/>
    <cellStyle name="_HGT_30_31  A stage buglist 3" xfId="10673"/>
    <cellStyle name="_HGT30_31 2nd source listR02" xfId="18"/>
    <cellStyle name="_HGT30_31 2nd source listR02 2" xfId="3818"/>
    <cellStyle name="_HGT30_31 2nd source listR02 2 2" xfId="10672"/>
    <cellStyle name="_HGT30_31 2nd source listR02 3" xfId="10671"/>
    <cellStyle name="_INV_N0783340Trail run  T5550 CPU on IFT10 INV Test Report" xfId="19"/>
    <cellStyle name="_INV_N0783340Trail run  T5550 CPU on IFT10 INV Test Report 2" xfId="20"/>
    <cellStyle name="_INV_N0783340Trail run  T5550 CPU on IFT10 INV Test Report 2 2" xfId="3820"/>
    <cellStyle name="_INV_N0783340Trail run  T5550 CPU on IFT10 INV Test Report 2 2 2" xfId="10677"/>
    <cellStyle name="_INV_N0783340Trail run  T5550 CPU on IFT10 INV Test Report 2 3" xfId="10676"/>
    <cellStyle name="_INV_N0783340Trail run  T5550 CPU on IFT10 INV Test Report 3" xfId="3819"/>
    <cellStyle name="_INV_N0783340Trail run  T5550 CPU on IFT10 INV Test Report 3 2" xfId="10678"/>
    <cellStyle name="_INV_N0783340Trail run  T5550 CPU on IFT10 INV Test Report 4" xfId="10675"/>
    <cellStyle name="_Issue List" xfId="21"/>
    <cellStyle name="_Issue List 2" xfId="3821"/>
    <cellStyle name="_Issue List 2 2" xfId="10680"/>
    <cellStyle name="_Issue List 3" xfId="10679"/>
    <cellStyle name="_Issue list_071205-ver06 ZY2 ZY6 driver list" xfId="22"/>
    <cellStyle name="_Issue list_071205-ver06 ZY2 ZY6 driver list 2" xfId="3822"/>
    <cellStyle name="_Issue list_071205-ver06 ZY2 ZY6 driver list 2 2" xfId="10682"/>
    <cellStyle name="_Issue list_071205-ver06 ZY2 ZY6 driver list 3" xfId="10681"/>
    <cellStyle name="_Issue list_080213-ver16 ZY2 ZY6 driver list" xfId="23"/>
    <cellStyle name="_Issue list_080213-ver16 ZY2 ZY6 driver list 2" xfId="3823"/>
    <cellStyle name="_Issue list_080213-ver16 ZY2 ZY6 driver list 2 2" xfId="10684"/>
    <cellStyle name="_Issue list_080213-ver16 ZY2 ZY6 driver list 3" xfId="10683"/>
    <cellStyle name="_Issue list_20070122 ZD1 B stage TouchPad 9.0.11 test" xfId="24"/>
    <cellStyle name="_Issue list_20070122 ZD1 B stage TouchPad 9.0.11 test 2" xfId="3824"/>
    <cellStyle name="_Issue list_20070122 ZD1 B stage TouchPad 9.0.11 test 2 2" xfId="10686"/>
    <cellStyle name="_Issue list_20070122 ZD1 B stage TouchPad 9.0.11 test 3" xfId="10685"/>
    <cellStyle name="_Issue list_Bluetooth" xfId="25"/>
    <cellStyle name="_Issue list_Bluetooth 2" xfId="3825"/>
    <cellStyle name="_Issue list_Bluetooth 2 2" xfId="10688"/>
    <cellStyle name="_Issue list_Bluetooth 3" xfId="10687"/>
    <cellStyle name="_Issue List_LAN" xfId="26"/>
    <cellStyle name="_Issue List_LAN 2" xfId="3826"/>
    <cellStyle name="_Issue List_LAN 2 2" xfId="10690"/>
    <cellStyle name="_Issue List_LAN 3" xfId="10689"/>
    <cellStyle name="_Issue list_Peripheral Test" xfId="27"/>
    <cellStyle name="_Issue list_Peripheral Test 2" xfId="3827"/>
    <cellStyle name="_Issue list_Peripheral Test 2 2" xfId="10692"/>
    <cellStyle name="_Issue list_Peripheral Test 3" xfId="10691"/>
    <cellStyle name="_JHT00_JHL90 PVT Reliability test plan0604" xfId="28"/>
    <cellStyle name="_JHT00_JHL90 PVT Reliability test plan0604 2" xfId="29"/>
    <cellStyle name="_JHT00_JHL90 PVT Reliability test plan0604 2 2" xfId="3829"/>
    <cellStyle name="_JHT00_JHL90 PVT Reliability test plan0604 2 2 2" xfId="10695"/>
    <cellStyle name="_JHT00_JHL90 PVT Reliability test plan0604 2 3" xfId="10694"/>
    <cellStyle name="_JHT00_JHL90 PVT Reliability test plan0604 3" xfId="3828"/>
    <cellStyle name="_JHT00_JHL90 PVT Reliability test plan0604 3 2" xfId="10696"/>
    <cellStyle name="_JHT00_JHL90 PVT Reliability test plan0604 4" xfId="10693"/>
    <cellStyle name="_LAN" xfId="30"/>
    <cellStyle name="_LAN 2" xfId="3830"/>
    <cellStyle name="_LAN 2 2" xfId="10698"/>
    <cellStyle name="_LAN 3" xfId="10697"/>
    <cellStyle name="_Peripheral Test" xfId="31"/>
    <cellStyle name="_Peripheral Test 2" xfId="3831"/>
    <cellStyle name="_Peripheral Test 2 2" xfId="10700"/>
    <cellStyle name="_Peripheral Test 3" xfId="10699"/>
    <cellStyle name="_Quick Scan" xfId="32"/>
    <cellStyle name="_Quick Scan 2" xfId="3832"/>
    <cellStyle name="_Quick Scan 2 2" xfId="10702"/>
    <cellStyle name="_Quick Scan 3" xfId="10701"/>
    <cellStyle name="_Review Status_ZO1_0103" xfId="33"/>
    <cellStyle name="_Review Status_ZO1_0103 (2)" xfId="34"/>
    <cellStyle name="_Review Status_ZO1_0103 (2) 2" xfId="3834"/>
    <cellStyle name="_Review Status_ZO1_0103 (2) 2 2" xfId="10705"/>
    <cellStyle name="_Review Status_ZO1_0103 (2) 3" xfId="10704"/>
    <cellStyle name="_Review Status_ZO1_0103 2" xfId="3833"/>
    <cellStyle name="_Review Status_ZO1_0103 2 2" xfId="10706"/>
    <cellStyle name="_Review Status_ZO1_0103 3" xfId="10703"/>
    <cellStyle name="_Sheet1" xfId="35"/>
    <cellStyle name="_Sheet1 2" xfId="3835"/>
    <cellStyle name="_Sheet1 2 2" xfId="10708"/>
    <cellStyle name="_Sheet1 3" xfId="10707"/>
    <cellStyle name="_Shells" xfId="36"/>
    <cellStyle name="_Shells 2" xfId="3836"/>
    <cellStyle name="_Shells 2 2" xfId="10710"/>
    <cellStyle name="_Shells 3" xfId="10709"/>
    <cellStyle name="_Top 10 Issue_Action" xfId="37"/>
    <cellStyle name="_Top 10 Issue_Action 2" xfId="3837"/>
    <cellStyle name="_Top 10 Issue_Action 2 2" xfId="10712"/>
    <cellStyle name="_Top 10 Issue_Action 3" xfId="10711"/>
    <cellStyle name="_TritonK8F" xfId="38"/>
    <cellStyle name="_TritonK8F 2" xfId="39"/>
    <cellStyle name="_TritonK8F 2 2" xfId="3839"/>
    <cellStyle name="_TritonK8F 2 2 2" xfId="10715"/>
    <cellStyle name="_TritonK8F 2 3" xfId="10714"/>
    <cellStyle name="_TritonK8F 3" xfId="3838"/>
    <cellStyle name="_TritonK8F 3 2" xfId="10716"/>
    <cellStyle name="_TritonK8F 4" xfId="10713"/>
    <cellStyle name="_Turin project Homologation 20070405 Update" xfId="40"/>
    <cellStyle name="_Turin project Homologation 20070405 Update 2" xfId="3840"/>
    <cellStyle name="_Turin project Homologation 20070405 Update 2 2" xfId="10718"/>
    <cellStyle name="_Turin project Homologation 20070405 Update 3" xfId="10717"/>
    <cellStyle name="_Turin2.0homologation status_2007-5-10" xfId="41"/>
    <cellStyle name="_Turin2.0homologation status_2007-5-10 2" xfId="3841"/>
    <cellStyle name="_Turin2.0homologation status_2007-5-10 2 2" xfId="10720"/>
    <cellStyle name="_Turin2.0homologation status_2007-5-10 3" xfId="10719"/>
    <cellStyle name="_Vista Top 10 Issue_Action update-W48-1130-2006" xfId="42"/>
    <cellStyle name="_Vista Top 10 Issue_Action update-W48-1130-2006 2" xfId="3842"/>
    <cellStyle name="_Vista Top 10 Issue_Action update-W48-1130-2006 2 2" xfId="10722"/>
    <cellStyle name="_Vista Top 10 Issue_Action update-W48-1130-2006 3" xfId="10721"/>
    <cellStyle name="_Waikiki 1.0 INT_Spec Sheet_03.02.2007" xfId="43"/>
    <cellStyle name="_Waikiki 1.0 INT_Spec Sheet_03.02.2007 2" xfId="3843"/>
    <cellStyle name="_Waikiki 1.0 INT_Spec Sheet_03.02.2007 2 2" xfId="10724"/>
    <cellStyle name="_Waikiki 1.0 INT_Spec Sheet_03.02.2007 3" xfId="10723"/>
    <cellStyle name="_Wireless LAN" xfId="44"/>
    <cellStyle name="_Wireless LAN 2" xfId="3844"/>
    <cellStyle name="_Wireless LAN 2 2" xfId="10726"/>
    <cellStyle name="_Wireless LAN 3" xfId="10725"/>
    <cellStyle name="_XXX B Test Status_20080221" xfId="45"/>
    <cellStyle name="_XXX B Test Status_20080221 2" xfId="3845"/>
    <cellStyle name="_XXX B Test Status_20080221 2 2" xfId="10728"/>
    <cellStyle name="_XXX B Test Status_20080221 3" xfId="10727"/>
    <cellStyle name="_ZD1 B stage LM 2 00 b2 verify issue" xfId="46"/>
    <cellStyle name="_ZD1 B stage LM 2 00 b2 verify issue 2" xfId="3846"/>
    <cellStyle name="_ZD1 B stage LM 2 00 b2 verify issue 2 2" xfId="10730"/>
    <cellStyle name="_ZD1 B stage LM 2 00 b2 verify issue 3" xfId="10729"/>
    <cellStyle name="_ZO1 WinXP_QuickScan_Test_1.3" xfId="47"/>
    <cellStyle name="_ZO1 WinXP_QuickScan_Test_1.3 2" xfId="3847"/>
    <cellStyle name="_ZO1 WinXP_QuickScan_Test_1.3 2 2" xfId="10732"/>
    <cellStyle name="_ZO1 WinXP_QuickScan_Test_1.3 3" xfId="10731"/>
    <cellStyle name="_ZU1_A issues(Vista)1205" xfId="48"/>
    <cellStyle name="_ZU1_A issues(Vista)1205 2" xfId="3848"/>
    <cellStyle name="_ZU1_A issues(Vista)1205 2 2" xfId="10734"/>
    <cellStyle name="_ZU1_A issues(Vista)1205 3" xfId="10733"/>
    <cellStyle name="0,0_x000d__x000a_NA_x000d__x000a_" xfId="49"/>
    <cellStyle name="0,0_x000d__x000a_NA_x000d__x000a_ 2" xfId="50"/>
    <cellStyle name="20% - Accent1" xfId="51"/>
    <cellStyle name="20% - Accent1 10" xfId="3849"/>
    <cellStyle name="20% - Accent1 10 2" xfId="7553"/>
    <cellStyle name="20% - Accent1 11" xfId="7552"/>
    <cellStyle name="20% - Accent1 2" xfId="52"/>
    <cellStyle name="20% - Accent1 2 2" xfId="53"/>
    <cellStyle name="20% - Accent1 2 2 2" xfId="54"/>
    <cellStyle name="20% - Accent1 2 2 2 2" xfId="55"/>
    <cellStyle name="20% - Accent1 2 2 2 2 2" xfId="3853"/>
    <cellStyle name="20% - Accent1 2 2 2 2 2 2" xfId="7558"/>
    <cellStyle name="20% - Accent1 2 2 2 2 3" xfId="7557"/>
    <cellStyle name="20% - Accent1 2 2 2 3" xfId="56"/>
    <cellStyle name="20% - Accent1 2 2 2 3 2" xfId="3854"/>
    <cellStyle name="20% - Accent1 2 2 2 3 2 2" xfId="7560"/>
    <cellStyle name="20% - Accent1 2 2 2 3 3" xfId="7559"/>
    <cellStyle name="20% - Accent1 2 2 2 4" xfId="3852"/>
    <cellStyle name="20% - Accent1 2 2 2 4 2" xfId="7561"/>
    <cellStyle name="20% - Accent1 2 2 2 5" xfId="7556"/>
    <cellStyle name="20% - Accent1 2 2 3" xfId="57"/>
    <cellStyle name="20% - Accent1 2 2 3 2" xfId="3855"/>
    <cellStyle name="20% - Accent1 2 2 3 2 2" xfId="7563"/>
    <cellStyle name="20% - Accent1 2 2 3 3" xfId="7562"/>
    <cellStyle name="20% - Accent1 2 2 4" xfId="58"/>
    <cellStyle name="20% - Accent1 2 2 4 2" xfId="3856"/>
    <cellStyle name="20% - Accent1 2 2 4 2 2" xfId="7565"/>
    <cellStyle name="20% - Accent1 2 2 4 3" xfId="7564"/>
    <cellStyle name="20% - Accent1 2 2 5" xfId="3851"/>
    <cellStyle name="20% - Accent1 2 2 5 2" xfId="7566"/>
    <cellStyle name="20% - Accent1 2 2 6" xfId="7555"/>
    <cellStyle name="20% - Accent1 2 3" xfId="59"/>
    <cellStyle name="20% - Accent1 2 3 2" xfId="60"/>
    <cellStyle name="20% - Accent1 2 3 2 2" xfId="3858"/>
    <cellStyle name="20% - Accent1 2 3 2 2 2" xfId="7569"/>
    <cellStyle name="20% - Accent1 2 3 2 3" xfId="7568"/>
    <cellStyle name="20% - Accent1 2 3 3" xfId="61"/>
    <cellStyle name="20% - Accent1 2 3 3 2" xfId="3859"/>
    <cellStyle name="20% - Accent1 2 3 3 2 2" xfId="7571"/>
    <cellStyle name="20% - Accent1 2 3 3 3" xfId="7570"/>
    <cellStyle name="20% - Accent1 2 3 4" xfId="3857"/>
    <cellStyle name="20% - Accent1 2 3 4 2" xfId="7572"/>
    <cellStyle name="20% - Accent1 2 3 5" xfId="7567"/>
    <cellStyle name="20% - Accent1 2 4" xfId="62"/>
    <cellStyle name="20% - Accent1 2 4 2" xfId="63"/>
    <cellStyle name="20% - Accent1 2 4 2 2" xfId="3861"/>
    <cellStyle name="20% - Accent1 2 4 2 2 2" xfId="7575"/>
    <cellStyle name="20% - Accent1 2 4 2 3" xfId="7574"/>
    <cellStyle name="20% - Accent1 2 4 3" xfId="64"/>
    <cellStyle name="20% - Accent1 2 4 3 2" xfId="3862"/>
    <cellStyle name="20% - Accent1 2 4 3 2 2" xfId="7577"/>
    <cellStyle name="20% - Accent1 2 4 3 3" xfId="7576"/>
    <cellStyle name="20% - Accent1 2 4 4" xfId="3860"/>
    <cellStyle name="20% - Accent1 2 4 4 2" xfId="7578"/>
    <cellStyle name="20% - Accent1 2 4 5" xfId="7573"/>
    <cellStyle name="20% - Accent1 2 5" xfId="65"/>
    <cellStyle name="20% - Accent1 2 5 2" xfId="3863"/>
    <cellStyle name="20% - Accent1 2 5 2 2" xfId="7580"/>
    <cellStyle name="20% - Accent1 2 5 3" xfId="7579"/>
    <cellStyle name="20% - Accent1 2 6" xfId="66"/>
    <cellStyle name="20% - Accent1 2 6 2" xfId="3864"/>
    <cellStyle name="20% - Accent1 2 6 2 2" xfId="7582"/>
    <cellStyle name="20% - Accent1 2 6 3" xfId="7581"/>
    <cellStyle name="20% - Accent1 2 7" xfId="3850"/>
    <cellStyle name="20% - Accent1 2 7 2" xfId="7583"/>
    <cellStyle name="20% - Accent1 2 8" xfId="7554"/>
    <cellStyle name="20% - Accent1 3" xfId="67"/>
    <cellStyle name="20% - Accent1 3 2" xfId="68"/>
    <cellStyle name="20% - Accent1 3 2 2" xfId="69"/>
    <cellStyle name="20% - Accent1 3 2 2 2" xfId="3867"/>
    <cellStyle name="20% - Accent1 3 2 2 2 2" xfId="7587"/>
    <cellStyle name="20% - Accent1 3 2 2 3" xfId="7586"/>
    <cellStyle name="20% - Accent1 3 2 3" xfId="70"/>
    <cellStyle name="20% - Accent1 3 2 3 2" xfId="3868"/>
    <cellStyle name="20% - Accent1 3 2 3 2 2" xfId="7589"/>
    <cellStyle name="20% - Accent1 3 2 3 3" xfId="7588"/>
    <cellStyle name="20% - Accent1 3 2 4" xfId="3866"/>
    <cellStyle name="20% - Accent1 3 2 4 2" xfId="7590"/>
    <cellStyle name="20% - Accent1 3 2 5" xfId="7585"/>
    <cellStyle name="20% - Accent1 3 3" xfId="71"/>
    <cellStyle name="20% - Accent1 3 3 2" xfId="72"/>
    <cellStyle name="20% - Accent1 3 3 2 2" xfId="3870"/>
    <cellStyle name="20% - Accent1 3 3 2 2 2" xfId="7593"/>
    <cellStyle name="20% - Accent1 3 3 2 3" xfId="7592"/>
    <cellStyle name="20% - Accent1 3 3 3" xfId="73"/>
    <cellStyle name="20% - Accent1 3 3 3 2" xfId="3871"/>
    <cellStyle name="20% - Accent1 3 3 3 2 2" xfId="7595"/>
    <cellStyle name="20% - Accent1 3 3 3 3" xfId="7594"/>
    <cellStyle name="20% - Accent1 3 3 4" xfId="3869"/>
    <cellStyle name="20% - Accent1 3 3 4 2" xfId="7596"/>
    <cellStyle name="20% - Accent1 3 3 5" xfId="7591"/>
    <cellStyle name="20% - Accent1 3 4" xfId="74"/>
    <cellStyle name="20% - Accent1 3 4 2" xfId="3872"/>
    <cellStyle name="20% - Accent1 3 4 2 2" xfId="7598"/>
    <cellStyle name="20% - Accent1 3 4 3" xfId="7597"/>
    <cellStyle name="20% - Accent1 3 5" xfId="75"/>
    <cellStyle name="20% - Accent1 3 5 2" xfId="3873"/>
    <cellStyle name="20% - Accent1 3 5 2 2" xfId="7600"/>
    <cellStyle name="20% - Accent1 3 5 3" xfId="7599"/>
    <cellStyle name="20% - Accent1 3 6" xfId="3865"/>
    <cellStyle name="20% - Accent1 3 6 2" xfId="7601"/>
    <cellStyle name="20% - Accent1 3 7" xfId="7584"/>
    <cellStyle name="20% - Accent1 4" xfId="76"/>
    <cellStyle name="20% - Accent1 4 2" xfId="77"/>
    <cellStyle name="20% - Accent1 4 2 2" xfId="78"/>
    <cellStyle name="20% - Accent1 4 2 2 2" xfId="3876"/>
    <cellStyle name="20% - Accent1 4 2 2 2 2" xfId="7605"/>
    <cellStyle name="20% - Accent1 4 2 2 3" xfId="7604"/>
    <cellStyle name="20% - Accent1 4 2 3" xfId="79"/>
    <cellStyle name="20% - Accent1 4 2 3 2" xfId="3877"/>
    <cellStyle name="20% - Accent1 4 2 3 2 2" xfId="7607"/>
    <cellStyle name="20% - Accent1 4 2 3 3" xfId="7606"/>
    <cellStyle name="20% - Accent1 4 2 4" xfId="3875"/>
    <cellStyle name="20% - Accent1 4 2 4 2" xfId="7608"/>
    <cellStyle name="20% - Accent1 4 2 5" xfId="7603"/>
    <cellStyle name="20% - Accent1 4 3" xfId="80"/>
    <cellStyle name="20% - Accent1 4 3 2" xfId="81"/>
    <cellStyle name="20% - Accent1 4 3 2 2" xfId="3879"/>
    <cellStyle name="20% - Accent1 4 3 2 2 2" xfId="7611"/>
    <cellStyle name="20% - Accent1 4 3 2 3" xfId="7610"/>
    <cellStyle name="20% - Accent1 4 3 3" xfId="82"/>
    <cellStyle name="20% - Accent1 4 3 3 2" xfId="3880"/>
    <cellStyle name="20% - Accent1 4 3 3 2 2" xfId="7613"/>
    <cellStyle name="20% - Accent1 4 3 3 3" xfId="7612"/>
    <cellStyle name="20% - Accent1 4 3 4" xfId="3878"/>
    <cellStyle name="20% - Accent1 4 3 4 2" xfId="7614"/>
    <cellStyle name="20% - Accent1 4 3 5" xfId="7609"/>
    <cellStyle name="20% - Accent1 4 4" xfId="83"/>
    <cellStyle name="20% - Accent1 4 4 2" xfId="3881"/>
    <cellStyle name="20% - Accent1 4 4 2 2" xfId="7616"/>
    <cellStyle name="20% - Accent1 4 4 3" xfId="7615"/>
    <cellStyle name="20% - Accent1 4 5" xfId="84"/>
    <cellStyle name="20% - Accent1 4 5 2" xfId="3882"/>
    <cellStyle name="20% - Accent1 4 5 2 2" xfId="7618"/>
    <cellStyle name="20% - Accent1 4 5 3" xfId="7617"/>
    <cellStyle name="20% - Accent1 4 6" xfId="3874"/>
    <cellStyle name="20% - Accent1 4 6 2" xfId="7619"/>
    <cellStyle name="20% - Accent1 4 7" xfId="7602"/>
    <cellStyle name="20% - Accent1 5" xfId="85"/>
    <cellStyle name="20% - Accent1 5 2" xfId="86"/>
    <cellStyle name="20% - Accent1 5 2 2" xfId="3884"/>
    <cellStyle name="20% - Accent1 5 2 2 2" xfId="7622"/>
    <cellStyle name="20% - Accent1 5 2 3" xfId="7621"/>
    <cellStyle name="20% - Accent1 5 3" xfId="87"/>
    <cellStyle name="20% - Accent1 5 3 2" xfId="3885"/>
    <cellStyle name="20% - Accent1 5 3 2 2" xfId="7624"/>
    <cellStyle name="20% - Accent1 5 3 3" xfId="7623"/>
    <cellStyle name="20% - Accent1 5 4" xfId="3883"/>
    <cellStyle name="20% - Accent1 5 4 2" xfId="7625"/>
    <cellStyle name="20% - Accent1 5 5" xfId="7620"/>
    <cellStyle name="20% - Accent1 6" xfId="88"/>
    <cellStyle name="20% - Accent1 6 2" xfId="89"/>
    <cellStyle name="20% - Accent1 6 2 2" xfId="3887"/>
    <cellStyle name="20% - Accent1 6 2 2 2" xfId="7628"/>
    <cellStyle name="20% - Accent1 6 2 3" xfId="7627"/>
    <cellStyle name="20% - Accent1 6 3" xfId="90"/>
    <cellStyle name="20% - Accent1 6 3 2" xfId="3888"/>
    <cellStyle name="20% - Accent1 6 3 2 2" xfId="7630"/>
    <cellStyle name="20% - Accent1 6 3 3" xfId="7629"/>
    <cellStyle name="20% - Accent1 6 4" xfId="3886"/>
    <cellStyle name="20% - Accent1 6 4 2" xfId="7631"/>
    <cellStyle name="20% - Accent1 6 5" xfId="7626"/>
    <cellStyle name="20% - Accent1 7" xfId="91"/>
    <cellStyle name="20% - Accent1 7 2" xfId="92"/>
    <cellStyle name="20% - Accent1 7 2 2" xfId="3890"/>
    <cellStyle name="20% - Accent1 7 2 2 2" xfId="7634"/>
    <cellStyle name="20% - Accent1 7 2 3" xfId="7633"/>
    <cellStyle name="20% - Accent1 7 3" xfId="93"/>
    <cellStyle name="20% - Accent1 7 3 2" xfId="3891"/>
    <cellStyle name="20% - Accent1 7 3 2 2" xfId="7636"/>
    <cellStyle name="20% - Accent1 7 3 3" xfId="7635"/>
    <cellStyle name="20% - Accent1 7 4" xfId="3889"/>
    <cellStyle name="20% - Accent1 7 4 2" xfId="7637"/>
    <cellStyle name="20% - Accent1 7 5" xfId="7632"/>
    <cellStyle name="20% - Accent1 8" xfId="94"/>
    <cellStyle name="20% - Accent1 8 2" xfId="95"/>
    <cellStyle name="20% - Accent1 8 2 2" xfId="3893"/>
    <cellStyle name="20% - Accent1 8 2 2 2" xfId="7640"/>
    <cellStyle name="20% - Accent1 8 2 3" xfId="7639"/>
    <cellStyle name="20% - Accent1 8 3" xfId="96"/>
    <cellStyle name="20% - Accent1 8 3 2" xfId="3894"/>
    <cellStyle name="20% - Accent1 8 3 2 2" xfId="7642"/>
    <cellStyle name="20% - Accent1 8 3 3" xfId="7641"/>
    <cellStyle name="20% - Accent1 8 4" xfId="3892"/>
    <cellStyle name="20% - Accent1 8 4 2" xfId="7643"/>
    <cellStyle name="20% - Accent1 8 5" xfId="7638"/>
    <cellStyle name="20% - Accent1 9" xfId="97"/>
    <cellStyle name="20% - Accent1 9 2" xfId="98"/>
    <cellStyle name="20% - Accent1 9 2 2" xfId="3896"/>
    <cellStyle name="20% - Accent1 9 2 2 2" xfId="7646"/>
    <cellStyle name="20% - Accent1 9 2 3" xfId="7645"/>
    <cellStyle name="20% - Accent1 9 3" xfId="99"/>
    <cellStyle name="20% - Accent1 9 3 2" xfId="3897"/>
    <cellStyle name="20% - Accent1 9 3 2 2" xfId="7648"/>
    <cellStyle name="20% - Accent1 9 3 3" xfId="7647"/>
    <cellStyle name="20% - Accent1 9 4" xfId="3895"/>
    <cellStyle name="20% - Accent1 9 4 2" xfId="7649"/>
    <cellStyle name="20% - Accent1 9 5" xfId="7644"/>
    <cellStyle name="20% - Accent2" xfId="100"/>
    <cellStyle name="20% - Accent2 10" xfId="3898"/>
    <cellStyle name="20% - Accent2 10 2" xfId="7651"/>
    <cellStyle name="20% - Accent2 11" xfId="7650"/>
    <cellStyle name="20% - Accent2 2" xfId="101"/>
    <cellStyle name="20% - Accent2 2 2" xfId="102"/>
    <cellStyle name="20% - Accent2 2 2 2" xfId="103"/>
    <cellStyle name="20% - Accent2 2 2 2 2" xfId="104"/>
    <cellStyle name="20% - Accent2 2 2 2 2 2" xfId="3902"/>
    <cellStyle name="20% - Accent2 2 2 2 2 2 2" xfId="7656"/>
    <cellStyle name="20% - Accent2 2 2 2 2 3" xfId="7655"/>
    <cellStyle name="20% - Accent2 2 2 2 3" xfId="105"/>
    <cellStyle name="20% - Accent2 2 2 2 3 2" xfId="3903"/>
    <cellStyle name="20% - Accent2 2 2 2 3 2 2" xfId="7658"/>
    <cellStyle name="20% - Accent2 2 2 2 3 3" xfId="7657"/>
    <cellStyle name="20% - Accent2 2 2 2 4" xfId="3901"/>
    <cellStyle name="20% - Accent2 2 2 2 4 2" xfId="7659"/>
    <cellStyle name="20% - Accent2 2 2 2 5" xfId="7654"/>
    <cellStyle name="20% - Accent2 2 2 3" xfId="106"/>
    <cellStyle name="20% - Accent2 2 2 3 2" xfId="3904"/>
    <cellStyle name="20% - Accent2 2 2 3 2 2" xfId="7661"/>
    <cellStyle name="20% - Accent2 2 2 3 3" xfId="7660"/>
    <cellStyle name="20% - Accent2 2 2 4" xfId="107"/>
    <cellStyle name="20% - Accent2 2 2 4 2" xfId="3905"/>
    <cellStyle name="20% - Accent2 2 2 4 2 2" xfId="7663"/>
    <cellStyle name="20% - Accent2 2 2 4 3" xfId="7662"/>
    <cellStyle name="20% - Accent2 2 2 5" xfId="3900"/>
    <cellStyle name="20% - Accent2 2 2 5 2" xfId="7664"/>
    <cellStyle name="20% - Accent2 2 2 6" xfId="7653"/>
    <cellStyle name="20% - Accent2 2 3" xfId="108"/>
    <cellStyle name="20% - Accent2 2 3 2" xfId="109"/>
    <cellStyle name="20% - Accent2 2 3 2 2" xfId="3907"/>
    <cellStyle name="20% - Accent2 2 3 2 2 2" xfId="7667"/>
    <cellStyle name="20% - Accent2 2 3 2 3" xfId="7666"/>
    <cellStyle name="20% - Accent2 2 3 3" xfId="110"/>
    <cellStyle name="20% - Accent2 2 3 3 2" xfId="3908"/>
    <cellStyle name="20% - Accent2 2 3 3 2 2" xfId="7669"/>
    <cellStyle name="20% - Accent2 2 3 3 3" xfId="7668"/>
    <cellStyle name="20% - Accent2 2 3 4" xfId="3906"/>
    <cellStyle name="20% - Accent2 2 3 4 2" xfId="7670"/>
    <cellStyle name="20% - Accent2 2 3 5" xfId="7665"/>
    <cellStyle name="20% - Accent2 2 4" xfId="111"/>
    <cellStyle name="20% - Accent2 2 4 2" xfId="112"/>
    <cellStyle name="20% - Accent2 2 4 2 2" xfId="3910"/>
    <cellStyle name="20% - Accent2 2 4 2 2 2" xfId="7673"/>
    <cellStyle name="20% - Accent2 2 4 2 3" xfId="7672"/>
    <cellStyle name="20% - Accent2 2 4 3" xfId="113"/>
    <cellStyle name="20% - Accent2 2 4 3 2" xfId="3911"/>
    <cellStyle name="20% - Accent2 2 4 3 2 2" xfId="7675"/>
    <cellStyle name="20% - Accent2 2 4 3 3" xfId="7674"/>
    <cellStyle name="20% - Accent2 2 4 4" xfId="3909"/>
    <cellStyle name="20% - Accent2 2 4 4 2" xfId="7676"/>
    <cellStyle name="20% - Accent2 2 4 5" xfId="7671"/>
    <cellStyle name="20% - Accent2 2 5" xfId="114"/>
    <cellStyle name="20% - Accent2 2 5 2" xfId="3912"/>
    <cellStyle name="20% - Accent2 2 5 2 2" xfId="7678"/>
    <cellStyle name="20% - Accent2 2 5 3" xfId="7677"/>
    <cellStyle name="20% - Accent2 2 6" xfId="115"/>
    <cellStyle name="20% - Accent2 2 6 2" xfId="3913"/>
    <cellStyle name="20% - Accent2 2 6 2 2" xfId="7680"/>
    <cellStyle name="20% - Accent2 2 6 3" xfId="7679"/>
    <cellStyle name="20% - Accent2 2 7" xfId="3899"/>
    <cellStyle name="20% - Accent2 2 7 2" xfId="7681"/>
    <cellStyle name="20% - Accent2 2 8" xfId="7652"/>
    <cellStyle name="20% - Accent2 3" xfId="116"/>
    <cellStyle name="20% - Accent2 3 2" xfId="117"/>
    <cellStyle name="20% - Accent2 3 2 2" xfId="118"/>
    <cellStyle name="20% - Accent2 3 2 2 2" xfId="3916"/>
    <cellStyle name="20% - Accent2 3 2 2 2 2" xfId="7685"/>
    <cellStyle name="20% - Accent2 3 2 2 3" xfId="7684"/>
    <cellStyle name="20% - Accent2 3 2 3" xfId="119"/>
    <cellStyle name="20% - Accent2 3 2 3 2" xfId="3917"/>
    <cellStyle name="20% - Accent2 3 2 3 2 2" xfId="7687"/>
    <cellStyle name="20% - Accent2 3 2 3 3" xfId="7686"/>
    <cellStyle name="20% - Accent2 3 2 4" xfId="3915"/>
    <cellStyle name="20% - Accent2 3 2 4 2" xfId="7688"/>
    <cellStyle name="20% - Accent2 3 2 5" xfId="7683"/>
    <cellStyle name="20% - Accent2 3 3" xfId="120"/>
    <cellStyle name="20% - Accent2 3 3 2" xfId="121"/>
    <cellStyle name="20% - Accent2 3 3 2 2" xfId="3919"/>
    <cellStyle name="20% - Accent2 3 3 2 2 2" xfId="7691"/>
    <cellStyle name="20% - Accent2 3 3 2 3" xfId="7690"/>
    <cellStyle name="20% - Accent2 3 3 3" xfId="122"/>
    <cellStyle name="20% - Accent2 3 3 3 2" xfId="3920"/>
    <cellStyle name="20% - Accent2 3 3 3 2 2" xfId="7693"/>
    <cellStyle name="20% - Accent2 3 3 3 3" xfId="7692"/>
    <cellStyle name="20% - Accent2 3 3 4" xfId="3918"/>
    <cellStyle name="20% - Accent2 3 3 4 2" xfId="7694"/>
    <cellStyle name="20% - Accent2 3 3 5" xfId="7689"/>
    <cellStyle name="20% - Accent2 3 4" xfId="123"/>
    <cellStyle name="20% - Accent2 3 4 2" xfId="3921"/>
    <cellStyle name="20% - Accent2 3 4 2 2" xfId="7696"/>
    <cellStyle name="20% - Accent2 3 4 3" xfId="7695"/>
    <cellStyle name="20% - Accent2 3 5" xfId="124"/>
    <cellStyle name="20% - Accent2 3 5 2" xfId="3922"/>
    <cellStyle name="20% - Accent2 3 5 2 2" xfId="7698"/>
    <cellStyle name="20% - Accent2 3 5 3" xfId="7697"/>
    <cellStyle name="20% - Accent2 3 6" xfId="3914"/>
    <cellStyle name="20% - Accent2 3 6 2" xfId="7699"/>
    <cellStyle name="20% - Accent2 3 7" xfId="7682"/>
    <cellStyle name="20% - Accent2 4" xfId="125"/>
    <cellStyle name="20% - Accent2 4 2" xfId="126"/>
    <cellStyle name="20% - Accent2 4 2 2" xfId="127"/>
    <cellStyle name="20% - Accent2 4 2 2 2" xfId="3925"/>
    <cellStyle name="20% - Accent2 4 2 2 2 2" xfId="7703"/>
    <cellStyle name="20% - Accent2 4 2 2 3" xfId="7702"/>
    <cellStyle name="20% - Accent2 4 2 3" xfId="128"/>
    <cellStyle name="20% - Accent2 4 2 3 2" xfId="3926"/>
    <cellStyle name="20% - Accent2 4 2 3 2 2" xfId="7705"/>
    <cellStyle name="20% - Accent2 4 2 3 3" xfId="7704"/>
    <cellStyle name="20% - Accent2 4 2 4" xfId="3924"/>
    <cellStyle name="20% - Accent2 4 2 4 2" xfId="7706"/>
    <cellStyle name="20% - Accent2 4 2 5" xfId="7701"/>
    <cellStyle name="20% - Accent2 4 3" xfId="129"/>
    <cellStyle name="20% - Accent2 4 3 2" xfId="130"/>
    <cellStyle name="20% - Accent2 4 3 2 2" xfId="3928"/>
    <cellStyle name="20% - Accent2 4 3 2 2 2" xfId="7709"/>
    <cellStyle name="20% - Accent2 4 3 2 3" xfId="7708"/>
    <cellStyle name="20% - Accent2 4 3 3" xfId="131"/>
    <cellStyle name="20% - Accent2 4 3 3 2" xfId="3929"/>
    <cellStyle name="20% - Accent2 4 3 3 2 2" xfId="7711"/>
    <cellStyle name="20% - Accent2 4 3 3 3" xfId="7710"/>
    <cellStyle name="20% - Accent2 4 3 4" xfId="3927"/>
    <cellStyle name="20% - Accent2 4 3 4 2" xfId="7712"/>
    <cellStyle name="20% - Accent2 4 3 5" xfId="7707"/>
    <cellStyle name="20% - Accent2 4 4" xfId="132"/>
    <cellStyle name="20% - Accent2 4 4 2" xfId="3930"/>
    <cellStyle name="20% - Accent2 4 4 2 2" xfId="7714"/>
    <cellStyle name="20% - Accent2 4 4 3" xfId="7713"/>
    <cellStyle name="20% - Accent2 4 5" xfId="133"/>
    <cellStyle name="20% - Accent2 4 5 2" xfId="3931"/>
    <cellStyle name="20% - Accent2 4 5 2 2" xfId="7716"/>
    <cellStyle name="20% - Accent2 4 5 3" xfId="7715"/>
    <cellStyle name="20% - Accent2 4 6" xfId="3923"/>
    <cellStyle name="20% - Accent2 4 6 2" xfId="7717"/>
    <cellStyle name="20% - Accent2 4 7" xfId="7700"/>
    <cellStyle name="20% - Accent2 5" xfId="134"/>
    <cellStyle name="20% - Accent2 5 2" xfId="135"/>
    <cellStyle name="20% - Accent2 5 2 2" xfId="3933"/>
    <cellStyle name="20% - Accent2 5 2 2 2" xfId="7720"/>
    <cellStyle name="20% - Accent2 5 2 3" xfId="7719"/>
    <cellStyle name="20% - Accent2 5 3" xfId="136"/>
    <cellStyle name="20% - Accent2 5 3 2" xfId="3934"/>
    <cellStyle name="20% - Accent2 5 3 2 2" xfId="7722"/>
    <cellStyle name="20% - Accent2 5 3 3" xfId="7721"/>
    <cellStyle name="20% - Accent2 5 4" xfId="3932"/>
    <cellStyle name="20% - Accent2 5 4 2" xfId="7723"/>
    <cellStyle name="20% - Accent2 5 5" xfId="7718"/>
    <cellStyle name="20% - Accent2 6" xfId="137"/>
    <cellStyle name="20% - Accent2 6 2" xfId="138"/>
    <cellStyle name="20% - Accent2 6 2 2" xfId="3936"/>
    <cellStyle name="20% - Accent2 6 2 2 2" xfId="7726"/>
    <cellStyle name="20% - Accent2 6 2 3" xfId="7725"/>
    <cellStyle name="20% - Accent2 6 3" xfId="139"/>
    <cellStyle name="20% - Accent2 6 3 2" xfId="3937"/>
    <cellStyle name="20% - Accent2 6 3 2 2" xfId="7728"/>
    <cellStyle name="20% - Accent2 6 3 3" xfId="7727"/>
    <cellStyle name="20% - Accent2 6 4" xfId="3935"/>
    <cellStyle name="20% - Accent2 6 4 2" xfId="7729"/>
    <cellStyle name="20% - Accent2 6 5" xfId="7724"/>
    <cellStyle name="20% - Accent2 7" xfId="140"/>
    <cellStyle name="20% - Accent2 7 2" xfId="141"/>
    <cellStyle name="20% - Accent2 7 2 2" xfId="3939"/>
    <cellStyle name="20% - Accent2 7 2 2 2" xfId="7732"/>
    <cellStyle name="20% - Accent2 7 2 3" xfId="7731"/>
    <cellStyle name="20% - Accent2 7 3" xfId="142"/>
    <cellStyle name="20% - Accent2 7 3 2" xfId="3940"/>
    <cellStyle name="20% - Accent2 7 3 2 2" xfId="7734"/>
    <cellStyle name="20% - Accent2 7 3 3" xfId="7733"/>
    <cellStyle name="20% - Accent2 7 4" xfId="3938"/>
    <cellStyle name="20% - Accent2 7 4 2" xfId="7735"/>
    <cellStyle name="20% - Accent2 7 5" xfId="7730"/>
    <cellStyle name="20% - Accent2 8" xfId="143"/>
    <cellStyle name="20% - Accent2 8 2" xfId="144"/>
    <cellStyle name="20% - Accent2 8 2 2" xfId="3942"/>
    <cellStyle name="20% - Accent2 8 2 2 2" xfId="7738"/>
    <cellStyle name="20% - Accent2 8 2 3" xfId="7737"/>
    <cellStyle name="20% - Accent2 8 3" xfId="145"/>
    <cellStyle name="20% - Accent2 8 3 2" xfId="3943"/>
    <cellStyle name="20% - Accent2 8 3 2 2" xfId="7740"/>
    <cellStyle name="20% - Accent2 8 3 3" xfId="7739"/>
    <cellStyle name="20% - Accent2 8 4" xfId="3941"/>
    <cellStyle name="20% - Accent2 8 4 2" xfId="7741"/>
    <cellStyle name="20% - Accent2 8 5" xfId="7736"/>
    <cellStyle name="20% - Accent2 9" xfId="146"/>
    <cellStyle name="20% - Accent2 9 2" xfId="147"/>
    <cellStyle name="20% - Accent2 9 2 2" xfId="3945"/>
    <cellStyle name="20% - Accent2 9 2 2 2" xfId="7744"/>
    <cellStyle name="20% - Accent2 9 2 3" xfId="7743"/>
    <cellStyle name="20% - Accent2 9 3" xfId="148"/>
    <cellStyle name="20% - Accent2 9 3 2" xfId="3946"/>
    <cellStyle name="20% - Accent2 9 3 2 2" xfId="7746"/>
    <cellStyle name="20% - Accent2 9 3 3" xfId="7745"/>
    <cellStyle name="20% - Accent2 9 4" xfId="3944"/>
    <cellStyle name="20% - Accent2 9 4 2" xfId="7747"/>
    <cellStyle name="20% - Accent2 9 5" xfId="7742"/>
    <cellStyle name="20% - Accent3" xfId="149"/>
    <cellStyle name="20% - Accent3 10" xfId="3947"/>
    <cellStyle name="20% - Accent3 10 2" xfId="7749"/>
    <cellStyle name="20% - Accent3 11" xfId="7748"/>
    <cellStyle name="20% - Accent3 2" xfId="150"/>
    <cellStyle name="20% - Accent3 2 2" xfId="151"/>
    <cellStyle name="20% - Accent3 2 2 2" xfId="152"/>
    <cellStyle name="20% - Accent3 2 2 2 2" xfId="153"/>
    <cellStyle name="20% - Accent3 2 2 2 2 2" xfId="3951"/>
    <cellStyle name="20% - Accent3 2 2 2 2 2 2" xfId="7754"/>
    <cellStyle name="20% - Accent3 2 2 2 2 3" xfId="7753"/>
    <cellStyle name="20% - Accent3 2 2 2 3" xfId="154"/>
    <cellStyle name="20% - Accent3 2 2 2 3 2" xfId="3952"/>
    <cellStyle name="20% - Accent3 2 2 2 3 2 2" xfId="7756"/>
    <cellStyle name="20% - Accent3 2 2 2 3 3" xfId="7755"/>
    <cellStyle name="20% - Accent3 2 2 2 4" xfId="3950"/>
    <cellStyle name="20% - Accent3 2 2 2 4 2" xfId="7757"/>
    <cellStyle name="20% - Accent3 2 2 2 5" xfId="7752"/>
    <cellStyle name="20% - Accent3 2 2 3" xfId="155"/>
    <cellStyle name="20% - Accent3 2 2 3 2" xfId="3953"/>
    <cellStyle name="20% - Accent3 2 2 3 2 2" xfId="7759"/>
    <cellStyle name="20% - Accent3 2 2 3 3" xfId="7758"/>
    <cellStyle name="20% - Accent3 2 2 4" xfId="156"/>
    <cellStyle name="20% - Accent3 2 2 4 2" xfId="3954"/>
    <cellStyle name="20% - Accent3 2 2 4 2 2" xfId="7761"/>
    <cellStyle name="20% - Accent3 2 2 4 3" xfId="7760"/>
    <cellStyle name="20% - Accent3 2 2 5" xfId="3949"/>
    <cellStyle name="20% - Accent3 2 2 5 2" xfId="7762"/>
    <cellStyle name="20% - Accent3 2 2 6" xfId="7751"/>
    <cellStyle name="20% - Accent3 2 3" xfId="157"/>
    <cellStyle name="20% - Accent3 2 3 2" xfId="158"/>
    <cellStyle name="20% - Accent3 2 3 2 2" xfId="3956"/>
    <cellStyle name="20% - Accent3 2 3 2 2 2" xfId="7765"/>
    <cellStyle name="20% - Accent3 2 3 2 3" xfId="7764"/>
    <cellStyle name="20% - Accent3 2 3 3" xfId="159"/>
    <cellStyle name="20% - Accent3 2 3 3 2" xfId="3957"/>
    <cellStyle name="20% - Accent3 2 3 3 2 2" xfId="7767"/>
    <cellStyle name="20% - Accent3 2 3 3 3" xfId="7766"/>
    <cellStyle name="20% - Accent3 2 3 4" xfId="3955"/>
    <cellStyle name="20% - Accent3 2 3 4 2" xfId="7768"/>
    <cellStyle name="20% - Accent3 2 3 5" xfId="7763"/>
    <cellStyle name="20% - Accent3 2 4" xfId="160"/>
    <cellStyle name="20% - Accent3 2 4 2" xfId="161"/>
    <cellStyle name="20% - Accent3 2 4 2 2" xfId="3959"/>
    <cellStyle name="20% - Accent3 2 4 2 2 2" xfId="7771"/>
    <cellStyle name="20% - Accent3 2 4 2 3" xfId="7770"/>
    <cellStyle name="20% - Accent3 2 4 3" xfId="162"/>
    <cellStyle name="20% - Accent3 2 4 3 2" xfId="3960"/>
    <cellStyle name="20% - Accent3 2 4 3 2 2" xfId="7773"/>
    <cellStyle name="20% - Accent3 2 4 3 3" xfId="7772"/>
    <cellStyle name="20% - Accent3 2 4 4" xfId="3958"/>
    <cellStyle name="20% - Accent3 2 4 4 2" xfId="7774"/>
    <cellStyle name="20% - Accent3 2 4 5" xfId="7769"/>
    <cellStyle name="20% - Accent3 2 5" xfId="163"/>
    <cellStyle name="20% - Accent3 2 5 2" xfId="3961"/>
    <cellStyle name="20% - Accent3 2 5 2 2" xfId="7776"/>
    <cellStyle name="20% - Accent3 2 5 3" xfId="7775"/>
    <cellStyle name="20% - Accent3 2 6" xfId="164"/>
    <cellStyle name="20% - Accent3 2 6 2" xfId="3962"/>
    <cellStyle name="20% - Accent3 2 6 2 2" xfId="7778"/>
    <cellStyle name="20% - Accent3 2 6 3" xfId="7777"/>
    <cellStyle name="20% - Accent3 2 7" xfId="3948"/>
    <cellStyle name="20% - Accent3 2 7 2" xfId="7779"/>
    <cellStyle name="20% - Accent3 2 8" xfId="7750"/>
    <cellStyle name="20% - Accent3 3" xfId="165"/>
    <cellStyle name="20% - Accent3 3 2" xfId="166"/>
    <cellStyle name="20% - Accent3 3 2 2" xfId="167"/>
    <cellStyle name="20% - Accent3 3 2 2 2" xfId="3965"/>
    <cellStyle name="20% - Accent3 3 2 2 2 2" xfId="7783"/>
    <cellStyle name="20% - Accent3 3 2 2 3" xfId="7782"/>
    <cellStyle name="20% - Accent3 3 2 3" xfId="168"/>
    <cellStyle name="20% - Accent3 3 2 3 2" xfId="3966"/>
    <cellStyle name="20% - Accent3 3 2 3 2 2" xfId="7785"/>
    <cellStyle name="20% - Accent3 3 2 3 3" xfId="7784"/>
    <cellStyle name="20% - Accent3 3 2 4" xfId="3964"/>
    <cellStyle name="20% - Accent3 3 2 4 2" xfId="7786"/>
    <cellStyle name="20% - Accent3 3 2 5" xfId="7781"/>
    <cellStyle name="20% - Accent3 3 3" xfId="169"/>
    <cellStyle name="20% - Accent3 3 3 2" xfId="170"/>
    <cellStyle name="20% - Accent3 3 3 2 2" xfId="3968"/>
    <cellStyle name="20% - Accent3 3 3 2 2 2" xfId="7789"/>
    <cellStyle name="20% - Accent3 3 3 2 3" xfId="7788"/>
    <cellStyle name="20% - Accent3 3 3 3" xfId="171"/>
    <cellStyle name="20% - Accent3 3 3 3 2" xfId="3969"/>
    <cellStyle name="20% - Accent3 3 3 3 2 2" xfId="7791"/>
    <cellStyle name="20% - Accent3 3 3 3 3" xfId="7790"/>
    <cellStyle name="20% - Accent3 3 3 4" xfId="3967"/>
    <cellStyle name="20% - Accent3 3 3 4 2" xfId="7792"/>
    <cellStyle name="20% - Accent3 3 3 5" xfId="7787"/>
    <cellStyle name="20% - Accent3 3 4" xfId="172"/>
    <cellStyle name="20% - Accent3 3 4 2" xfId="3970"/>
    <cellStyle name="20% - Accent3 3 4 2 2" xfId="7794"/>
    <cellStyle name="20% - Accent3 3 4 3" xfId="7793"/>
    <cellStyle name="20% - Accent3 3 5" xfId="173"/>
    <cellStyle name="20% - Accent3 3 5 2" xfId="3971"/>
    <cellStyle name="20% - Accent3 3 5 2 2" xfId="7796"/>
    <cellStyle name="20% - Accent3 3 5 3" xfId="7795"/>
    <cellStyle name="20% - Accent3 3 6" xfId="3963"/>
    <cellStyle name="20% - Accent3 3 6 2" xfId="7797"/>
    <cellStyle name="20% - Accent3 3 7" xfId="7780"/>
    <cellStyle name="20% - Accent3 4" xfId="174"/>
    <cellStyle name="20% - Accent3 4 2" xfId="175"/>
    <cellStyle name="20% - Accent3 4 2 2" xfId="176"/>
    <cellStyle name="20% - Accent3 4 2 2 2" xfId="3974"/>
    <cellStyle name="20% - Accent3 4 2 2 2 2" xfId="7801"/>
    <cellStyle name="20% - Accent3 4 2 2 3" xfId="7800"/>
    <cellStyle name="20% - Accent3 4 2 3" xfId="177"/>
    <cellStyle name="20% - Accent3 4 2 3 2" xfId="3975"/>
    <cellStyle name="20% - Accent3 4 2 3 2 2" xfId="7803"/>
    <cellStyle name="20% - Accent3 4 2 3 3" xfId="7802"/>
    <cellStyle name="20% - Accent3 4 2 4" xfId="3973"/>
    <cellStyle name="20% - Accent3 4 2 4 2" xfId="7804"/>
    <cellStyle name="20% - Accent3 4 2 5" xfId="7799"/>
    <cellStyle name="20% - Accent3 4 3" xfId="178"/>
    <cellStyle name="20% - Accent3 4 3 2" xfId="179"/>
    <cellStyle name="20% - Accent3 4 3 2 2" xfId="3977"/>
    <cellStyle name="20% - Accent3 4 3 2 2 2" xfId="7807"/>
    <cellStyle name="20% - Accent3 4 3 2 3" xfId="7806"/>
    <cellStyle name="20% - Accent3 4 3 3" xfId="180"/>
    <cellStyle name="20% - Accent3 4 3 3 2" xfId="3978"/>
    <cellStyle name="20% - Accent3 4 3 3 2 2" xfId="7809"/>
    <cellStyle name="20% - Accent3 4 3 3 3" xfId="7808"/>
    <cellStyle name="20% - Accent3 4 3 4" xfId="3976"/>
    <cellStyle name="20% - Accent3 4 3 4 2" xfId="7810"/>
    <cellStyle name="20% - Accent3 4 3 5" xfId="7805"/>
    <cellStyle name="20% - Accent3 4 4" xfId="181"/>
    <cellStyle name="20% - Accent3 4 4 2" xfId="3979"/>
    <cellStyle name="20% - Accent3 4 4 2 2" xfId="7812"/>
    <cellStyle name="20% - Accent3 4 4 3" xfId="7811"/>
    <cellStyle name="20% - Accent3 4 5" xfId="182"/>
    <cellStyle name="20% - Accent3 4 5 2" xfId="3980"/>
    <cellStyle name="20% - Accent3 4 5 2 2" xfId="7814"/>
    <cellStyle name="20% - Accent3 4 5 3" xfId="7813"/>
    <cellStyle name="20% - Accent3 4 6" xfId="3972"/>
    <cellStyle name="20% - Accent3 4 6 2" xfId="7815"/>
    <cellStyle name="20% - Accent3 4 7" xfId="7798"/>
    <cellStyle name="20% - Accent3 5" xfId="183"/>
    <cellStyle name="20% - Accent3 5 2" xfId="184"/>
    <cellStyle name="20% - Accent3 5 2 2" xfId="3982"/>
    <cellStyle name="20% - Accent3 5 2 2 2" xfId="7818"/>
    <cellStyle name="20% - Accent3 5 2 3" xfId="7817"/>
    <cellStyle name="20% - Accent3 5 3" xfId="185"/>
    <cellStyle name="20% - Accent3 5 3 2" xfId="3983"/>
    <cellStyle name="20% - Accent3 5 3 2 2" xfId="7820"/>
    <cellStyle name="20% - Accent3 5 3 3" xfId="7819"/>
    <cellStyle name="20% - Accent3 5 4" xfId="3981"/>
    <cellStyle name="20% - Accent3 5 4 2" xfId="7821"/>
    <cellStyle name="20% - Accent3 5 5" xfId="7816"/>
    <cellStyle name="20% - Accent3 6" xfId="186"/>
    <cellStyle name="20% - Accent3 6 2" xfId="187"/>
    <cellStyle name="20% - Accent3 6 2 2" xfId="3985"/>
    <cellStyle name="20% - Accent3 6 2 2 2" xfId="7824"/>
    <cellStyle name="20% - Accent3 6 2 3" xfId="7823"/>
    <cellStyle name="20% - Accent3 6 3" xfId="188"/>
    <cellStyle name="20% - Accent3 6 3 2" xfId="3986"/>
    <cellStyle name="20% - Accent3 6 3 2 2" xfId="7826"/>
    <cellStyle name="20% - Accent3 6 3 3" xfId="7825"/>
    <cellStyle name="20% - Accent3 6 4" xfId="3984"/>
    <cellStyle name="20% - Accent3 6 4 2" xfId="7827"/>
    <cellStyle name="20% - Accent3 6 5" xfId="7822"/>
    <cellStyle name="20% - Accent3 7" xfId="189"/>
    <cellStyle name="20% - Accent3 7 2" xfId="190"/>
    <cellStyle name="20% - Accent3 7 2 2" xfId="3988"/>
    <cellStyle name="20% - Accent3 7 2 2 2" xfId="7830"/>
    <cellStyle name="20% - Accent3 7 2 3" xfId="7829"/>
    <cellStyle name="20% - Accent3 7 3" xfId="191"/>
    <cellStyle name="20% - Accent3 7 3 2" xfId="3989"/>
    <cellStyle name="20% - Accent3 7 3 2 2" xfId="7832"/>
    <cellStyle name="20% - Accent3 7 3 3" xfId="7831"/>
    <cellStyle name="20% - Accent3 7 4" xfId="3987"/>
    <cellStyle name="20% - Accent3 7 4 2" xfId="7833"/>
    <cellStyle name="20% - Accent3 7 5" xfId="7828"/>
    <cellStyle name="20% - Accent3 8" xfId="192"/>
    <cellStyle name="20% - Accent3 8 2" xfId="193"/>
    <cellStyle name="20% - Accent3 8 2 2" xfId="3991"/>
    <cellStyle name="20% - Accent3 8 2 2 2" xfId="7836"/>
    <cellStyle name="20% - Accent3 8 2 3" xfId="7835"/>
    <cellStyle name="20% - Accent3 8 3" xfId="194"/>
    <cellStyle name="20% - Accent3 8 3 2" xfId="3992"/>
    <cellStyle name="20% - Accent3 8 3 2 2" xfId="7838"/>
    <cellStyle name="20% - Accent3 8 3 3" xfId="7837"/>
    <cellStyle name="20% - Accent3 8 4" xfId="3990"/>
    <cellStyle name="20% - Accent3 8 4 2" xfId="7839"/>
    <cellStyle name="20% - Accent3 8 5" xfId="7834"/>
    <cellStyle name="20% - Accent3 9" xfId="195"/>
    <cellStyle name="20% - Accent3 9 2" xfId="196"/>
    <cellStyle name="20% - Accent3 9 2 2" xfId="3994"/>
    <cellStyle name="20% - Accent3 9 2 2 2" xfId="7842"/>
    <cellStyle name="20% - Accent3 9 2 3" xfId="7841"/>
    <cellStyle name="20% - Accent3 9 3" xfId="197"/>
    <cellStyle name="20% - Accent3 9 3 2" xfId="3995"/>
    <cellStyle name="20% - Accent3 9 3 2 2" xfId="7844"/>
    <cellStyle name="20% - Accent3 9 3 3" xfId="7843"/>
    <cellStyle name="20% - Accent3 9 4" xfId="3993"/>
    <cellStyle name="20% - Accent3 9 4 2" xfId="7845"/>
    <cellStyle name="20% - Accent3 9 5" xfId="7840"/>
    <cellStyle name="20% - Accent4" xfId="198"/>
    <cellStyle name="20% - Accent4 10" xfId="3996"/>
    <cellStyle name="20% - Accent4 10 2" xfId="7847"/>
    <cellStyle name="20% - Accent4 11" xfId="7846"/>
    <cellStyle name="20% - Accent4 2" xfId="199"/>
    <cellStyle name="20% - Accent4 2 2" xfId="200"/>
    <cellStyle name="20% - Accent4 2 2 2" xfId="201"/>
    <cellStyle name="20% - Accent4 2 2 2 2" xfId="202"/>
    <cellStyle name="20% - Accent4 2 2 2 2 2" xfId="4000"/>
    <cellStyle name="20% - Accent4 2 2 2 2 2 2" xfId="7852"/>
    <cellStyle name="20% - Accent4 2 2 2 2 3" xfId="7851"/>
    <cellStyle name="20% - Accent4 2 2 2 3" xfId="203"/>
    <cellStyle name="20% - Accent4 2 2 2 3 2" xfId="4001"/>
    <cellStyle name="20% - Accent4 2 2 2 3 2 2" xfId="7854"/>
    <cellStyle name="20% - Accent4 2 2 2 3 3" xfId="7853"/>
    <cellStyle name="20% - Accent4 2 2 2 4" xfId="3999"/>
    <cellStyle name="20% - Accent4 2 2 2 4 2" xfId="7855"/>
    <cellStyle name="20% - Accent4 2 2 2 5" xfId="7850"/>
    <cellStyle name="20% - Accent4 2 2 3" xfId="204"/>
    <cellStyle name="20% - Accent4 2 2 3 2" xfId="4002"/>
    <cellStyle name="20% - Accent4 2 2 3 2 2" xfId="7857"/>
    <cellStyle name="20% - Accent4 2 2 3 3" xfId="7856"/>
    <cellStyle name="20% - Accent4 2 2 4" xfId="205"/>
    <cellStyle name="20% - Accent4 2 2 4 2" xfId="4003"/>
    <cellStyle name="20% - Accent4 2 2 4 2 2" xfId="7859"/>
    <cellStyle name="20% - Accent4 2 2 4 3" xfId="7858"/>
    <cellStyle name="20% - Accent4 2 2 5" xfId="3998"/>
    <cellStyle name="20% - Accent4 2 2 5 2" xfId="7860"/>
    <cellStyle name="20% - Accent4 2 2 6" xfId="7849"/>
    <cellStyle name="20% - Accent4 2 3" xfId="206"/>
    <cellStyle name="20% - Accent4 2 3 2" xfId="207"/>
    <cellStyle name="20% - Accent4 2 3 2 2" xfId="4005"/>
    <cellStyle name="20% - Accent4 2 3 2 2 2" xfId="7863"/>
    <cellStyle name="20% - Accent4 2 3 2 3" xfId="7862"/>
    <cellStyle name="20% - Accent4 2 3 3" xfId="208"/>
    <cellStyle name="20% - Accent4 2 3 3 2" xfId="4006"/>
    <cellStyle name="20% - Accent4 2 3 3 2 2" xfId="7865"/>
    <cellStyle name="20% - Accent4 2 3 3 3" xfId="7864"/>
    <cellStyle name="20% - Accent4 2 3 4" xfId="4004"/>
    <cellStyle name="20% - Accent4 2 3 4 2" xfId="7866"/>
    <cellStyle name="20% - Accent4 2 3 5" xfId="7861"/>
    <cellStyle name="20% - Accent4 2 4" xfId="209"/>
    <cellStyle name="20% - Accent4 2 4 2" xfId="210"/>
    <cellStyle name="20% - Accent4 2 4 2 2" xfId="4008"/>
    <cellStyle name="20% - Accent4 2 4 2 2 2" xfId="7869"/>
    <cellStyle name="20% - Accent4 2 4 2 3" xfId="7868"/>
    <cellStyle name="20% - Accent4 2 4 3" xfId="211"/>
    <cellStyle name="20% - Accent4 2 4 3 2" xfId="4009"/>
    <cellStyle name="20% - Accent4 2 4 3 2 2" xfId="7871"/>
    <cellStyle name="20% - Accent4 2 4 3 3" xfId="7870"/>
    <cellStyle name="20% - Accent4 2 4 4" xfId="4007"/>
    <cellStyle name="20% - Accent4 2 4 4 2" xfId="7872"/>
    <cellStyle name="20% - Accent4 2 4 5" xfId="7867"/>
    <cellStyle name="20% - Accent4 2 5" xfId="212"/>
    <cellStyle name="20% - Accent4 2 5 2" xfId="4010"/>
    <cellStyle name="20% - Accent4 2 5 2 2" xfId="7874"/>
    <cellStyle name="20% - Accent4 2 5 3" xfId="7873"/>
    <cellStyle name="20% - Accent4 2 6" xfId="213"/>
    <cellStyle name="20% - Accent4 2 6 2" xfId="4011"/>
    <cellStyle name="20% - Accent4 2 6 2 2" xfId="7876"/>
    <cellStyle name="20% - Accent4 2 6 3" xfId="7875"/>
    <cellStyle name="20% - Accent4 2 7" xfId="3997"/>
    <cellStyle name="20% - Accent4 2 7 2" xfId="7877"/>
    <cellStyle name="20% - Accent4 2 8" xfId="7848"/>
    <cellStyle name="20% - Accent4 3" xfId="214"/>
    <cellStyle name="20% - Accent4 3 2" xfId="215"/>
    <cellStyle name="20% - Accent4 3 2 2" xfId="216"/>
    <cellStyle name="20% - Accent4 3 2 2 2" xfId="4014"/>
    <cellStyle name="20% - Accent4 3 2 2 2 2" xfId="7881"/>
    <cellStyle name="20% - Accent4 3 2 2 3" xfId="7880"/>
    <cellStyle name="20% - Accent4 3 2 3" xfId="217"/>
    <cellStyle name="20% - Accent4 3 2 3 2" xfId="4015"/>
    <cellStyle name="20% - Accent4 3 2 3 2 2" xfId="7883"/>
    <cellStyle name="20% - Accent4 3 2 3 3" xfId="7882"/>
    <cellStyle name="20% - Accent4 3 2 4" xfId="4013"/>
    <cellStyle name="20% - Accent4 3 2 4 2" xfId="7884"/>
    <cellStyle name="20% - Accent4 3 2 5" xfId="7879"/>
    <cellStyle name="20% - Accent4 3 3" xfId="218"/>
    <cellStyle name="20% - Accent4 3 3 2" xfId="219"/>
    <cellStyle name="20% - Accent4 3 3 2 2" xfId="4017"/>
    <cellStyle name="20% - Accent4 3 3 2 2 2" xfId="7887"/>
    <cellStyle name="20% - Accent4 3 3 2 3" xfId="7886"/>
    <cellStyle name="20% - Accent4 3 3 3" xfId="220"/>
    <cellStyle name="20% - Accent4 3 3 3 2" xfId="4018"/>
    <cellStyle name="20% - Accent4 3 3 3 2 2" xfId="7889"/>
    <cellStyle name="20% - Accent4 3 3 3 3" xfId="7888"/>
    <cellStyle name="20% - Accent4 3 3 4" xfId="4016"/>
    <cellStyle name="20% - Accent4 3 3 4 2" xfId="7890"/>
    <cellStyle name="20% - Accent4 3 3 5" xfId="7885"/>
    <cellStyle name="20% - Accent4 3 4" xfId="221"/>
    <cellStyle name="20% - Accent4 3 4 2" xfId="4019"/>
    <cellStyle name="20% - Accent4 3 4 2 2" xfId="7892"/>
    <cellStyle name="20% - Accent4 3 4 3" xfId="7891"/>
    <cellStyle name="20% - Accent4 3 5" xfId="222"/>
    <cellStyle name="20% - Accent4 3 5 2" xfId="4020"/>
    <cellStyle name="20% - Accent4 3 5 2 2" xfId="7894"/>
    <cellStyle name="20% - Accent4 3 5 3" xfId="7893"/>
    <cellStyle name="20% - Accent4 3 6" xfId="4012"/>
    <cellStyle name="20% - Accent4 3 6 2" xfId="7895"/>
    <cellStyle name="20% - Accent4 3 7" xfId="7878"/>
    <cellStyle name="20% - Accent4 4" xfId="223"/>
    <cellStyle name="20% - Accent4 4 2" xfId="224"/>
    <cellStyle name="20% - Accent4 4 2 2" xfId="225"/>
    <cellStyle name="20% - Accent4 4 2 2 2" xfId="4023"/>
    <cellStyle name="20% - Accent4 4 2 2 2 2" xfId="7899"/>
    <cellStyle name="20% - Accent4 4 2 2 3" xfId="7898"/>
    <cellStyle name="20% - Accent4 4 2 3" xfId="226"/>
    <cellStyle name="20% - Accent4 4 2 3 2" xfId="4024"/>
    <cellStyle name="20% - Accent4 4 2 3 2 2" xfId="7901"/>
    <cellStyle name="20% - Accent4 4 2 3 3" xfId="7900"/>
    <cellStyle name="20% - Accent4 4 2 4" xfId="4022"/>
    <cellStyle name="20% - Accent4 4 2 4 2" xfId="7902"/>
    <cellStyle name="20% - Accent4 4 2 5" xfId="7897"/>
    <cellStyle name="20% - Accent4 4 3" xfId="227"/>
    <cellStyle name="20% - Accent4 4 3 2" xfId="228"/>
    <cellStyle name="20% - Accent4 4 3 2 2" xfId="4026"/>
    <cellStyle name="20% - Accent4 4 3 2 2 2" xfId="7905"/>
    <cellStyle name="20% - Accent4 4 3 2 3" xfId="7904"/>
    <cellStyle name="20% - Accent4 4 3 3" xfId="229"/>
    <cellStyle name="20% - Accent4 4 3 3 2" xfId="4027"/>
    <cellStyle name="20% - Accent4 4 3 3 2 2" xfId="7907"/>
    <cellStyle name="20% - Accent4 4 3 3 3" xfId="7906"/>
    <cellStyle name="20% - Accent4 4 3 4" xfId="4025"/>
    <cellStyle name="20% - Accent4 4 3 4 2" xfId="7908"/>
    <cellStyle name="20% - Accent4 4 3 5" xfId="7903"/>
    <cellStyle name="20% - Accent4 4 4" xfId="230"/>
    <cellStyle name="20% - Accent4 4 4 2" xfId="4028"/>
    <cellStyle name="20% - Accent4 4 4 2 2" xfId="7910"/>
    <cellStyle name="20% - Accent4 4 4 3" xfId="7909"/>
    <cellStyle name="20% - Accent4 4 5" xfId="231"/>
    <cellStyle name="20% - Accent4 4 5 2" xfId="4029"/>
    <cellStyle name="20% - Accent4 4 5 2 2" xfId="7912"/>
    <cellStyle name="20% - Accent4 4 5 3" xfId="7911"/>
    <cellStyle name="20% - Accent4 4 6" xfId="4021"/>
    <cellStyle name="20% - Accent4 4 6 2" xfId="7913"/>
    <cellStyle name="20% - Accent4 4 7" xfId="7896"/>
    <cellStyle name="20% - Accent4 5" xfId="232"/>
    <cellStyle name="20% - Accent4 5 2" xfId="233"/>
    <cellStyle name="20% - Accent4 5 2 2" xfId="4031"/>
    <cellStyle name="20% - Accent4 5 2 2 2" xfId="7916"/>
    <cellStyle name="20% - Accent4 5 2 3" xfId="7915"/>
    <cellStyle name="20% - Accent4 5 3" xfId="234"/>
    <cellStyle name="20% - Accent4 5 3 2" xfId="4032"/>
    <cellStyle name="20% - Accent4 5 3 2 2" xfId="7918"/>
    <cellStyle name="20% - Accent4 5 3 3" xfId="7917"/>
    <cellStyle name="20% - Accent4 5 4" xfId="4030"/>
    <cellStyle name="20% - Accent4 5 4 2" xfId="7919"/>
    <cellStyle name="20% - Accent4 5 5" xfId="7914"/>
    <cellStyle name="20% - Accent4 6" xfId="235"/>
    <cellStyle name="20% - Accent4 6 2" xfId="236"/>
    <cellStyle name="20% - Accent4 6 2 2" xfId="4034"/>
    <cellStyle name="20% - Accent4 6 2 2 2" xfId="7922"/>
    <cellStyle name="20% - Accent4 6 2 3" xfId="7921"/>
    <cellStyle name="20% - Accent4 6 3" xfId="237"/>
    <cellStyle name="20% - Accent4 6 3 2" xfId="4035"/>
    <cellStyle name="20% - Accent4 6 3 2 2" xfId="7924"/>
    <cellStyle name="20% - Accent4 6 3 3" xfId="7923"/>
    <cellStyle name="20% - Accent4 6 4" xfId="4033"/>
    <cellStyle name="20% - Accent4 6 4 2" xfId="7925"/>
    <cellStyle name="20% - Accent4 6 5" xfId="7920"/>
    <cellStyle name="20% - Accent4 7" xfId="238"/>
    <cellStyle name="20% - Accent4 7 2" xfId="239"/>
    <cellStyle name="20% - Accent4 7 2 2" xfId="4037"/>
    <cellStyle name="20% - Accent4 7 2 2 2" xfId="7928"/>
    <cellStyle name="20% - Accent4 7 2 3" xfId="7927"/>
    <cellStyle name="20% - Accent4 7 3" xfId="240"/>
    <cellStyle name="20% - Accent4 7 3 2" xfId="4038"/>
    <cellStyle name="20% - Accent4 7 3 2 2" xfId="7930"/>
    <cellStyle name="20% - Accent4 7 3 3" xfId="7929"/>
    <cellStyle name="20% - Accent4 7 4" xfId="4036"/>
    <cellStyle name="20% - Accent4 7 4 2" xfId="7931"/>
    <cellStyle name="20% - Accent4 7 5" xfId="7926"/>
    <cellStyle name="20% - Accent4 8" xfId="241"/>
    <cellStyle name="20% - Accent4 8 2" xfId="242"/>
    <cellStyle name="20% - Accent4 8 2 2" xfId="4040"/>
    <cellStyle name="20% - Accent4 8 2 2 2" xfId="7934"/>
    <cellStyle name="20% - Accent4 8 2 3" xfId="7933"/>
    <cellStyle name="20% - Accent4 8 3" xfId="243"/>
    <cellStyle name="20% - Accent4 8 3 2" xfId="4041"/>
    <cellStyle name="20% - Accent4 8 3 2 2" xfId="7936"/>
    <cellStyle name="20% - Accent4 8 3 3" xfId="7935"/>
    <cellStyle name="20% - Accent4 8 4" xfId="4039"/>
    <cellStyle name="20% - Accent4 8 4 2" xfId="7937"/>
    <cellStyle name="20% - Accent4 8 5" xfId="7932"/>
    <cellStyle name="20% - Accent4 9" xfId="244"/>
    <cellStyle name="20% - Accent4 9 2" xfId="245"/>
    <cellStyle name="20% - Accent4 9 2 2" xfId="4043"/>
    <cellStyle name="20% - Accent4 9 2 2 2" xfId="7940"/>
    <cellStyle name="20% - Accent4 9 2 3" xfId="7939"/>
    <cellStyle name="20% - Accent4 9 3" xfId="246"/>
    <cellStyle name="20% - Accent4 9 3 2" xfId="4044"/>
    <cellStyle name="20% - Accent4 9 3 2 2" xfId="7942"/>
    <cellStyle name="20% - Accent4 9 3 3" xfId="7941"/>
    <cellStyle name="20% - Accent4 9 4" xfId="4042"/>
    <cellStyle name="20% - Accent4 9 4 2" xfId="7943"/>
    <cellStyle name="20% - Accent4 9 5" xfId="7938"/>
    <cellStyle name="20% - Accent5" xfId="247"/>
    <cellStyle name="20% - Accent5 10" xfId="4045"/>
    <cellStyle name="20% - Accent5 10 2" xfId="7945"/>
    <cellStyle name="20% - Accent5 11" xfId="7944"/>
    <cellStyle name="20% - Accent5 2" xfId="248"/>
    <cellStyle name="20% - Accent5 2 2" xfId="249"/>
    <cellStyle name="20% - Accent5 2 2 2" xfId="250"/>
    <cellStyle name="20% - Accent5 2 2 2 2" xfId="251"/>
    <cellStyle name="20% - Accent5 2 2 2 2 2" xfId="4049"/>
    <cellStyle name="20% - Accent5 2 2 2 2 2 2" xfId="7950"/>
    <cellStyle name="20% - Accent5 2 2 2 2 3" xfId="7949"/>
    <cellStyle name="20% - Accent5 2 2 2 3" xfId="252"/>
    <cellStyle name="20% - Accent5 2 2 2 3 2" xfId="4050"/>
    <cellStyle name="20% - Accent5 2 2 2 3 2 2" xfId="7952"/>
    <cellStyle name="20% - Accent5 2 2 2 3 3" xfId="7951"/>
    <cellStyle name="20% - Accent5 2 2 2 4" xfId="4048"/>
    <cellStyle name="20% - Accent5 2 2 2 4 2" xfId="7953"/>
    <cellStyle name="20% - Accent5 2 2 2 5" xfId="7948"/>
    <cellStyle name="20% - Accent5 2 2 3" xfId="253"/>
    <cellStyle name="20% - Accent5 2 2 3 2" xfId="4051"/>
    <cellStyle name="20% - Accent5 2 2 3 2 2" xfId="7955"/>
    <cellStyle name="20% - Accent5 2 2 3 3" xfId="7954"/>
    <cellStyle name="20% - Accent5 2 2 4" xfId="254"/>
    <cellStyle name="20% - Accent5 2 2 4 2" xfId="4052"/>
    <cellStyle name="20% - Accent5 2 2 4 2 2" xfId="7957"/>
    <cellStyle name="20% - Accent5 2 2 4 3" xfId="7956"/>
    <cellStyle name="20% - Accent5 2 2 5" xfId="4047"/>
    <cellStyle name="20% - Accent5 2 2 5 2" xfId="7958"/>
    <cellStyle name="20% - Accent5 2 2 6" xfId="7947"/>
    <cellStyle name="20% - Accent5 2 3" xfId="255"/>
    <cellStyle name="20% - Accent5 2 3 2" xfId="256"/>
    <cellStyle name="20% - Accent5 2 3 2 2" xfId="4054"/>
    <cellStyle name="20% - Accent5 2 3 2 2 2" xfId="7961"/>
    <cellStyle name="20% - Accent5 2 3 2 3" xfId="7960"/>
    <cellStyle name="20% - Accent5 2 3 3" xfId="257"/>
    <cellStyle name="20% - Accent5 2 3 3 2" xfId="4055"/>
    <cellStyle name="20% - Accent5 2 3 3 2 2" xfId="7963"/>
    <cellStyle name="20% - Accent5 2 3 3 3" xfId="7962"/>
    <cellStyle name="20% - Accent5 2 3 4" xfId="4053"/>
    <cellStyle name="20% - Accent5 2 3 4 2" xfId="7964"/>
    <cellStyle name="20% - Accent5 2 3 5" xfId="7959"/>
    <cellStyle name="20% - Accent5 2 4" xfId="258"/>
    <cellStyle name="20% - Accent5 2 4 2" xfId="259"/>
    <cellStyle name="20% - Accent5 2 4 2 2" xfId="4057"/>
    <cellStyle name="20% - Accent5 2 4 2 2 2" xfId="7967"/>
    <cellStyle name="20% - Accent5 2 4 2 3" xfId="7966"/>
    <cellStyle name="20% - Accent5 2 4 3" xfId="260"/>
    <cellStyle name="20% - Accent5 2 4 3 2" xfId="4058"/>
    <cellStyle name="20% - Accent5 2 4 3 2 2" xfId="7969"/>
    <cellStyle name="20% - Accent5 2 4 3 3" xfId="7968"/>
    <cellStyle name="20% - Accent5 2 4 4" xfId="4056"/>
    <cellStyle name="20% - Accent5 2 4 4 2" xfId="7970"/>
    <cellStyle name="20% - Accent5 2 4 5" xfId="7965"/>
    <cellStyle name="20% - Accent5 2 5" xfId="261"/>
    <cellStyle name="20% - Accent5 2 5 2" xfId="4059"/>
    <cellStyle name="20% - Accent5 2 5 2 2" xfId="7972"/>
    <cellStyle name="20% - Accent5 2 5 3" xfId="7971"/>
    <cellStyle name="20% - Accent5 2 6" xfId="262"/>
    <cellStyle name="20% - Accent5 2 6 2" xfId="4060"/>
    <cellStyle name="20% - Accent5 2 6 2 2" xfId="7974"/>
    <cellStyle name="20% - Accent5 2 6 3" xfId="7973"/>
    <cellStyle name="20% - Accent5 2 7" xfId="4046"/>
    <cellStyle name="20% - Accent5 2 7 2" xfId="7975"/>
    <cellStyle name="20% - Accent5 2 8" xfId="7946"/>
    <cellStyle name="20% - Accent5 3" xfId="263"/>
    <cellStyle name="20% - Accent5 3 2" xfId="264"/>
    <cellStyle name="20% - Accent5 3 2 2" xfId="265"/>
    <cellStyle name="20% - Accent5 3 2 2 2" xfId="4063"/>
    <cellStyle name="20% - Accent5 3 2 2 2 2" xfId="7979"/>
    <cellStyle name="20% - Accent5 3 2 2 3" xfId="7978"/>
    <cellStyle name="20% - Accent5 3 2 3" xfId="266"/>
    <cellStyle name="20% - Accent5 3 2 3 2" xfId="4064"/>
    <cellStyle name="20% - Accent5 3 2 3 2 2" xfId="7981"/>
    <cellStyle name="20% - Accent5 3 2 3 3" xfId="7980"/>
    <cellStyle name="20% - Accent5 3 2 4" xfId="4062"/>
    <cellStyle name="20% - Accent5 3 2 4 2" xfId="7982"/>
    <cellStyle name="20% - Accent5 3 2 5" xfId="7977"/>
    <cellStyle name="20% - Accent5 3 3" xfId="267"/>
    <cellStyle name="20% - Accent5 3 3 2" xfId="268"/>
    <cellStyle name="20% - Accent5 3 3 2 2" xfId="4066"/>
    <cellStyle name="20% - Accent5 3 3 2 2 2" xfId="7985"/>
    <cellStyle name="20% - Accent5 3 3 2 3" xfId="7984"/>
    <cellStyle name="20% - Accent5 3 3 3" xfId="269"/>
    <cellStyle name="20% - Accent5 3 3 3 2" xfId="4067"/>
    <cellStyle name="20% - Accent5 3 3 3 2 2" xfId="7987"/>
    <cellStyle name="20% - Accent5 3 3 3 3" xfId="7986"/>
    <cellStyle name="20% - Accent5 3 3 4" xfId="4065"/>
    <cellStyle name="20% - Accent5 3 3 4 2" xfId="7988"/>
    <cellStyle name="20% - Accent5 3 3 5" xfId="7983"/>
    <cellStyle name="20% - Accent5 3 4" xfId="270"/>
    <cellStyle name="20% - Accent5 3 4 2" xfId="4068"/>
    <cellStyle name="20% - Accent5 3 4 2 2" xfId="7990"/>
    <cellStyle name="20% - Accent5 3 4 3" xfId="7989"/>
    <cellStyle name="20% - Accent5 3 5" xfId="271"/>
    <cellStyle name="20% - Accent5 3 5 2" xfId="4069"/>
    <cellStyle name="20% - Accent5 3 5 2 2" xfId="7992"/>
    <cellStyle name="20% - Accent5 3 5 3" xfId="7991"/>
    <cellStyle name="20% - Accent5 3 6" xfId="4061"/>
    <cellStyle name="20% - Accent5 3 6 2" xfId="7993"/>
    <cellStyle name="20% - Accent5 3 7" xfId="7976"/>
    <cellStyle name="20% - Accent5 4" xfId="272"/>
    <cellStyle name="20% - Accent5 4 2" xfId="273"/>
    <cellStyle name="20% - Accent5 4 2 2" xfId="274"/>
    <cellStyle name="20% - Accent5 4 2 2 2" xfId="4072"/>
    <cellStyle name="20% - Accent5 4 2 2 2 2" xfId="7997"/>
    <cellStyle name="20% - Accent5 4 2 2 3" xfId="7996"/>
    <cellStyle name="20% - Accent5 4 2 3" xfId="275"/>
    <cellStyle name="20% - Accent5 4 2 3 2" xfId="4073"/>
    <cellStyle name="20% - Accent5 4 2 3 2 2" xfId="7999"/>
    <cellStyle name="20% - Accent5 4 2 3 3" xfId="7998"/>
    <cellStyle name="20% - Accent5 4 2 4" xfId="4071"/>
    <cellStyle name="20% - Accent5 4 2 4 2" xfId="8000"/>
    <cellStyle name="20% - Accent5 4 2 5" xfId="7995"/>
    <cellStyle name="20% - Accent5 4 3" xfId="276"/>
    <cellStyle name="20% - Accent5 4 3 2" xfId="277"/>
    <cellStyle name="20% - Accent5 4 3 2 2" xfId="4075"/>
    <cellStyle name="20% - Accent5 4 3 2 2 2" xfId="8003"/>
    <cellStyle name="20% - Accent5 4 3 2 3" xfId="8002"/>
    <cellStyle name="20% - Accent5 4 3 3" xfId="278"/>
    <cellStyle name="20% - Accent5 4 3 3 2" xfId="4076"/>
    <cellStyle name="20% - Accent5 4 3 3 2 2" xfId="8005"/>
    <cellStyle name="20% - Accent5 4 3 3 3" xfId="8004"/>
    <cellStyle name="20% - Accent5 4 3 4" xfId="4074"/>
    <cellStyle name="20% - Accent5 4 3 4 2" xfId="8006"/>
    <cellStyle name="20% - Accent5 4 3 5" xfId="8001"/>
    <cellStyle name="20% - Accent5 4 4" xfId="279"/>
    <cellStyle name="20% - Accent5 4 4 2" xfId="4077"/>
    <cellStyle name="20% - Accent5 4 4 2 2" xfId="8008"/>
    <cellStyle name="20% - Accent5 4 4 3" xfId="8007"/>
    <cellStyle name="20% - Accent5 4 5" xfId="280"/>
    <cellStyle name="20% - Accent5 4 5 2" xfId="4078"/>
    <cellStyle name="20% - Accent5 4 5 2 2" xfId="8010"/>
    <cellStyle name="20% - Accent5 4 5 3" xfId="8009"/>
    <cellStyle name="20% - Accent5 4 6" xfId="4070"/>
    <cellStyle name="20% - Accent5 4 6 2" xfId="8011"/>
    <cellStyle name="20% - Accent5 4 7" xfId="7994"/>
    <cellStyle name="20% - Accent5 5" xfId="281"/>
    <cellStyle name="20% - Accent5 5 2" xfId="282"/>
    <cellStyle name="20% - Accent5 5 2 2" xfId="4080"/>
    <cellStyle name="20% - Accent5 5 2 2 2" xfId="8014"/>
    <cellStyle name="20% - Accent5 5 2 3" xfId="8013"/>
    <cellStyle name="20% - Accent5 5 3" xfId="283"/>
    <cellStyle name="20% - Accent5 5 3 2" xfId="4081"/>
    <cellStyle name="20% - Accent5 5 3 2 2" xfId="8016"/>
    <cellStyle name="20% - Accent5 5 3 3" xfId="8015"/>
    <cellStyle name="20% - Accent5 5 4" xfId="4079"/>
    <cellStyle name="20% - Accent5 5 4 2" xfId="8017"/>
    <cellStyle name="20% - Accent5 5 5" xfId="8012"/>
    <cellStyle name="20% - Accent5 6" xfId="284"/>
    <cellStyle name="20% - Accent5 6 2" xfId="285"/>
    <cellStyle name="20% - Accent5 6 2 2" xfId="4083"/>
    <cellStyle name="20% - Accent5 6 2 2 2" xfId="8020"/>
    <cellStyle name="20% - Accent5 6 2 3" xfId="8019"/>
    <cellStyle name="20% - Accent5 6 3" xfId="286"/>
    <cellStyle name="20% - Accent5 6 3 2" xfId="4084"/>
    <cellStyle name="20% - Accent5 6 3 2 2" xfId="8022"/>
    <cellStyle name="20% - Accent5 6 3 3" xfId="8021"/>
    <cellStyle name="20% - Accent5 6 4" xfId="4082"/>
    <cellStyle name="20% - Accent5 6 4 2" xfId="8023"/>
    <cellStyle name="20% - Accent5 6 5" xfId="8018"/>
    <cellStyle name="20% - Accent5 7" xfId="287"/>
    <cellStyle name="20% - Accent5 7 2" xfId="288"/>
    <cellStyle name="20% - Accent5 7 2 2" xfId="4086"/>
    <cellStyle name="20% - Accent5 7 2 2 2" xfId="8026"/>
    <cellStyle name="20% - Accent5 7 2 3" xfId="8025"/>
    <cellStyle name="20% - Accent5 7 3" xfId="289"/>
    <cellStyle name="20% - Accent5 7 3 2" xfId="4087"/>
    <cellStyle name="20% - Accent5 7 3 2 2" xfId="8028"/>
    <cellStyle name="20% - Accent5 7 3 3" xfId="8027"/>
    <cellStyle name="20% - Accent5 7 4" xfId="4085"/>
    <cellStyle name="20% - Accent5 7 4 2" xfId="8029"/>
    <cellStyle name="20% - Accent5 7 5" xfId="8024"/>
    <cellStyle name="20% - Accent5 8" xfId="290"/>
    <cellStyle name="20% - Accent5 8 2" xfId="291"/>
    <cellStyle name="20% - Accent5 8 2 2" xfId="4089"/>
    <cellStyle name="20% - Accent5 8 2 2 2" xfId="8032"/>
    <cellStyle name="20% - Accent5 8 2 3" xfId="8031"/>
    <cellStyle name="20% - Accent5 8 3" xfId="292"/>
    <cellStyle name="20% - Accent5 8 3 2" xfId="4090"/>
    <cellStyle name="20% - Accent5 8 3 2 2" xfId="8034"/>
    <cellStyle name="20% - Accent5 8 3 3" xfId="8033"/>
    <cellStyle name="20% - Accent5 8 4" xfId="4088"/>
    <cellStyle name="20% - Accent5 8 4 2" xfId="8035"/>
    <cellStyle name="20% - Accent5 8 5" xfId="8030"/>
    <cellStyle name="20% - Accent5 9" xfId="293"/>
    <cellStyle name="20% - Accent5 9 2" xfId="294"/>
    <cellStyle name="20% - Accent5 9 2 2" xfId="4092"/>
    <cellStyle name="20% - Accent5 9 2 2 2" xfId="8038"/>
    <cellStyle name="20% - Accent5 9 2 3" xfId="8037"/>
    <cellStyle name="20% - Accent5 9 3" xfId="295"/>
    <cellStyle name="20% - Accent5 9 3 2" xfId="4093"/>
    <cellStyle name="20% - Accent5 9 3 2 2" xfId="8040"/>
    <cellStyle name="20% - Accent5 9 3 3" xfId="8039"/>
    <cellStyle name="20% - Accent5 9 4" xfId="4091"/>
    <cellStyle name="20% - Accent5 9 4 2" xfId="8041"/>
    <cellStyle name="20% - Accent5 9 5" xfId="8036"/>
    <cellStyle name="20% - Accent6" xfId="296"/>
    <cellStyle name="20% - Accent6 10" xfId="4094"/>
    <cellStyle name="20% - Accent6 10 2" xfId="8043"/>
    <cellStyle name="20% - Accent6 11" xfId="8042"/>
    <cellStyle name="20% - Accent6 2" xfId="297"/>
    <cellStyle name="20% - Accent6 2 2" xfId="298"/>
    <cellStyle name="20% - Accent6 2 2 2" xfId="299"/>
    <cellStyle name="20% - Accent6 2 2 2 2" xfId="300"/>
    <cellStyle name="20% - Accent6 2 2 2 2 2" xfId="4098"/>
    <cellStyle name="20% - Accent6 2 2 2 2 2 2" xfId="8048"/>
    <cellStyle name="20% - Accent6 2 2 2 2 3" xfId="8047"/>
    <cellStyle name="20% - Accent6 2 2 2 3" xfId="301"/>
    <cellStyle name="20% - Accent6 2 2 2 3 2" xfId="4099"/>
    <cellStyle name="20% - Accent6 2 2 2 3 2 2" xfId="8050"/>
    <cellStyle name="20% - Accent6 2 2 2 3 3" xfId="8049"/>
    <cellStyle name="20% - Accent6 2 2 2 4" xfId="4097"/>
    <cellStyle name="20% - Accent6 2 2 2 4 2" xfId="8051"/>
    <cellStyle name="20% - Accent6 2 2 2 5" xfId="8046"/>
    <cellStyle name="20% - Accent6 2 2 3" xfId="302"/>
    <cellStyle name="20% - Accent6 2 2 3 2" xfId="4100"/>
    <cellStyle name="20% - Accent6 2 2 3 2 2" xfId="8053"/>
    <cellStyle name="20% - Accent6 2 2 3 3" xfId="8052"/>
    <cellStyle name="20% - Accent6 2 2 4" xfId="303"/>
    <cellStyle name="20% - Accent6 2 2 4 2" xfId="4101"/>
    <cellStyle name="20% - Accent6 2 2 4 2 2" xfId="8055"/>
    <cellStyle name="20% - Accent6 2 2 4 3" xfId="8054"/>
    <cellStyle name="20% - Accent6 2 2 5" xfId="4096"/>
    <cellStyle name="20% - Accent6 2 2 5 2" xfId="8056"/>
    <cellStyle name="20% - Accent6 2 2 6" xfId="8045"/>
    <cellStyle name="20% - Accent6 2 3" xfId="304"/>
    <cellStyle name="20% - Accent6 2 3 2" xfId="305"/>
    <cellStyle name="20% - Accent6 2 3 2 2" xfId="4103"/>
    <cellStyle name="20% - Accent6 2 3 2 2 2" xfId="8059"/>
    <cellStyle name="20% - Accent6 2 3 2 3" xfId="8058"/>
    <cellStyle name="20% - Accent6 2 3 3" xfId="306"/>
    <cellStyle name="20% - Accent6 2 3 3 2" xfId="4104"/>
    <cellStyle name="20% - Accent6 2 3 3 2 2" xfId="8061"/>
    <cellStyle name="20% - Accent6 2 3 3 3" xfId="8060"/>
    <cellStyle name="20% - Accent6 2 3 4" xfId="4102"/>
    <cellStyle name="20% - Accent6 2 3 4 2" xfId="8062"/>
    <cellStyle name="20% - Accent6 2 3 5" xfId="8057"/>
    <cellStyle name="20% - Accent6 2 4" xfId="307"/>
    <cellStyle name="20% - Accent6 2 4 2" xfId="308"/>
    <cellStyle name="20% - Accent6 2 4 2 2" xfId="4106"/>
    <cellStyle name="20% - Accent6 2 4 2 2 2" xfId="8065"/>
    <cellStyle name="20% - Accent6 2 4 2 3" xfId="8064"/>
    <cellStyle name="20% - Accent6 2 4 3" xfId="309"/>
    <cellStyle name="20% - Accent6 2 4 3 2" xfId="4107"/>
    <cellStyle name="20% - Accent6 2 4 3 2 2" xfId="8067"/>
    <cellStyle name="20% - Accent6 2 4 3 3" xfId="8066"/>
    <cellStyle name="20% - Accent6 2 4 4" xfId="4105"/>
    <cellStyle name="20% - Accent6 2 4 4 2" xfId="8068"/>
    <cellStyle name="20% - Accent6 2 4 5" xfId="8063"/>
    <cellStyle name="20% - Accent6 2 5" xfId="310"/>
    <cellStyle name="20% - Accent6 2 5 2" xfId="4108"/>
    <cellStyle name="20% - Accent6 2 5 2 2" xfId="8070"/>
    <cellStyle name="20% - Accent6 2 5 3" xfId="8069"/>
    <cellStyle name="20% - Accent6 2 6" xfId="311"/>
    <cellStyle name="20% - Accent6 2 6 2" xfId="4109"/>
    <cellStyle name="20% - Accent6 2 6 2 2" xfId="8072"/>
    <cellStyle name="20% - Accent6 2 6 3" xfId="8071"/>
    <cellStyle name="20% - Accent6 2 7" xfId="4095"/>
    <cellStyle name="20% - Accent6 2 7 2" xfId="8073"/>
    <cellStyle name="20% - Accent6 2 8" xfId="8044"/>
    <cellStyle name="20% - Accent6 3" xfId="312"/>
    <cellStyle name="20% - Accent6 3 2" xfId="313"/>
    <cellStyle name="20% - Accent6 3 2 2" xfId="314"/>
    <cellStyle name="20% - Accent6 3 2 2 2" xfId="4112"/>
    <cellStyle name="20% - Accent6 3 2 2 2 2" xfId="8077"/>
    <cellStyle name="20% - Accent6 3 2 2 3" xfId="8076"/>
    <cellStyle name="20% - Accent6 3 2 3" xfId="315"/>
    <cellStyle name="20% - Accent6 3 2 3 2" xfId="4113"/>
    <cellStyle name="20% - Accent6 3 2 3 2 2" xfId="8079"/>
    <cellStyle name="20% - Accent6 3 2 3 3" xfId="8078"/>
    <cellStyle name="20% - Accent6 3 2 4" xfId="4111"/>
    <cellStyle name="20% - Accent6 3 2 4 2" xfId="8080"/>
    <cellStyle name="20% - Accent6 3 2 5" xfId="8075"/>
    <cellStyle name="20% - Accent6 3 3" xfId="316"/>
    <cellStyle name="20% - Accent6 3 3 2" xfId="317"/>
    <cellStyle name="20% - Accent6 3 3 2 2" xfId="4115"/>
    <cellStyle name="20% - Accent6 3 3 2 2 2" xfId="8083"/>
    <cellStyle name="20% - Accent6 3 3 2 3" xfId="8082"/>
    <cellStyle name="20% - Accent6 3 3 3" xfId="318"/>
    <cellStyle name="20% - Accent6 3 3 3 2" xfId="4116"/>
    <cellStyle name="20% - Accent6 3 3 3 2 2" xfId="8085"/>
    <cellStyle name="20% - Accent6 3 3 3 3" xfId="8084"/>
    <cellStyle name="20% - Accent6 3 3 4" xfId="4114"/>
    <cellStyle name="20% - Accent6 3 3 4 2" xfId="8086"/>
    <cellStyle name="20% - Accent6 3 3 5" xfId="8081"/>
    <cellStyle name="20% - Accent6 3 4" xfId="319"/>
    <cellStyle name="20% - Accent6 3 4 2" xfId="4117"/>
    <cellStyle name="20% - Accent6 3 4 2 2" xfId="8088"/>
    <cellStyle name="20% - Accent6 3 4 3" xfId="8087"/>
    <cellStyle name="20% - Accent6 3 5" xfId="320"/>
    <cellStyle name="20% - Accent6 3 5 2" xfId="4118"/>
    <cellStyle name="20% - Accent6 3 5 2 2" xfId="8090"/>
    <cellStyle name="20% - Accent6 3 5 3" xfId="8089"/>
    <cellStyle name="20% - Accent6 3 6" xfId="4110"/>
    <cellStyle name="20% - Accent6 3 6 2" xfId="8091"/>
    <cellStyle name="20% - Accent6 3 7" xfId="8074"/>
    <cellStyle name="20% - Accent6 4" xfId="321"/>
    <cellStyle name="20% - Accent6 4 2" xfId="322"/>
    <cellStyle name="20% - Accent6 4 2 2" xfId="323"/>
    <cellStyle name="20% - Accent6 4 2 2 2" xfId="4121"/>
    <cellStyle name="20% - Accent6 4 2 2 2 2" xfId="8095"/>
    <cellStyle name="20% - Accent6 4 2 2 3" xfId="8094"/>
    <cellStyle name="20% - Accent6 4 2 3" xfId="324"/>
    <cellStyle name="20% - Accent6 4 2 3 2" xfId="4122"/>
    <cellStyle name="20% - Accent6 4 2 3 2 2" xfId="8097"/>
    <cellStyle name="20% - Accent6 4 2 3 3" xfId="8096"/>
    <cellStyle name="20% - Accent6 4 2 4" xfId="4120"/>
    <cellStyle name="20% - Accent6 4 2 4 2" xfId="8098"/>
    <cellStyle name="20% - Accent6 4 2 5" xfId="8093"/>
    <cellStyle name="20% - Accent6 4 3" xfId="325"/>
    <cellStyle name="20% - Accent6 4 3 2" xfId="326"/>
    <cellStyle name="20% - Accent6 4 3 2 2" xfId="4124"/>
    <cellStyle name="20% - Accent6 4 3 2 2 2" xfId="8101"/>
    <cellStyle name="20% - Accent6 4 3 2 3" xfId="8100"/>
    <cellStyle name="20% - Accent6 4 3 3" xfId="327"/>
    <cellStyle name="20% - Accent6 4 3 3 2" xfId="4125"/>
    <cellStyle name="20% - Accent6 4 3 3 2 2" xfId="8103"/>
    <cellStyle name="20% - Accent6 4 3 3 3" xfId="8102"/>
    <cellStyle name="20% - Accent6 4 3 4" xfId="4123"/>
    <cellStyle name="20% - Accent6 4 3 4 2" xfId="8104"/>
    <cellStyle name="20% - Accent6 4 3 5" xfId="8099"/>
    <cellStyle name="20% - Accent6 4 4" xfId="328"/>
    <cellStyle name="20% - Accent6 4 4 2" xfId="4126"/>
    <cellStyle name="20% - Accent6 4 4 2 2" xfId="8106"/>
    <cellStyle name="20% - Accent6 4 4 3" xfId="8105"/>
    <cellStyle name="20% - Accent6 4 5" xfId="329"/>
    <cellStyle name="20% - Accent6 4 5 2" xfId="4127"/>
    <cellStyle name="20% - Accent6 4 5 2 2" xfId="8108"/>
    <cellStyle name="20% - Accent6 4 5 3" xfId="8107"/>
    <cellStyle name="20% - Accent6 4 6" xfId="4119"/>
    <cellStyle name="20% - Accent6 4 6 2" xfId="8109"/>
    <cellStyle name="20% - Accent6 4 7" xfId="8092"/>
    <cellStyle name="20% - Accent6 5" xfId="330"/>
    <cellStyle name="20% - Accent6 5 2" xfId="331"/>
    <cellStyle name="20% - Accent6 5 2 2" xfId="4129"/>
    <cellStyle name="20% - Accent6 5 2 2 2" xfId="8112"/>
    <cellStyle name="20% - Accent6 5 2 3" xfId="8111"/>
    <cellStyle name="20% - Accent6 5 3" xfId="332"/>
    <cellStyle name="20% - Accent6 5 3 2" xfId="4130"/>
    <cellStyle name="20% - Accent6 5 3 2 2" xfId="8114"/>
    <cellStyle name="20% - Accent6 5 3 3" xfId="8113"/>
    <cellStyle name="20% - Accent6 5 4" xfId="4128"/>
    <cellStyle name="20% - Accent6 5 4 2" xfId="8115"/>
    <cellStyle name="20% - Accent6 5 5" xfId="8110"/>
    <cellStyle name="20% - Accent6 6" xfId="333"/>
    <cellStyle name="20% - Accent6 6 2" xfId="334"/>
    <cellStyle name="20% - Accent6 6 2 2" xfId="4132"/>
    <cellStyle name="20% - Accent6 6 2 2 2" xfId="8118"/>
    <cellStyle name="20% - Accent6 6 2 3" xfId="8117"/>
    <cellStyle name="20% - Accent6 6 3" xfId="335"/>
    <cellStyle name="20% - Accent6 6 3 2" xfId="4133"/>
    <cellStyle name="20% - Accent6 6 3 2 2" xfId="8120"/>
    <cellStyle name="20% - Accent6 6 3 3" xfId="8119"/>
    <cellStyle name="20% - Accent6 6 4" xfId="4131"/>
    <cellStyle name="20% - Accent6 6 4 2" xfId="8121"/>
    <cellStyle name="20% - Accent6 6 5" xfId="8116"/>
    <cellStyle name="20% - Accent6 7" xfId="336"/>
    <cellStyle name="20% - Accent6 7 2" xfId="337"/>
    <cellStyle name="20% - Accent6 7 2 2" xfId="4135"/>
    <cellStyle name="20% - Accent6 7 2 2 2" xfId="8124"/>
    <cellStyle name="20% - Accent6 7 2 3" xfId="8123"/>
    <cellStyle name="20% - Accent6 7 3" xfId="338"/>
    <cellStyle name="20% - Accent6 7 3 2" xfId="4136"/>
    <cellStyle name="20% - Accent6 7 3 2 2" xfId="8126"/>
    <cellStyle name="20% - Accent6 7 3 3" xfId="8125"/>
    <cellStyle name="20% - Accent6 7 4" xfId="4134"/>
    <cellStyle name="20% - Accent6 7 4 2" xfId="8127"/>
    <cellStyle name="20% - Accent6 7 5" xfId="8122"/>
    <cellStyle name="20% - Accent6 8" xfId="339"/>
    <cellStyle name="20% - Accent6 8 2" xfId="340"/>
    <cellStyle name="20% - Accent6 8 2 2" xfId="4138"/>
    <cellStyle name="20% - Accent6 8 2 2 2" xfId="8130"/>
    <cellStyle name="20% - Accent6 8 2 3" xfId="8129"/>
    <cellStyle name="20% - Accent6 8 3" xfId="341"/>
    <cellStyle name="20% - Accent6 8 3 2" xfId="4139"/>
    <cellStyle name="20% - Accent6 8 3 2 2" xfId="8132"/>
    <cellStyle name="20% - Accent6 8 3 3" xfId="8131"/>
    <cellStyle name="20% - Accent6 8 4" xfId="4137"/>
    <cellStyle name="20% - Accent6 8 4 2" xfId="8133"/>
    <cellStyle name="20% - Accent6 8 5" xfId="8128"/>
    <cellStyle name="20% - Accent6 9" xfId="342"/>
    <cellStyle name="20% - Accent6 9 2" xfId="343"/>
    <cellStyle name="20% - Accent6 9 2 2" xfId="4141"/>
    <cellStyle name="20% - Accent6 9 2 2 2" xfId="8136"/>
    <cellStyle name="20% - Accent6 9 2 3" xfId="8135"/>
    <cellStyle name="20% - Accent6 9 3" xfId="344"/>
    <cellStyle name="20% - Accent6 9 3 2" xfId="4142"/>
    <cellStyle name="20% - Accent6 9 3 2 2" xfId="8138"/>
    <cellStyle name="20% - Accent6 9 3 3" xfId="8137"/>
    <cellStyle name="20% - Accent6 9 4" xfId="4140"/>
    <cellStyle name="20% - Accent6 9 4 2" xfId="8139"/>
    <cellStyle name="20% - Accent6 9 5" xfId="8134"/>
    <cellStyle name="20% - 輔色1 2" xfId="669"/>
    <cellStyle name="20% - 輔色1 2 2" xfId="4467"/>
    <cellStyle name="20% - 輔色1 2 2 2" xfId="8789"/>
    <cellStyle name="20% - 輔色1 2 3" xfId="8788"/>
    <cellStyle name="20% - 輔色1 3" xfId="670"/>
    <cellStyle name="20% - 輔色1 3 2" xfId="4468"/>
    <cellStyle name="20% - 輔色1 3 2 2" xfId="8791"/>
    <cellStyle name="20% - 輔色1 3 3" xfId="8790"/>
    <cellStyle name="20% - 輔色1 4" xfId="671"/>
    <cellStyle name="20% - 輔色1 4 2" xfId="4469"/>
    <cellStyle name="20% - 輔色1 4 2 2" xfId="8793"/>
    <cellStyle name="20% - 輔色1 4 3" xfId="8792"/>
    <cellStyle name="20% - 輔色1 5" xfId="672"/>
    <cellStyle name="20% - 輔色1 5 2" xfId="4470"/>
    <cellStyle name="20% - 輔色1 5 2 2" xfId="8795"/>
    <cellStyle name="20% - 輔色1 5 3" xfId="8794"/>
    <cellStyle name="20% - 輔色1 6" xfId="673"/>
    <cellStyle name="20% - 輔色1 6 2" xfId="4471"/>
    <cellStyle name="20% - 輔色1 6 2 2" xfId="8797"/>
    <cellStyle name="20% - 輔色1 6 3" xfId="8796"/>
    <cellStyle name="20% - 輔色1 7" xfId="674"/>
    <cellStyle name="20% - 輔色1 7 2" xfId="4472"/>
    <cellStyle name="20% - 輔色1 7 2 2" xfId="8799"/>
    <cellStyle name="20% - 輔色1 7 3" xfId="8798"/>
    <cellStyle name="20% - 輔色1 8" xfId="675"/>
    <cellStyle name="20% - 輔色1 8 2" xfId="4473"/>
    <cellStyle name="20% - 輔色1 8 2 2" xfId="8801"/>
    <cellStyle name="20% - 輔色1 8 3" xfId="8800"/>
    <cellStyle name="20% - 輔色1 9" xfId="676"/>
    <cellStyle name="20% - 輔色1 9 2" xfId="4474"/>
    <cellStyle name="20% - 輔色1 9 2 2" xfId="8803"/>
    <cellStyle name="20% - 輔色1 9 3" xfId="8802"/>
    <cellStyle name="20% - 輔色2 2" xfId="677"/>
    <cellStyle name="20% - 輔色2 2 2" xfId="4475"/>
    <cellStyle name="20% - 輔色2 2 2 2" xfId="8805"/>
    <cellStyle name="20% - 輔色2 2 3" xfId="8804"/>
    <cellStyle name="20% - 輔色2 3" xfId="678"/>
    <cellStyle name="20% - 輔色2 3 2" xfId="4476"/>
    <cellStyle name="20% - 輔色2 3 2 2" xfId="8807"/>
    <cellStyle name="20% - 輔色2 3 3" xfId="8806"/>
    <cellStyle name="20% - 輔色2 4" xfId="679"/>
    <cellStyle name="20% - 輔色2 4 2" xfId="4477"/>
    <cellStyle name="20% - 輔色2 4 2 2" xfId="8809"/>
    <cellStyle name="20% - 輔色2 4 3" xfId="8808"/>
    <cellStyle name="20% - 輔色2 5" xfId="680"/>
    <cellStyle name="20% - 輔色2 5 2" xfId="4478"/>
    <cellStyle name="20% - 輔色2 5 2 2" xfId="8811"/>
    <cellStyle name="20% - 輔色2 5 3" xfId="8810"/>
    <cellStyle name="20% - 輔色2 6" xfId="681"/>
    <cellStyle name="20% - 輔色2 6 2" xfId="4479"/>
    <cellStyle name="20% - 輔色2 6 2 2" xfId="8813"/>
    <cellStyle name="20% - 輔色2 6 3" xfId="8812"/>
    <cellStyle name="20% - 輔色2 7" xfId="682"/>
    <cellStyle name="20% - 輔色2 7 2" xfId="4480"/>
    <cellStyle name="20% - 輔色2 7 2 2" xfId="8815"/>
    <cellStyle name="20% - 輔色2 7 3" xfId="8814"/>
    <cellStyle name="20% - 輔色2 8" xfId="683"/>
    <cellStyle name="20% - 輔色2 8 2" xfId="4481"/>
    <cellStyle name="20% - 輔色2 8 2 2" xfId="8817"/>
    <cellStyle name="20% - 輔色2 8 3" xfId="8816"/>
    <cellStyle name="20% - 輔色2 9" xfId="684"/>
    <cellStyle name="20% - 輔色2 9 2" xfId="4482"/>
    <cellStyle name="20% - 輔色2 9 2 2" xfId="8819"/>
    <cellStyle name="20% - 輔色2 9 3" xfId="8818"/>
    <cellStyle name="20% - 輔色3 2" xfId="685"/>
    <cellStyle name="20% - 輔色3 2 2" xfId="4483"/>
    <cellStyle name="20% - 輔色3 2 2 2" xfId="8821"/>
    <cellStyle name="20% - 輔色3 2 3" xfId="8820"/>
    <cellStyle name="20% - 輔色3 3" xfId="686"/>
    <cellStyle name="20% - 輔色3 3 2" xfId="4484"/>
    <cellStyle name="20% - 輔色3 3 2 2" xfId="8823"/>
    <cellStyle name="20% - 輔色3 3 3" xfId="8822"/>
    <cellStyle name="20% - 輔色3 4" xfId="687"/>
    <cellStyle name="20% - 輔色3 4 2" xfId="4485"/>
    <cellStyle name="20% - 輔色3 4 2 2" xfId="8825"/>
    <cellStyle name="20% - 輔色3 4 3" xfId="8824"/>
    <cellStyle name="20% - 輔色3 5" xfId="688"/>
    <cellStyle name="20% - 輔色3 5 2" xfId="4486"/>
    <cellStyle name="20% - 輔色3 5 2 2" xfId="8827"/>
    <cellStyle name="20% - 輔色3 5 3" xfId="8826"/>
    <cellStyle name="20% - 輔色3 6" xfId="689"/>
    <cellStyle name="20% - 輔色3 6 2" xfId="4487"/>
    <cellStyle name="20% - 輔色3 6 2 2" xfId="8829"/>
    <cellStyle name="20% - 輔色3 6 3" xfId="8828"/>
    <cellStyle name="20% - 輔色3 7" xfId="690"/>
    <cellStyle name="20% - 輔色3 7 2" xfId="4488"/>
    <cellStyle name="20% - 輔色3 7 2 2" xfId="8831"/>
    <cellStyle name="20% - 輔色3 7 3" xfId="8830"/>
    <cellStyle name="20% - 輔色3 8" xfId="691"/>
    <cellStyle name="20% - 輔色3 8 2" xfId="4489"/>
    <cellStyle name="20% - 輔色3 8 2 2" xfId="8833"/>
    <cellStyle name="20% - 輔色3 8 3" xfId="8832"/>
    <cellStyle name="20% - 輔色3 9" xfId="692"/>
    <cellStyle name="20% - 輔色3 9 2" xfId="4490"/>
    <cellStyle name="20% - 輔色3 9 2 2" xfId="8835"/>
    <cellStyle name="20% - 輔色3 9 3" xfId="8834"/>
    <cellStyle name="20% - 輔色4 2" xfId="693"/>
    <cellStyle name="20% - 輔色4 2 2" xfId="4491"/>
    <cellStyle name="20% - 輔色4 2 2 2" xfId="8837"/>
    <cellStyle name="20% - 輔色4 2 3" xfId="8836"/>
    <cellStyle name="20% - 輔色4 3" xfId="694"/>
    <cellStyle name="20% - 輔色4 3 2" xfId="4492"/>
    <cellStyle name="20% - 輔色4 3 2 2" xfId="8839"/>
    <cellStyle name="20% - 輔色4 3 3" xfId="8838"/>
    <cellStyle name="20% - 輔色4 4" xfId="695"/>
    <cellStyle name="20% - 輔色4 4 2" xfId="4493"/>
    <cellStyle name="20% - 輔色4 4 2 2" xfId="8841"/>
    <cellStyle name="20% - 輔色4 4 3" xfId="8840"/>
    <cellStyle name="20% - 輔色4 5" xfId="696"/>
    <cellStyle name="20% - 輔色4 5 2" xfId="4494"/>
    <cellStyle name="20% - 輔色4 5 2 2" xfId="8843"/>
    <cellStyle name="20% - 輔色4 5 3" xfId="8842"/>
    <cellStyle name="20% - 輔色4 6" xfId="697"/>
    <cellStyle name="20% - 輔色4 6 2" xfId="4495"/>
    <cellStyle name="20% - 輔色4 6 2 2" xfId="8845"/>
    <cellStyle name="20% - 輔色4 6 3" xfId="8844"/>
    <cellStyle name="20% - 輔色4 7" xfId="698"/>
    <cellStyle name="20% - 輔色4 7 2" xfId="4496"/>
    <cellStyle name="20% - 輔色4 7 2 2" xfId="8847"/>
    <cellStyle name="20% - 輔色4 7 3" xfId="8846"/>
    <cellStyle name="20% - 輔色4 8" xfId="699"/>
    <cellStyle name="20% - 輔色4 8 2" xfId="4497"/>
    <cellStyle name="20% - 輔色4 8 2 2" xfId="8849"/>
    <cellStyle name="20% - 輔色4 8 3" xfId="8848"/>
    <cellStyle name="20% - 輔色4 9" xfId="700"/>
    <cellStyle name="20% - 輔色4 9 2" xfId="4498"/>
    <cellStyle name="20% - 輔色4 9 2 2" xfId="8851"/>
    <cellStyle name="20% - 輔色4 9 3" xfId="8850"/>
    <cellStyle name="20% - 輔色5 2" xfId="701"/>
    <cellStyle name="20% - 輔色5 2 2" xfId="4499"/>
    <cellStyle name="20% - 輔色5 2 2 2" xfId="8853"/>
    <cellStyle name="20% - 輔色5 2 3" xfId="8852"/>
    <cellStyle name="20% - 輔色5 3" xfId="702"/>
    <cellStyle name="20% - 輔色5 3 2" xfId="4500"/>
    <cellStyle name="20% - 輔色5 3 2 2" xfId="8855"/>
    <cellStyle name="20% - 輔色5 3 3" xfId="8854"/>
    <cellStyle name="20% - 輔色5 4" xfId="703"/>
    <cellStyle name="20% - 輔色5 4 2" xfId="4501"/>
    <cellStyle name="20% - 輔色5 4 2 2" xfId="8857"/>
    <cellStyle name="20% - 輔色5 4 3" xfId="8856"/>
    <cellStyle name="20% - 輔色5 5" xfId="704"/>
    <cellStyle name="20% - 輔色5 5 2" xfId="4502"/>
    <cellStyle name="20% - 輔色5 5 2 2" xfId="8859"/>
    <cellStyle name="20% - 輔色5 5 3" xfId="8858"/>
    <cellStyle name="20% - 輔色5 6" xfId="705"/>
    <cellStyle name="20% - 輔色5 6 2" xfId="4503"/>
    <cellStyle name="20% - 輔色5 6 2 2" xfId="8861"/>
    <cellStyle name="20% - 輔色5 6 3" xfId="8860"/>
    <cellStyle name="20% - 輔色5 7" xfId="706"/>
    <cellStyle name="20% - 輔色5 7 2" xfId="4504"/>
    <cellStyle name="20% - 輔色5 7 2 2" xfId="8863"/>
    <cellStyle name="20% - 輔色5 7 3" xfId="8862"/>
    <cellStyle name="20% - 輔色5 8" xfId="707"/>
    <cellStyle name="20% - 輔色5 8 2" xfId="4505"/>
    <cellStyle name="20% - 輔色5 8 2 2" xfId="8865"/>
    <cellStyle name="20% - 輔色5 8 3" xfId="8864"/>
    <cellStyle name="20% - 輔色5 9" xfId="708"/>
    <cellStyle name="20% - 輔色5 9 2" xfId="4506"/>
    <cellStyle name="20% - 輔色5 9 2 2" xfId="8867"/>
    <cellStyle name="20% - 輔色5 9 3" xfId="8866"/>
    <cellStyle name="20% - 輔色6 2" xfId="709"/>
    <cellStyle name="20% - 輔色6 2 2" xfId="4507"/>
    <cellStyle name="20% - 輔色6 2 2 2" xfId="8869"/>
    <cellStyle name="20% - 輔色6 2 3" xfId="8868"/>
    <cellStyle name="20% - 輔色6 3" xfId="710"/>
    <cellStyle name="20% - 輔色6 3 2" xfId="4508"/>
    <cellStyle name="20% - 輔色6 3 2 2" xfId="8871"/>
    <cellStyle name="20% - 輔色6 3 3" xfId="8870"/>
    <cellStyle name="20% - 輔色6 4" xfId="711"/>
    <cellStyle name="20% - 輔色6 4 2" xfId="4509"/>
    <cellStyle name="20% - 輔色6 4 2 2" xfId="8873"/>
    <cellStyle name="20% - 輔色6 4 3" xfId="8872"/>
    <cellStyle name="20% - 輔色6 5" xfId="712"/>
    <cellStyle name="20% - 輔色6 5 2" xfId="4510"/>
    <cellStyle name="20% - 輔色6 5 2 2" xfId="8875"/>
    <cellStyle name="20% - 輔色6 5 3" xfId="8874"/>
    <cellStyle name="20% - 輔色6 6" xfId="713"/>
    <cellStyle name="20% - 輔色6 6 2" xfId="4511"/>
    <cellStyle name="20% - 輔色6 6 2 2" xfId="8877"/>
    <cellStyle name="20% - 輔色6 6 3" xfId="8876"/>
    <cellStyle name="20% - 輔色6 7" xfId="714"/>
    <cellStyle name="20% - 輔色6 7 2" xfId="4512"/>
    <cellStyle name="20% - 輔色6 7 2 2" xfId="8879"/>
    <cellStyle name="20% - 輔色6 7 3" xfId="8878"/>
    <cellStyle name="20% - 輔色6 8" xfId="715"/>
    <cellStyle name="20% - 輔色6 8 2" xfId="4513"/>
    <cellStyle name="20% - 輔色6 8 2 2" xfId="8881"/>
    <cellStyle name="20% - 輔色6 8 3" xfId="8880"/>
    <cellStyle name="20% - 輔色6 9" xfId="716"/>
    <cellStyle name="20% - 輔色6 9 2" xfId="4514"/>
    <cellStyle name="20% - 輔色6 9 2 2" xfId="8883"/>
    <cellStyle name="20% - 輔色6 9 3" xfId="8882"/>
    <cellStyle name="20% - 强调文字颜色 1 2" xfId="345"/>
    <cellStyle name="20% - 强调文字颜色 1 2 10" xfId="346"/>
    <cellStyle name="20% - 强调文字颜色 1 2 10 2" xfId="347"/>
    <cellStyle name="20% - 强调文字颜色 1 2 10 2 2" xfId="4145"/>
    <cellStyle name="20% - 强调文字颜色 1 2 10 2 2 2" xfId="8143"/>
    <cellStyle name="20% - 强调文字颜色 1 2 10 2 3" xfId="8142"/>
    <cellStyle name="20% - 强调文字颜色 1 2 10 3" xfId="348"/>
    <cellStyle name="20% - 强调文字颜色 1 2 10 3 2" xfId="4146"/>
    <cellStyle name="20% - 强调文字颜色 1 2 10 3 2 2" xfId="8145"/>
    <cellStyle name="20% - 强调文字颜色 1 2 10 3 3" xfId="8144"/>
    <cellStyle name="20% - 强调文字颜色 1 2 10 4" xfId="4144"/>
    <cellStyle name="20% - 强调文字颜色 1 2 10 4 2" xfId="8146"/>
    <cellStyle name="20% - 强调文字颜色 1 2 10 5" xfId="8141"/>
    <cellStyle name="20% - 强调文字颜色 1 2 11" xfId="349"/>
    <cellStyle name="20% - 强调文字颜色 1 2 11 2" xfId="4147"/>
    <cellStyle name="20% - 强调文字颜色 1 2 11 2 2" xfId="8148"/>
    <cellStyle name="20% - 强调文字颜色 1 2 11 3" xfId="8147"/>
    <cellStyle name="20% - 强调文字颜色 1 2 12" xfId="350"/>
    <cellStyle name="20% - 强调文字颜色 1 2 12 2" xfId="4148"/>
    <cellStyle name="20% - 强调文字颜色 1 2 12 2 2" xfId="8150"/>
    <cellStyle name="20% - 强调文字颜色 1 2 12 3" xfId="8149"/>
    <cellStyle name="20% - 强调文字颜色 1 2 13" xfId="4143"/>
    <cellStyle name="20% - 强调文字颜色 1 2 13 2" xfId="8151"/>
    <cellStyle name="20% - 强调文字颜色 1 2 14" xfId="8140"/>
    <cellStyle name="20% - 强调文字颜色 1 2 2" xfId="351"/>
    <cellStyle name="20% - 强调文字颜色 1 2 2 2" xfId="352"/>
    <cellStyle name="20% - 强调文字颜色 1 2 2 2 2" xfId="353"/>
    <cellStyle name="20% - 强调文字颜色 1 2 2 2 2 2" xfId="354"/>
    <cellStyle name="20% - 强调文字颜色 1 2 2 2 2 2 2" xfId="4152"/>
    <cellStyle name="20% - 强调文字颜色 1 2 2 2 2 2 2 2" xfId="8156"/>
    <cellStyle name="20% - 强调文字颜色 1 2 2 2 2 2 3" xfId="8155"/>
    <cellStyle name="20% - 强调文字颜色 1 2 2 2 2 3" xfId="355"/>
    <cellStyle name="20% - 强调文字颜色 1 2 2 2 2 3 2" xfId="4153"/>
    <cellStyle name="20% - 强调文字颜色 1 2 2 2 2 3 2 2" xfId="8158"/>
    <cellStyle name="20% - 强调文字颜色 1 2 2 2 2 3 3" xfId="8157"/>
    <cellStyle name="20% - 强调文字颜色 1 2 2 2 2 4" xfId="4151"/>
    <cellStyle name="20% - 强调文字颜色 1 2 2 2 2 4 2" xfId="8159"/>
    <cellStyle name="20% - 强调文字颜色 1 2 2 2 2 5" xfId="8154"/>
    <cellStyle name="20% - 强调文字颜色 1 2 2 2 3" xfId="356"/>
    <cellStyle name="20% - 强调文字颜色 1 2 2 2 3 2" xfId="4154"/>
    <cellStyle name="20% - 强调文字颜色 1 2 2 2 3 2 2" xfId="8161"/>
    <cellStyle name="20% - 强调文字颜色 1 2 2 2 3 3" xfId="8160"/>
    <cellStyle name="20% - 强调文字颜色 1 2 2 2 4" xfId="357"/>
    <cellStyle name="20% - 强调文字颜色 1 2 2 2 4 2" xfId="4155"/>
    <cellStyle name="20% - 强调文字颜色 1 2 2 2 4 2 2" xfId="8163"/>
    <cellStyle name="20% - 强调文字颜色 1 2 2 2 4 3" xfId="8162"/>
    <cellStyle name="20% - 强调文字颜色 1 2 2 2 5" xfId="4150"/>
    <cellStyle name="20% - 强调文字颜色 1 2 2 2 5 2" xfId="8164"/>
    <cellStyle name="20% - 强调文字颜色 1 2 2 2 6" xfId="8153"/>
    <cellStyle name="20% - 强调文字颜色 1 2 2 3" xfId="358"/>
    <cellStyle name="20% - 强调文字颜色 1 2 2 3 2" xfId="359"/>
    <cellStyle name="20% - 强调文字颜色 1 2 2 3 2 2" xfId="4157"/>
    <cellStyle name="20% - 强调文字颜色 1 2 2 3 2 2 2" xfId="8167"/>
    <cellStyle name="20% - 强调文字颜色 1 2 2 3 2 3" xfId="8166"/>
    <cellStyle name="20% - 强调文字颜色 1 2 2 3 3" xfId="360"/>
    <cellStyle name="20% - 强调文字颜色 1 2 2 3 3 2" xfId="4158"/>
    <cellStyle name="20% - 强调文字颜色 1 2 2 3 3 2 2" xfId="8169"/>
    <cellStyle name="20% - 强调文字颜色 1 2 2 3 3 3" xfId="8168"/>
    <cellStyle name="20% - 强调文字颜色 1 2 2 3 4" xfId="4156"/>
    <cellStyle name="20% - 强调文字颜色 1 2 2 3 4 2" xfId="8170"/>
    <cellStyle name="20% - 强调文字颜色 1 2 2 3 5" xfId="8165"/>
    <cellStyle name="20% - 强调文字颜色 1 2 2 4" xfId="361"/>
    <cellStyle name="20% - 强调文字颜色 1 2 2 4 2" xfId="362"/>
    <cellStyle name="20% - 强调文字颜色 1 2 2 4 2 2" xfId="4160"/>
    <cellStyle name="20% - 强调文字颜色 1 2 2 4 2 2 2" xfId="8173"/>
    <cellStyle name="20% - 强调文字颜色 1 2 2 4 2 3" xfId="8172"/>
    <cellStyle name="20% - 强调文字颜色 1 2 2 4 3" xfId="363"/>
    <cellStyle name="20% - 强调文字颜色 1 2 2 4 3 2" xfId="4161"/>
    <cellStyle name="20% - 强调文字颜色 1 2 2 4 3 2 2" xfId="8175"/>
    <cellStyle name="20% - 强调文字颜色 1 2 2 4 3 3" xfId="8174"/>
    <cellStyle name="20% - 强调文字颜色 1 2 2 4 4" xfId="4159"/>
    <cellStyle name="20% - 强调文字颜色 1 2 2 4 4 2" xfId="8176"/>
    <cellStyle name="20% - 强调文字颜色 1 2 2 4 5" xfId="8171"/>
    <cellStyle name="20% - 强调文字颜色 1 2 2 5" xfId="364"/>
    <cellStyle name="20% - 强调文字颜色 1 2 2 5 2" xfId="4162"/>
    <cellStyle name="20% - 强调文字颜色 1 2 2 5 2 2" xfId="8178"/>
    <cellStyle name="20% - 强调文字颜色 1 2 2 5 3" xfId="8177"/>
    <cellStyle name="20% - 强调文字颜色 1 2 2 6" xfId="365"/>
    <cellStyle name="20% - 强调文字颜色 1 2 2 6 2" xfId="4163"/>
    <cellStyle name="20% - 强调文字颜色 1 2 2 6 2 2" xfId="8180"/>
    <cellStyle name="20% - 强调文字颜色 1 2 2 6 3" xfId="8179"/>
    <cellStyle name="20% - 强调文字颜色 1 2 2 7" xfId="4149"/>
    <cellStyle name="20% - 强调文字颜色 1 2 2 7 2" xfId="8181"/>
    <cellStyle name="20% - 强调文字颜色 1 2 2 8" xfId="8152"/>
    <cellStyle name="20% - 强调文字颜色 1 2 3" xfId="366"/>
    <cellStyle name="20% - 强调文字颜色 1 2 3 2" xfId="367"/>
    <cellStyle name="20% - 强调文字颜色 1 2 3 2 2" xfId="368"/>
    <cellStyle name="20% - 强调文字颜色 1 2 3 2 2 2" xfId="4166"/>
    <cellStyle name="20% - 强调文字颜色 1 2 3 2 2 2 2" xfId="8185"/>
    <cellStyle name="20% - 强调文字颜色 1 2 3 2 2 3" xfId="8184"/>
    <cellStyle name="20% - 强调文字颜色 1 2 3 2 3" xfId="369"/>
    <cellStyle name="20% - 强调文字颜色 1 2 3 2 3 2" xfId="4167"/>
    <cellStyle name="20% - 强调文字颜色 1 2 3 2 3 2 2" xfId="8187"/>
    <cellStyle name="20% - 强调文字颜色 1 2 3 2 3 3" xfId="8186"/>
    <cellStyle name="20% - 强调文字颜色 1 2 3 2 4" xfId="4165"/>
    <cellStyle name="20% - 强调文字颜色 1 2 3 2 4 2" xfId="8188"/>
    <cellStyle name="20% - 强调文字颜色 1 2 3 2 5" xfId="8183"/>
    <cellStyle name="20% - 强调文字颜色 1 2 3 3" xfId="370"/>
    <cellStyle name="20% - 强调文字颜色 1 2 3 3 2" xfId="371"/>
    <cellStyle name="20% - 强调文字颜色 1 2 3 3 2 2" xfId="4169"/>
    <cellStyle name="20% - 强调文字颜色 1 2 3 3 2 2 2" xfId="8191"/>
    <cellStyle name="20% - 强调文字颜色 1 2 3 3 2 3" xfId="8190"/>
    <cellStyle name="20% - 强调文字颜色 1 2 3 3 3" xfId="372"/>
    <cellStyle name="20% - 强调文字颜色 1 2 3 3 3 2" xfId="4170"/>
    <cellStyle name="20% - 强调文字颜色 1 2 3 3 3 2 2" xfId="8193"/>
    <cellStyle name="20% - 强调文字颜色 1 2 3 3 3 3" xfId="8192"/>
    <cellStyle name="20% - 强调文字颜色 1 2 3 3 4" xfId="4168"/>
    <cellStyle name="20% - 强调文字颜色 1 2 3 3 4 2" xfId="8194"/>
    <cellStyle name="20% - 强调文字颜色 1 2 3 3 5" xfId="8189"/>
    <cellStyle name="20% - 强调文字颜色 1 2 3 4" xfId="373"/>
    <cellStyle name="20% - 强调文字颜色 1 2 3 4 2" xfId="4171"/>
    <cellStyle name="20% - 强调文字颜色 1 2 3 4 2 2" xfId="8196"/>
    <cellStyle name="20% - 强调文字颜色 1 2 3 4 3" xfId="8195"/>
    <cellStyle name="20% - 强调文字颜色 1 2 3 5" xfId="374"/>
    <cellStyle name="20% - 强调文字颜色 1 2 3 5 2" xfId="4172"/>
    <cellStyle name="20% - 强调文字颜色 1 2 3 5 2 2" xfId="8198"/>
    <cellStyle name="20% - 强调文字颜色 1 2 3 5 3" xfId="8197"/>
    <cellStyle name="20% - 强调文字颜色 1 2 3 6" xfId="4164"/>
    <cellStyle name="20% - 强调文字颜色 1 2 3 6 2" xfId="8199"/>
    <cellStyle name="20% - 强调文字颜色 1 2 3 7" xfId="8182"/>
    <cellStyle name="20% - 强调文字颜色 1 2 4" xfId="375"/>
    <cellStyle name="20% - 强调文字颜色 1 2 4 2" xfId="376"/>
    <cellStyle name="20% - 强调文字颜色 1 2 4 2 2" xfId="377"/>
    <cellStyle name="20% - 强调文字颜色 1 2 4 2 2 2" xfId="4175"/>
    <cellStyle name="20% - 强调文字颜色 1 2 4 2 2 2 2" xfId="8203"/>
    <cellStyle name="20% - 强调文字颜色 1 2 4 2 2 3" xfId="8202"/>
    <cellStyle name="20% - 强调文字颜色 1 2 4 2 3" xfId="378"/>
    <cellStyle name="20% - 强调文字颜色 1 2 4 2 3 2" xfId="4176"/>
    <cellStyle name="20% - 强调文字颜色 1 2 4 2 3 2 2" xfId="8205"/>
    <cellStyle name="20% - 强调文字颜色 1 2 4 2 3 3" xfId="8204"/>
    <cellStyle name="20% - 强调文字颜色 1 2 4 2 4" xfId="4174"/>
    <cellStyle name="20% - 强调文字颜色 1 2 4 2 4 2" xfId="8206"/>
    <cellStyle name="20% - 强调文字颜色 1 2 4 2 5" xfId="8201"/>
    <cellStyle name="20% - 强调文字颜色 1 2 4 3" xfId="379"/>
    <cellStyle name="20% - 强调文字颜色 1 2 4 3 2" xfId="380"/>
    <cellStyle name="20% - 强调文字颜色 1 2 4 3 2 2" xfId="4178"/>
    <cellStyle name="20% - 强调文字颜色 1 2 4 3 2 2 2" xfId="8209"/>
    <cellStyle name="20% - 强调文字颜色 1 2 4 3 2 3" xfId="8208"/>
    <cellStyle name="20% - 强调文字颜色 1 2 4 3 3" xfId="381"/>
    <cellStyle name="20% - 强调文字颜色 1 2 4 3 3 2" xfId="4179"/>
    <cellStyle name="20% - 强调文字颜色 1 2 4 3 3 2 2" xfId="8211"/>
    <cellStyle name="20% - 强调文字颜色 1 2 4 3 3 3" xfId="8210"/>
    <cellStyle name="20% - 强调文字颜色 1 2 4 3 4" xfId="4177"/>
    <cellStyle name="20% - 强调文字颜色 1 2 4 3 4 2" xfId="8212"/>
    <cellStyle name="20% - 强调文字颜色 1 2 4 3 5" xfId="8207"/>
    <cellStyle name="20% - 强调文字颜色 1 2 4 4" xfId="382"/>
    <cellStyle name="20% - 强调文字颜色 1 2 4 4 2" xfId="4180"/>
    <cellStyle name="20% - 强调文字颜色 1 2 4 4 2 2" xfId="8214"/>
    <cellStyle name="20% - 强调文字颜色 1 2 4 4 3" xfId="8213"/>
    <cellStyle name="20% - 强调文字颜色 1 2 4 5" xfId="383"/>
    <cellStyle name="20% - 强调文字颜色 1 2 4 5 2" xfId="4181"/>
    <cellStyle name="20% - 强调文字颜色 1 2 4 5 2 2" xfId="8216"/>
    <cellStyle name="20% - 强调文字颜色 1 2 4 5 3" xfId="8215"/>
    <cellStyle name="20% - 强调文字颜色 1 2 4 6" xfId="4173"/>
    <cellStyle name="20% - 强调文字颜色 1 2 4 6 2" xfId="8217"/>
    <cellStyle name="20% - 强调文字颜色 1 2 4 7" xfId="8200"/>
    <cellStyle name="20% - 强调文字颜色 1 2 5" xfId="384"/>
    <cellStyle name="20% - 强调文字颜色 1 2 5 2" xfId="385"/>
    <cellStyle name="20% - 强调文字颜色 1 2 5 2 2" xfId="4183"/>
    <cellStyle name="20% - 强调文字颜色 1 2 5 2 2 2" xfId="8220"/>
    <cellStyle name="20% - 强调文字颜色 1 2 5 2 3" xfId="8219"/>
    <cellStyle name="20% - 强调文字颜色 1 2 5 3" xfId="386"/>
    <cellStyle name="20% - 强调文字颜色 1 2 5 3 2" xfId="4184"/>
    <cellStyle name="20% - 强调文字颜色 1 2 5 3 2 2" xfId="8222"/>
    <cellStyle name="20% - 强调文字颜色 1 2 5 3 3" xfId="8221"/>
    <cellStyle name="20% - 强调文字颜色 1 2 5 4" xfId="4182"/>
    <cellStyle name="20% - 强调文字颜色 1 2 5 4 2" xfId="8223"/>
    <cellStyle name="20% - 强调文字颜色 1 2 5 5" xfId="8218"/>
    <cellStyle name="20% - 强调文字颜色 1 2 6" xfId="387"/>
    <cellStyle name="20% - 强调文字颜色 1 2 6 2" xfId="388"/>
    <cellStyle name="20% - 强调文字颜色 1 2 6 2 2" xfId="4186"/>
    <cellStyle name="20% - 强调文字颜色 1 2 6 2 2 2" xfId="8226"/>
    <cellStyle name="20% - 强调文字颜色 1 2 6 2 3" xfId="8225"/>
    <cellStyle name="20% - 强调文字颜色 1 2 6 3" xfId="389"/>
    <cellStyle name="20% - 强调文字颜色 1 2 6 3 2" xfId="4187"/>
    <cellStyle name="20% - 强调文字颜色 1 2 6 3 2 2" xfId="8228"/>
    <cellStyle name="20% - 强调文字颜色 1 2 6 3 3" xfId="8227"/>
    <cellStyle name="20% - 强调文字颜色 1 2 6 4" xfId="4185"/>
    <cellStyle name="20% - 强调文字颜色 1 2 6 4 2" xfId="8229"/>
    <cellStyle name="20% - 强调文字颜色 1 2 6 5" xfId="8224"/>
    <cellStyle name="20% - 强调文字颜色 1 2 7" xfId="390"/>
    <cellStyle name="20% - 强调文字颜色 1 2 7 2" xfId="391"/>
    <cellStyle name="20% - 强调文字颜色 1 2 7 2 2" xfId="4189"/>
    <cellStyle name="20% - 强调文字颜色 1 2 7 2 2 2" xfId="8232"/>
    <cellStyle name="20% - 强调文字颜色 1 2 7 2 3" xfId="8231"/>
    <cellStyle name="20% - 强调文字颜色 1 2 7 3" xfId="392"/>
    <cellStyle name="20% - 强调文字颜色 1 2 7 3 2" xfId="4190"/>
    <cellStyle name="20% - 强调文字颜色 1 2 7 3 2 2" xfId="8234"/>
    <cellStyle name="20% - 强调文字颜色 1 2 7 3 3" xfId="8233"/>
    <cellStyle name="20% - 强调文字颜色 1 2 7 4" xfId="4188"/>
    <cellStyle name="20% - 强调文字颜色 1 2 7 4 2" xfId="8235"/>
    <cellStyle name="20% - 强调文字颜色 1 2 7 5" xfId="8230"/>
    <cellStyle name="20% - 强调文字颜色 1 2 8" xfId="393"/>
    <cellStyle name="20% - 强调文字颜色 1 2 8 2" xfId="394"/>
    <cellStyle name="20% - 强调文字颜色 1 2 8 2 2" xfId="4192"/>
    <cellStyle name="20% - 强调文字颜色 1 2 8 2 2 2" xfId="8238"/>
    <cellStyle name="20% - 强调文字颜色 1 2 8 2 3" xfId="8237"/>
    <cellStyle name="20% - 强调文字颜色 1 2 8 3" xfId="395"/>
    <cellStyle name="20% - 强调文字颜色 1 2 8 3 2" xfId="4193"/>
    <cellStyle name="20% - 强调文字颜色 1 2 8 3 2 2" xfId="8240"/>
    <cellStyle name="20% - 强调文字颜色 1 2 8 3 3" xfId="8239"/>
    <cellStyle name="20% - 强调文字颜色 1 2 8 4" xfId="4191"/>
    <cellStyle name="20% - 强调文字颜色 1 2 8 4 2" xfId="8241"/>
    <cellStyle name="20% - 强调文字颜色 1 2 8 5" xfId="8236"/>
    <cellStyle name="20% - 强调文字颜色 1 2 9" xfId="396"/>
    <cellStyle name="20% - 强调文字颜色 1 2 9 2" xfId="397"/>
    <cellStyle name="20% - 强调文字颜色 1 2 9 2 2" xfId="4195"/>
    <cellStyle name="20% - 强调文字颜色 1 2 9 2 2 2" xfId="8244"/>
    <cellStyle name="20% - 强调文字颜色 1 2 9 2 3" xfId="8243"/>
    <cellStyle name="20% - 强调文字颜色 1 2 9 3" xfId="398"/>
    <cellStyle name="20% - 强调文字颜色 1 2 9 3 2" xfId="4196"/>
    <cellStyle name="20% - 强调文字颜色 1 2 9 3 2 2" xfId="8246"/>
    <cellStyle name="20% - 强调文字颜色 1 2 9 3 3" xfId="8245"/>
    <cellStyle name="20% - 强调文字颜色 1 2 9 4" xfId="4194"/>
    <cellStyle name="20% - 强调文字颜色 1 2 9 4 2" xfId="8247"/>
    <cellStyle name="20% - 强调文字颜色 1 2 9 5" xfId="8242"/>
    <cellStyle name="20% - 强调文字颜色 2 2" xfId="399"/>
    <cellStyle name="20% - 强调文字颜色 2 2 10" xfId="400"/>
    <cellStyle name="20% - 强调文字颜色 2 2 10 2" xfId="401"/>
    <cellStyle name="20% - 强调文字颜色 2 2 10 2 2" xfId="4199"/>
    <cellStyle name="20% - 强调文字颜色 2 2 10 2 2 2" xfId="8251"/>
    <cellStyle name="20% - 强调文字颜色 2 2 10 2 3" xfId="8250"/>
    <cellStyle name="20% - 强调文字颜色 2 2 10 3" xfId="402"/>
    <cellStyle name="20% - 强调文字颜色 2 2 10 3 2" xfId="4200"/>
    <cellStyle name="20% - 强调文字颜色 2 2 10 3 2 2" xfId="8253"/>
    <cellStyle name="20% - 强调文字颜色 2 2 10 3 3" xfId="8252"/>
    <cellStyle name="20% - 强调文字颜色 2 2 10 4" xfId="4198"/>
    <cellStyle name="20% - 强调文字颜色 2 2 10 4 2" xfId="8254"/>
    <cellStyle name="20% - 强调文字颜色 2 2 10 5" xfId="8249"/>
    <cellStyle name="20% - 强调文字颜色 2 2 11" xfId="403"/>
    <cellStyle name="20% - 强调文字颜色 2 2 11 2" xfId="4201"/>
    <cellStyle name="20% - 强调文字颜色 2 2 11 2 2" xfId="8256"/>
    <cellStyle name="20% - 强调文字颜色 2 2 11 3" xfId="8255"/>
    <cellStyle name="20% - 强调文字颜色 2 2 12" xfId="404"/>
    <cellStyle name="20% - 强调文字颜色 2 2 12 2" xfId="4202"/>
    <cellStyle name="20% - 强调文字颜色 2 2 12 2 2" xfId="8258"/>
    <cellStyle name="20% - 强调文字颜色 2 2 12 3" xfId="8257"/>
    <cellStyle name="20% - 强调文字颜色 2 2 13" xfId="4197"/>
    <cellStyle name="20% - 强调文字颜色 2 2 13 2" xfId="8259"/>
    <cellStyle name="20% - 强调文字颜色 2 2 14" xfId="8248"/>
    <cellStyle name="20% - 强调文字颜色 2 2 2" xfId="405"/>
    <cellStyle name="20% - 强调文字颜色 2 2 2 2" xfId="406"/>
    <cellStyle name="20% - 强调文字颜色 2 2 2 2 2" xfId="407"/>
    <cellStyle name="20% - 强调文字颜色 2 2 2 2 2 2" xfId="408"/>
    <cellStyle name="20% - 强调文字颜色 2 2 2 2 2 2 2" xfId="4206"/>
    <cellStyle name="20% - 强调文字颜色 2 2 2 2 2 2 2 2" xfId="8264"/>
    <cellStyle name="20% - 强调文字颜色 2 2 2 2 2 2 3" xfId="8263"/>
    <cellStyle name="20% - 强调文字颜色 2 2 2 2 2 3" xfId="409"/>
    <cellStyle name="20% - 强调文字颜色 2 2 2 2 2 3 2" xfId="4207"/>
    <cellStyle name="20% - 强调文字颜色 2 2 2 2 2 3 2 2" xfId="8266"/>
    <cellStyle name="20% - 强调文字颜色 2 2 2 2 2 3 3" xfId="8265"/>
    <cellStyle name="20% - 强调文字颜色 2 2 2 2 2 4" xfId="4205"/>
    <cellStyle name="20% - 强调文字颜色 2 2 2 2 2 4 2" xfId="8267"/>
    <cellStyle name="20% - 强调文字颜色 2 2 2 2 2 5" xfId="8262"/>
    <cellStyle name="20% - 强调文字颜色 2 2 2 2 3" xfId="410"/>
    <cellStyle name="20% - 强调文字颜色 2 2 2 2 3 2" xfId="4208"/>
    <cellStyle name="20% - 强调文字颜色 2 2 2 2 3 2 2" xfId="8269"/>
    <cellStyle name="20% - 强调文字颜色 2 2 2 2 3 3" xfId="8268"/>
    <cellStyle name="20% - 强调文字颜色 2 2 2 2 4" xfId="411"/>
    <cellStyle name="20% - 强调文字颜色 2 2 2 2 4 2" xfId="4209"/>
    <cellStyle name="20% - 强调文字颜色 2 2 2 2 4 2 2" xfId="8271"/>
    <cellStyle name="20% - 强调文字颜色 2 2 2 2 4 3" xfId="8270"/>
    <cellStyle name="20% - 强调文字颜色 2 2 2 2 5" xfId="4204"/>
    <cellStyle name="20% - 强调文字颜色 2 2 2 2 5 2" xfId="8272"/>
    <cellStyle name="20% - 强调文字颜色 2 2 2 2 6" xfId="8261"/>
    <cellStyle name="20% - 强调文字颜色 2 2 2 3" xfId="412"/>
    <cellStyle name="20% - 强调文字颜色 2 2 2 3 2" xfId="413"/>
    <cellStyle name="20% - 强调文字颜色 2 2 2 3 2 2" xfId="4211"/>
    <cellStyle name="20% - 强调文字颜色 2 2 2 3 2 2 2" xfId="8275"/>
    <cellStyle name="20% - 强调文字颜色 2 2 2 3 2 3" xfId="8274"/>
    <cellStyle name="20% - 强调文字颜色 2 2 2 3 3" xfId="414"/>
    <cellStyle name="20% - 强调文字颜色 2 2 2 3 3 2" xfId="4212"/>
    <cellStyle name="20% - 强调文字颜色 2 2 2 3 3 2 2" xfId="8277"/>
    <cellStyle name="20% - 强调文字颜色 2 2 2 3 3 3" xfId="8276"/>
    <cellStyle name="20% - 强调文字颜色 2 2 2 3 4" xfId="4210"/>
    <cellStyle name="20% - 强调文字颜色 2 2 2 3 4 2" xfId="8278"/>
    <cellStyle name="20% - 强调文字颜色 2 2 2 3 5" xfId="8273"/>
    <cellStyle name="20% - 强调文字颜色 2 2 2 4" xfId="415"/>
    <cellStyle name="20% - 强调文字颜色 2 2 2 4 2" xfId="416"/>
    <cellStyle name="20% - 强调文字颜色 2 2 2 4 2 2" xfId="4214"/>
    <cellStyle name="20% - 强调文字颜色 2 2 2 4 2 2 2" xfId="8281"/>
    <cellStyle name="20% - 强调文字颜色 2 2 2 4 2 3" xfId="8280"/>
    <cellStyle name="20% - 强调文字颜色 2 2 2 4 3" xfId="417"/>
    <cellStyle name="20% - 强调文字颜色 2 2 2 4 3 2" xfId="4215"/>
    <cellStyle name="20% - 强调文字颜色 2 2 2 4 3 2 2" xfId="8283"/>
    <cellStyle name="20% - 强调文字颜色 2 2 2 4 3 3" xfId="8282"/>
    <cellStyle name="20% - 强调文字颜色 2 2 2 4 4" xfId="4213"/>
    <cellStyle name="20% - 强调文字颜色 2 2 2 4 4 2" xfId="8284"/>
    <cellStyle name="20% - 强调文字颜色 2 2 2 4 5" xfId="8279"/>
    <cellStyle name="20% - 强调文字颜色 2 2 2 5" xfId="418"/>
    <cellStyle name="20% - 强调文字颜色 2 2 2 5 2" xfId="4216"/>
    <cellStyle name="20% - 强调文字颜色 2 2 2 5 2 2" xfId="8286"/>
    <cellStyle name="20% - 强调文字颜色 2 2 2 5 3" xfId="8285"/>
    <cellStyle name="20% - 强调文字颜色 2 2 2 6" xfId="419"/>
    <cellStyle name="20% - 强调文字颜色 2 2 2 6 2" xfId="4217"/>
    <cellStyle name="20% - 强调文字颜色 2 2 2 6 2 2" xfId="8288"/>
    <cellStyle name="20% - 强调文字颜色 2 2 2 6 3" xfId="8287"/>
    <cellStyle name="20% - 强调文字颜色 2 2 2 7" xfId="4203"/>
    <cellStyle name="20% - 强调文字颜色 2 2 2 7 2" xfId="8289"/>
    <cellStyle name="20% - 强调文字颜色 2 2 2 8" xfId="8260"/>
    <cellStyle name="20% - 强调文字颜色 2 2 3" xfId="420"/>
    <cellStyle name="20% - 强调文字颜色 2 2 3 2" xfId="421"/>
    <cellStyle name="20% - 强调文字颜色 2 2 3 2 2" xfId="422"/>
    <cellStyle name="20% - 强调文字颜色 2 2 3 2 2 2" xfId="4220"/>
    <cellStyle name="20% - 强调文字颜色 2 2 3 2 2 2 2" xfId="8293"/>
    <cellStyle name="20% - 强调文字颜色 2 2 3 2 2 3" xfId="8292"/>
    <cellStyle name="20% - 强调文字颜色 2 2 3 2 3" xfId="423"/>
    <cellStyle name="20% - 强调文字颜色 2 2 3 2 3 2" xfId="4221"/>
    <cellStyle name="20% - 强调文字颜色 2 2 3 2 3 2 2" xfId="8295"/>
    <cellStyle name="20% - 强调文字颜色 2 2 3 2 3 3" xfId="8294"/>
    <cellStyle name="20% - 强调文字颜色 2 2 3 2 4" xfId="4219"/>
    <cellStyle name="20% - 强调文字颜色 2 2 3 2 4 2" xfId="8296"/>
    <cellStyle name="20% - 强调文字颜色 2 2 3 2 5" xfId="8291"/>
    <cellStyle name="20% - 强调文字颜色 2 2 3 3" xfId="424"/>
    <cellStyle name="20% - 强调文字颜色 2 2 3 3 2" xfId="425"/>
    <cellStyle name="20% - 强调文字颜色 2 2 3 3 2 2" xfId="4223"/>
    <cellStyle name="20% - 强调文字颜色 2 2 3 3 2 2 2" xfId="8299"/>
    <cellStyle name="20% - 强调文字颜色 2 2 3 3 2 3" xfId="8298"/>
    <cellStyle name="20% - 强调文字颜色 2 2 3 3 3" xfId="426"/>
    <cellStyle name="20% - 强调文字颜色 2 2 3 3 3 2" xfId="4224"/>
    <cellStyle name="20% - 强调文字颜色 2 2 3 3 3 2 2" xfId="8301"/>
    <cellStyle name="20% - 强调文字颜色 2 2 3 3 3 3" xfId="8300"/>
    <cellStyle name="20% - 强调文字颜色 2 2 3 3 4" xfId="4222"/>
    <cellStyle name="20% - 强调文字颜色 2 2 3 3 4 2" xfId="8302"/>
    <cellStyle name="20% - 强调文字颜色 2 2 3 3 5" xfId="8297"/>
    <cellStyle name="20% - 强调文字颜色 2 2 3 4" xfId="427"/>
    <cellStyle name="20% - 强调文字颜色 2 2 3 4 2" xfId="4225"/>
    <cellStyle name="20% - 强调文字颜色 2 2 3 4 2 2" xfId="8304"/>
    <cellStyle name="20% - 强调文字颜色 2 2 3 4 3" xfId="8303"/>
    <cellStyle name="20% - 强调文字颜色 2 2 3 5" xfId="428"/>
    <cellStyle name="20% - 强调文字颜色 2 2 3 5 2" xfId="4226"/>
    <cellStyle name="20% - 强调文字颜色 2 2 3 5 2 2" xfId="8306"/>
    <cellStyle name="20% - 强调文字颜色 2 2 3 5 3" xfId="8305"/>
    <cellStyle name="20% - 强调文字颜色 2 2 3 6" xfId="4218"/>
    <cellStyle name="20% - 强调文字颜色 2 2 3 6 2" xfId="8307"/>
    <cellStyle name="20% - 强调文字颜色 2 2 3 7" xfId="8290"/>
    <cellStyle name="20% - 强调文字颜色 2 2 4" xfId="429"/>
    <cellStyle name="20% - 强调文字颜色 2 2 4 2" xfId="430"/>
    <cellStyle name="20% - 强调文字颜色 2 2 4 2 2" xfId="431"/>
    <cellStyle name="20% - 强调文字颜色 2 2 4 2 2 2" xfId="4229"/>
    <cellStyle name="20% - 强调文字颜色 2 2 4 2 2 2 2" xfId="8311"/>
    <cellStyle name="20% - 强调文字颜色 2 2 4 2 2 3" xfId="8310"/>
    <cellStyle name="20% - 强调文字颜色 2 2 4 2 3" xfId="432"/>
    <cellStyle name="20% - 强调文字颜色 2 2 4 2 3 2" xfId="4230"/>
    <cellStyle name="20% - 强调文字颜色 2 2 4 2 3 2 2" xfId="8313"/>
    <cellStyle name="20% - 强调文字颜色 2 2 4 2 3 3" xfId="8312"/>
    <cellStyle name="20% - 强调文字颜色 2 2 4 2 4" xfId="4228"/>
    <cellStyle name="20% - 强调文字颜色 2 2 4 2 4 2" xfId="8314"/>
    <cellStyle name="20% - 强调文字颜色 2 2 4 2 5" xfId="8309"/>
    <cellStyle name="20% - 强调文字颜色 2 2 4 3" xfId="433"/>
    <cellStyle name="20% - 强调文字颜色 2 2 4 3 2" xfId="434"/>
    <cellStyle name="20% - 强调文字颜色 2 2 4 3 2 2" xfId="4232"/>
    <cellStyle name="20% - 强调文字颜色 2 2 4 3 2 2 2" xfId="8317"/>
    <cellStyle name="20% - 强调文字颜色 2 2 4 3 2 3" xfId="8316"/>
    <cellStyle name="20% - 强调文字颜色 2 2 4 3 3" xfId="435"/>
    <cellStyle name="20% - 强调文字颜色 2 2 4 3 3 2" xfId="4233"/>
    <cellStyle name="20% - 强调文字颜色 2 2 4 3 3 2 2" xfId="8319"/>
    <cellStyle name="20% - 强调文字颜色 2 2 4 3 3 3" xfId="8318"/>
    <cellStyle name="20% - 强调文字颜色 2 2 4 3 4" xfId="4231"/>
    <cellStyle name="20% - 强调文字颜色 2 2 4 3 4 2" xfId="8320"/>
    <cellStyle name="20% - 强调文字颜色 2 2 4 3 5" xfId="8315"/>
    <cellStyle name="20% - 强调文字颜色 2 2 4 4" xfId="436"/>
    <cellStyle name="20% - 强调文字颜色 2 2 4 4 2" xfId="4234"/>
    <cellStyle name="20% - 强调文字颜色 2 2 4 4 2 2" xfId="8322"/>
    <cellStyle name="20% - 强调文字颜色 2 2 4 4 3" xfId="8321"/>
    <cellStyle name="20% - 强调文字颜色 2 2 4 5" xfId="437"/>
    <cellStyle name="20% - 强调文字颜色 2 2 4 5 2" xfId="4235"/>
    <cellStyle name="20% - 强调文字颜色 2 2 4 5 2 2" xfId="8324"/>
    <cellStyle name="20% - 强调文字颜色 2 2 4 5 3" xfId="8323"/>
    <cellStyle name="20% - 强调文字颜色 2 2 4 6" xfId="4227"/>
    <cellStyle name="20% - 强调文字颜色 2 2 4 6 2" xfId="8325"/>
    <cellStyle name="20% - 强调文字颜色 2 2 4 7" xfId="8308"/>
    <cellStyle name="20% - 强调文字颜色 2 2 5" xfId="438"/>
    <cellStyle name="20% - 强调文字颜色 2 2 5 2" xfId="439"/>
    <cellStyle name="20% - 强调文字颜色 2 2 5 2 2" xfId="4237"/>
    <cellStyle name="20% - 强调文字颜色 2 2 5 2 2 2" xfId="8328"/>
    <cellStyle name="20% - 强调文字颜色 2 2 5 2 3" xfId="8327"/>
    <cellStyle name="20% - 强调文字颜色 2 2 5 3" xfId="440"/>
    <cellStyle name="20% - 强调文字颜色 2 2 5 3 2" xfId="4238"/>
    <cellStyle name="20% - 强调文字颜色 2 2 5 3 2 2" xfId="8330"/>
    <cellStyle name="20% - 强调文字颜色 2 2 5 3 3" xfId="8329"/>
    <cellStyle name="20% - 强调文字颜色 2 2 5 4" xfId="4236"/>
    <cellStyle name="20% - 强调文字颜色 2 2 5 4 2" xfId="8331"/>
    <cellStyle name="20% - 强调文字颜色 2 2 5 5" xfId="8326"/>
    <cellStyle name="20% - 强调文字颜色 2 2 6" xfId="441"/>
    <cellStyle name="20% - 强调文字颜色 2 2 6 2" xfId="442"/>
    <cellStyle name="20% - 强调文字颜色 2 2 6 2 2" xfId="4240"/>
    <cellStyle name="20% - 强调文字颜色 2 2 6 2 2 2" xfId="8334"/>
    <cellStyle name="20% - 强调文字颜色 2 2 6 2 3" xfId="8333"/>
    <cellStyle name="20% - 强调文字颜色 2 2 6 3" xfId="443"/>
    <cellStyle name="20% - 强调文字颜色 2 2 6 3 2" xfId="4241"/>
    <cellStyle name="20% - 强调文字颜色 2 2 6 3 2 2" xfId="8336"/>
    <cellStyle name="20% - 强调文字颜色 2 2 6 3 3" xfId="8335"/>
    <cellStyle name="20% - 强调文字颜色 2 2 6 4" xfId="4239"/>
    <cellStyle name="20% - 强调文字颜色 2 2 6 4 2" xfId="8337"/>
    <cellStyle name="20% - 强调文字颜色 2 2 6 5" xfId="8332"/>
    <cellStyle name="20% - 强调文字颜色 2 2 7" xfId="444"/>
    <cellStyle name="20% - 强调文字颜色 2 2 7 2" xfId="445"/>
    <cellStyle name="20% - 强调文字颜色 2 2 7 2 2" xfId="4243"/>
    <cellStyle name="20% - 强调文字颜色 2 2 7 2 2 2" xfId="8340"/>
    <cellStyle name="20% - 强调文字颜色 2 2 7 2 3" xfId="8339"/>
    <cellStyle name="20% - 强调文字颜色 2 2 7 3" xfId="446"/>
    <cellStyle name="20% - 强调文字颜色 2 2 7 3 2" xfId="4244"/>
    <cellStyle name="20% - 强调文字颜色 2 2 7 3 2 2" xfId="8342"/>
    <cellStyle name="20% - 强调文字颜色 2 2 7 3 3" xfId="8341"/>
    <cellStyle name="20% - 强调文字颜色 2 2 7 4" xfId="4242"/>
    <cellStyle name="20% - 强调文字颜色 2 2 7 4 2" xfId="8343"/>
    <cellStyle name="20% - 强调文字颜色 2 2 7 5" xfId="8338"/>
    <cellStyle name="20% - 强调文字颜色 2 2 8" xfId="447"/>
    <cellStyle name="20% - 强调文字颜色 2 2 8 2" xfId="448"/>
    <cellStyle name="20% - 强调文字颜色 2 2 8 2 2" xfId="4246"/>
    <cellStyle name="20% - 强调文字颜色 2 2 8 2 2 2" xfId="8346"/>
    <cellStyle name="20% - 强调文字颜色 2 2 8 2 3" xfId="8345"/>
    <cellStyle name="20% - 强调文字颜色 2 2 8 3" xfId="449"/>
    <cellStyle name="20% - 强调文字颜色 2 2 8 3 2" xfId="4247"/>
    <cellStyle name="20% - 强调文字颜色 2 2 8 3 2 2" xfId="8348"/>
    <cellStyle name="20% - 强调文字颜色 2 2 8 3 3" xfId="8347"/>
    <cellStyle name="20% - 强调文字颜色 2 2 8 4" xfId="4245"/>
    <cellStyle name="20% - 强调文字颜色 2 2 8 4 2" xfId="8349"/>
    <cellStyle name="20% - 强调文字颜色 2 2 8 5" xfId="8344"/>
    <cellStyle name="20% - 强调文字颜色 2 2 9" xfId="450"/>
    <cellStyle name="20% - 强调文字颜色 2 2 9 2" xfId="451"/>
    <cellStyle name="20% - 强调文字颜色 2 2 9 2 2" xfId="4249"/>
    <cellStyle name="20% - 强调文字颜色 2 2 9 2 2 2" xfId="8352"/>
    <cellStyle name="20% - 强调文字颜色 2 2 9 2 3" xfId="8351"/>
    <cellStyle name="20% - 强调文字颜色 2 2 9 3" xfId="452"/>
    <cellStyle name="20% - 强调文字颜色 2 2 9 3 2" xfId="4250"/>
    <cellStyle name="20% - 强调文字颜色 2 2 9 3 2 2" xfId="8354"/>
    <cellStyle name="20% - 强调文字颜色 2 2 9 3 3" xfId="8353"/>
    <cellStyle name="20% - 强调文字颜色 2 2 9 4" xfId="4248"/>
    <cellStyle name="20% - 强调文字颜色 2 2 9 4 2" xfId="8355"/>
    <cellStyle name="20% - 强调文字颜色 2 2 9 5" xfId="8350"/>
    <cellStyle name="20% - 强调文字颜色 3 2" xfId="453"/>
    <cellStyle name="20% - 强调文字颜色 3 2 10" xfId="454"/>
    <cellStyle name="20% - 强调文字颜色 3 2 10 2" xfId="455"/>
    <cellStyle name="20% - 强调文字颜色 3 2 10 2 2" xfId="4253"/>
    <cellStyle name="20% - 强调文字颜色 3 2 10 2 2 2" xfId="8359"/>
    <cellStyle name="20% - 强调文字颜色 3 2 10 2 3" xfId="8358"/>
    <cellStyle name="20% - 强调文字颜色 3 2 10 3" xfId="456"/>
    <cellStyle name="20% - 强调文字颜色 3 2 10 3 2" xfId="4254"/>
    <cellStyle name="20% - 强调文字颜色 3 2 10 3 2 2" xfId="8361"/>
    <cellStyle name="20% - 强调文字颜色 3 2 10 3 3" xfId="8360"/>
    <cellStyle name="20% - 强调文字颜色 3 2 10 4" xfId="4252"/>
    <cellStyle name="20% - 强调文字颜色 3 2 10 4 2" xfId="8362"/>
    <cellStyle name="20% - 强调文字颜色 3 2 10 5" xfId="8357"/>
    <cellStyle name="20% - 强调文字颜色 3 2 11" xfId="457"/>
    <cellStyle name="20% - 强调文字颜色 3 2 11 2" xfId="4255"/>
    <cellStyle name="20% - 强调文字颜色 3 2 11 2 2" xfId="8364"/>
    <cellStyle name="20% - 强调文字颜色 3 2 11 3" xfId="8363"/>
    <cellStyle name="20% - 强调文字颜色 3 2 12" xfId="458"/>
    <cellStyle name="20% - 强调文字颜色 3 2 12 2" xfId="4256"/>
    <cellStyle name="20% - 强调文字颜色 3 2 12 2 2" xfId="8366"/>
    <cellStyle name="20% - 强调文字颜色 3 2 12 3" xfId="8365"/>
    <cellStyle name="20% - 强调文字颜色 3 2 13" xfId="4251"/>
    <cellStyle name="20% - 强调文字颜色 3 2 13 2" xfId="8367"/>
    <cellStyle name="20% - 强调文字颜色 3 2 14" xfId="8356"/>
    <cellStyle name="20% - 强调文字颜色 3 2 2" xfId="459"/>
    <cellStyle name="20% - 强调文字颜色 3 2 2 2" xfId="460"/>
    <cellStyle name="20% - 强调文字颜色 3 2 2 2 2" xfId="461"/>
    <cellStyle name="20% - 强调文字颜色 3 2 2 2 2 2" xfId="462"/>
    <cellStyle name="20% - 强调文字颜色 3 2 2 2 2 2 2" xfId="4260"/>
    <cellStyle name="20% - 强调文字颜色 3 2 2 2 2 2 2 2" xfId="8372"/>
    <cellStyle name="20% - 强调文字颜色 3 2 2 2 2 2 3" xfId="8371"/>
    <cellStyle name="20% - 强调文字颜色 3 2 2 2 2 3" xfId="463"/>
    <cellStyle name="20% - 强调文字颜色 3 2 2 2 2 3 2" xfId="4261"/>
    <cellStyle name="20% - 强调文字颜色 3 2 2 2 2 3 2 2" xfId="8374"/>
    <cellStyle name="20% - 强调文字颜色 3 2 2 2 2 3 3" xfId="8373"/>
    <cellStyle name="20% - 强调文字颜色 3 2 2 2 2 4" xfId="4259"/>
    <cellStyle name="20% - 强调文字颜色 3 2 2 2 2 4 2" xfId="8375"/>
    <cellStyle name="20% - 强调文字颜色 3 2 2 2 2 5" xfId="8370"/>
    <cellStyle name="20% - 强调文字颜色 3 2 2 2 3" xfId="464"/>
    <cellStyle name="20% - 强调文字颜色 3 2 2 2 3 2" xfId="4262"/>
    <cellStyle name="20% - 强调文字颜色 3 2 2 2 3 2 2" xfId="8377"/>
    <cellStyle name="20% - 强调文字颜色 3 2 2 2 3 3" xfId="8376"/>
    <cellStyle name="20% - 强调文字颜色 3 2 2 2 4" xfId="465"/>
    <cellStyle name="20% - 强调文字颜色 3 2 2 2 4 2" xfId="4263"/>
    <cellStyle name="20% - 强调文字颜色 3 2 2 2 4 2 2" xfId="8379"/>
    <cellStyle name="20% - 强调文字颜色 3 2 2 2 4 3" xfId="8378"/>
    <cellStyle name="20% - 强调文字颜色 3 2 2 2 5" xfId="4258"/>
    <cellStyle name="20% - 强调文字颜色 3 2 2 2 5 2" xfId="8380"/>
    <cellStyle name="20% - 强调文字颜色 3 2 2 2 6" xfId="8369"/>
    <cellStyle name="20% - 强调文字颜色 3 2 2 3" xfId="466"/>
    <cellStyle name="20% - 强调文字颜色 3 2 2 3 2" xfId="467"/>
    <cellStyle name="20% - 强调文字颜色 3 2 2 3 2 2" xfId="4265"/>
    <cellStyle name="20% - 强调文字颜色 3 2 2 3 2 2 2" xfId="8383"/>
    <cellStyle name="20% - 强调文字颜色 3 2 2 3 2 3" xfId="8382"/>
    <cellStyle name="20% - 强调文字颜色 3 2 2 3 3" xfId="468"/>
    <cellStyle name="20% - 强调文字颜色 3 2 2 3 3 2" xfId="4266"/>
    <cellStyle name="20% - 强调文字颜色 3 2 2 3 3 2 2" xfId="8385"/>
    <cellStyle name="20% - 强调文字颜色 3 2 2 3 3 3" xfId="8384"/>
    <cellStyle name="20% - 强调文字颜色 3 2 2 3 4" xfId="4264"/>
    <cellStyle name="20% - 强调文字颜色 3 2 2 3 4 2" xfId="8386"/>
    <cellStyle name="20% - 强调文字颜色 3 2 2 3 5" xfId="8381"/>
    <cellStyle name="20% - 强调文字颜色 3 2 2 4" xfId="469"/>
    <cellStyle name="20% - 强调文字颜色 3 2 2 4 2" xfId="470"/>
    <cellStyle name="20% - 强调文字颜色 3 2 2 4 2 2" xfId="4268"/>
    <cellStyle name="20% - 强调文字颜色 3 2 2 4 2 2 2" xfId="8389"/>
    <cellStyle name="20% - 强调文字颜色 3 2 2 4 2 3" xfId="8388"/>
    <cellStyle name="20% - 强调文字颜色 3 2 2 4 3" xfId="471"/>
    <cellStyle name="20% - 强调文字颜色 3 2 2 4 3 2" xfId="4269"/>
    <cellStyle name="20% - 强调文字颜色 3 2 2 4 3 2 2" xfId="8391"/>
    <cellStyle name="20% - 强调文字颜色 3 2 2 4 3 3" xfId="8390"/>
    <cellStyle name="20% - 强调文字颜色 3 2 2 4 4" xfId="4267"/>
    <cellStyle name="20% - 强调文字颜色 3 2 2 4 4 2" xfId="8392"/>
    <cellStyle name="20% - 强调文字颜色 3 2 2 4 5" xfId="8387"/>
    <cellStyle name="20% - 强调文字颜色 3 2 2 5" xfId="472"/>
    <cellStyle name="20% - 强调文字颜色 3 2 2 5 2" xfId="4270"/>
    <cellStyle name="20% - 强调文字颜色 3 2 2 5 2 2" xfId="8394"/>
    <cellStyle name="20% - 强调文字颜色 3 2 2 5 3" xfId="8393"/>
    <cellStyle name="20% - 强调文字颜色 3 2 2 6" xfId="473"/>
    <cellStyle name="20% - 强调文字颜色 3 2 2 6 2" xfId="4271"/>
    <cellStyle name="20% - 强调文字颜色 3 2 2 6 2 2" xfId="8396"/>
    <cellStyle name="20% - 强调文字颜色 3 2 2 6 3" xfId="8395"/>
    <cellStyle name="20% - 强调文字颜色 3 2 2 7" xfId="4257"/>
    <cellStyle name="20% - 强调文字颜色 3 2 2 7 2" xfId="8397"/>
    <cellStyle name="20% - 强调文字颜色 3 2 2 8" xfId="8368"/>
    <cellStyle name="20% - 强调文字颜色 3 2 3" xfId="474"/>
    <cellStyle name="20% - 强调文字颜色 3 2 3 2" xfId="475"/>
    <cellStyle name="20% - 强调文字颜色 3 2 3 2 2" xfId="476"/>
    <cellStyle name="20% - 强调文字颜色 3 2 3 2 2 2" xfId="4274"/>
    <cellStyle name="20% - 强调文字颜色 3 2 3 2 2 2 2" xfId="8401"/>
    <cellStyle name="20% - 强调文字颜色 3 2 3 2 2 3" xfId="8400"/>
    <cellStyle name="20% - 强调文字颜色 3 2 3 2 3" xfId="477"/>
    <cellStyle name="20% - 强调文字颜色 3 2 3 2 3 2" xfId="4275"/>
    <cellStyle name="20% - 强调文字颜色 3 2 3 2 3 2 2" xfId="8403"/>
    <cellStyle name="20% - 强调文字颜色 3 2 3 2 3 3" xfId="8402"/>
    <cellStyle name="20% - 强调文字颜色 3 2 3 2 4" xfId="4273"/>
    <cellStyle name="20% - 强调文字颜色 3 2 3 2 4 2" xfId="8404"/>
    <cellStyle name="20% - 强调文字颜色 3 2 3 2 5" xfId="8399"/>
    <cellStyle name="20% - 强调文字颜色 3 2 3 3" xfId="478"/>
    <cellStyle name="20% - 强调文字颜色 3 2 3 3 2" xfId="479"/>
    <cellStyle name="20% - 强调文字颜色 3 2 3 3 2 2" xfId="4277"/>
    <cellStyle name="20% - 强调文字颜色 3 2 3 3 2 2 2" xfId="8407"/>
    <cellStyle name="20% - 强调文字颜色 3 2 3 3 2 3" xfId="8406"/>
    <cellStyle name="20% - 强调文字颜色 3 2 3 3 3" xfId="480"/>
    <cellStyle name="20% - 强调文字颜色 3 2 3 3 3 2" xfId="4278"/>
    <cellStyle name="20% - 强调文字颜色 3 2 3 3 3 2 2" xfId="8409"/>
    <cellStyle name="20% - 强调文字颜色 3 2 3 3 3 3" xfId="8408"/>
    <cellStyle name="20% - 强调文字颜色 3 2 3 3 4" xfId="4276"/>
    <cellStyle name="20% - 强调文字颜色 3 2 3 3 4 2" xfId="8410"/>
    <cellStyle name="20% - 强调文字颜色 3 2 3 3 5" xfId="8405"/>
    <cellStyle name="20% - 强调文字颜色 3 2 3 4" xfId="481"/>
    <cellStyle name="20% - 强调文字颜色 3 2 3 4 2" xfId="4279"/>
    <cellStyle name="20% - 强调文字颜色 3 2 3 4 2 2" xfId="8412"/>
    <cellStyle name="20% - 强调文字颜色 3 2 3 4 3" xfId="8411"/>
    <cellStyle name="20% - 强调文字颜色 3 2 3 5" xfId="482"/>
    <cellStyle name="20% - 强调文字颜色 3 2 3 5 2" xfId="4280"/>
    <cellStyle name="20% - 强调文字颜色 3 2 3 5 2 2" xfId="8414"/>
    <cellStyle name="20% - 强调文字颜色 3 2 3 5 3" xfId="8413"/>
    <cellStyle name="20% - 强调文字颜色 3 2 3 6" xfId="4272"/>
    <cellStyle name="20% - 强调文字颜色 3 2 3 6 2" xfId="8415"/>
    <cellStyle name="20% - 强调文字颜色 3 2 3 7" xfId="8398"/>
    <cellStyle name="20% - 强调文字颜色 3 2 4" xfId="483"/>
    <cellStyle name="20% - 强调文字颜色 3 2 4 2" xfId="484"/>
    <cellStyle name="20% - 强调文字颜色 3 2 4 2 2" xfId="485"/>
    <cellStyle name="20% - 强调文字颜色 3 2 4 2 2 2" xfId="4283"/>
    <cellStyle name="20% - 强调文字颜色 3 2 4 2 2 2 2" xfId="8419"/>
    <cellStyle name="20% - 强调文字颜色 3 2 4 2 2 3" xfId="8418"/>
    <cellStyle name="20% - 强调文字颜色 3 2 4 2 3" xfId="486"/>
    <cellStyle name="20% - 强调文字颜色 3 2 4 2 3 2" xfId="4284"/>
    <cellStyle name="20% - 强调文字颜色 3 2 4 2 3 2 2" xfId="8421"/>
    <cellStyle name="20% - 强调文字颜色 3 2 4 2 3 3" xfId="8420"/>
    <cellStyle name="20% - 强调文字颜色 3 2 4 2 4" xfId="4282"/>
    <cellStyle name="20% - 强调文字颜色 3 2 4 2 4 2" xfId="8422"/>
    <cellStyle name="20% - 强调文字颜色 3 2 4 2 5" xfId="8417"/>
    <cellStyle name="20% - 强调文字颜色 3 2 4 3" xfId="487"/>
    <cellStyle name="20% - 强调文字颜色 3 2 4 3 2" xfId="488"/>
    <cellStyle name="20% - 强调文字颜色 3 2 4 3 2 2" xfId="4286"/>
    <cellStyle name="20% - 强调文字颜色 3 2 4 3 2 2 2" xfId="8425"/>
    <cellStyle name="20% - 强调文字颜色 3 2 4 3 2 3" xfId="8424"/>
    <cellStyle name="20% - 强调文字颜色 3 2 4 3 3" xfId="489"/>
    <cellStyle name="20% - 强调文字颜色 3 2 4 3 3 2" xfId="4287"/>
    <cellStyle name="20% - 强调文字颜色 3 2 4 3 3 2 2" xfId="8427"/>
    <cellStyle name="20% - 强调文字颜色 3 2 4 3 3 3" xfId="8426"/>
    <cellStyle name="20% - 强调文字颜色 3 2 4 3 4" xfId="4285"/>
    <cellStyle name="20% - 强调文字颜色 3 2 4 3 4 2" xfId="8428"/>
    <cellStyle name="20% - 强调文字颜色 3 2 4 3 5" xfId="8423"/>
    <cellStyle name="20% - 强调文字颜色 3 2 4 4" xfId="490"/>
    <cellStyle name="20% - 强调文字颜色 3 2 4 4 2" xfId="4288"/>
    <cellStyle name="20% - 强调文字颜色 3 2 4 4 2 2" xfId="8430"/>
    <cellStyle name="20% - 强调文字颜色 3 2 4 4 3" xfId="8429"/>
    <cellStyle name="20% - 强调文字颜色 3 2 4 5" xfId="491"/>
    <cellStyle name="20% - 强调文字颜色 3 2 4 5 2" xfId="4289"/>
    <cellStyle name="20% - 强调文字颜色 3 2 4 5 2 2" xfId="8432"/>
    <cellStyle name="20% - 强调文字颜色 3 2 4 5 3" xfId="8431"/>
    <cellStyle name="20% - 强调文字颜色 3 2 4 6" xfId="4281"/>
    <cellStyle name="20% - 强调文字颜色 3 2 4 6 2" xfId="8433"/>
    <cellStyle name="20% - 强调文字颜色 3 2 4 7" xfId="8416"/>
    <cellStyle name="20% - 强调文字颜色 3 2 5" xfId="492"/>
    <cellStyle name="20% - 强调文字颜色 3 2 5 2" xfId="493"/>
    <cellStyle name="20% - 强调文字颜色 3 2 5 2 2" xfId="4291"/>
    <cellStyle name="20% - 强调文字颜色 3 2 5 2 2 2" xfId="8436"/>
    <cellStyle name="20% - 强调文字颜色 3 2 5 2 3" xfId="8435"/>
    <cellStyle name="20% - 强调文字颜色 3 2 5 3" xfId="494"/>
    <cellStyle name="20% - 强调文字颜色 3 2 5 3 2" xfId="4292"/>
    <cellStyle name="20% - 强调文字颜色 3 2 5 3 2 2" xfId="8438"/>
    <cellStyle name="20% - 强调文字颜色 3 2 5 3 3" xfId="8437"/>
    <cellStyle name="20% - 强调文字颜色 3 2 5 4" xfId="4290"/>
    <cellStyle name="20% - 强调文字颜色 3 2 5 4 2" xfId="8439"/>
    <cellStyle name="20% - 强调文字颜色 3 2 5 5" xfId="8434"/>
    <cellStyle name="20% - 强调文字颜色 3 2 6" xfId="495"/>
    <cellStyle name="20% - 强调文字颜色 3 2 6 2" xfId="496"/>
    <cellStyle name="20% - 强调文字颜色 3 2 6 2 2" xfId="4294"/>
    <cellStyle name="20% - 强调文字颜色 3 2 6 2 2 2" xfId="8442"/>
    <cellStyle name="20% - 强调文字颜色 3 2 6 2 3" xfId="8441"/>
    <cellStyle name="20% - 强调文字颜色 3 2 6 3" xfId="497"/>
    <cellStyle name="20% - 强调文字颜色 3 2 6 3 2" xfId="4295"/>
    <cellStyle name="20% - 强调文字颜色 3 2 6 3 2 2" xfId="8444"/>
    <cellStyle name="20% - 强调文字颜色 3 2 6 3 3" xfId="8443"/>
    <cellStyle name="20% - 强调文字颜色 3 2 6 4" xfId="4293"/>
    <cellStyle name="20% - 强调文字颜色 3 2 6 4 2" xfId="8445"/>
    <cellStyle name="20% - 强调文字颜色 3 2 6 5" xfId="8440"/>
    <cellStyle name="20% - 强调文字颜色 3 2 7" xfId="498"/>
    <cellStyle name="20% - 强调文字颜色 3 2 7 2" xfId="499"/>
    <cellStyle name="20% - 强调文字颜色 3 2 7 2 2" xfId="4297"/>
    <cellStyle name="20% - 强调文字颜色 3 2 7 2 2 2" xfId="8448"/>
    <cellStyle name="20% - 强调文字颜色 3 2 7 2 3" xfId="8447"/>
    <cellStyle name="20% - 强调文字颜色 3 2 7 3" xfId="500"/>
    <cellStyle name="20% - 强调文字颜色 3 2 7 3 2" xfId="4298"/>
    <cellStyle name="20% - 强调文字颜色 3 2 7 3 2 2" xfId="8450"/>
    <cellStyle name="20% - 强调文字颜色 3 2 7 3 3" xfId="8449"/>
    <cellStyle name="20% - 强调文字颜色 3 2 7 4" xfId="4296"/>
    <cellStyle name="20% - 强调文字颜色 3 2 7 4 2" xfId="8451"/>
    <cellStyle name="20% - 强调文字颜色 3 2 7 5" xfId="8446"/>
    <cellStyle name="20% - 强调文字颜色 3 2 8" xfId="501"/>
    <cellStyle name="20% - 强调文字颜色 3 2 8 2" xfId="502"/>
    <cellStyle name="20% - 强调文字颜色 3 2 8 2 2" xfId="4300"/>
    <cellStyle name="20% - 强调文字颜色 3 2 8 2 2 2" xfId="8454"/>
    <cellStyle name="20% - 强调文字颜色 3 2 8 2 3" xfId="8453"/>
    <cellStyle name="20% - 强调文字颜色 3 2 8 3" xfId="503"/>
    <cellStyle name="20% - 强调文字颜色 3 2 8 3 2" xfId="4301"/>
    <cellStyle name="20% - 强调文字颜色 3 2 8 3 2 2" xfId="8456"/>
    <cellStyle name="20% - 强调文字颜色 3 2 8 3 3" xfId="8455"/>
    <cellStyle name="20% - 强调文字颜色 3 2 8 4" xfId="4299"/>
    <cellStyle name="20% - 强调文字颜色 3 2 8 4 2" xfId="8457"/>
    <cellStyle name="20% - 强调文字颜色 3 2 8 5" xfId="8452"/>
    <cellStyle name="20% - 强调文字颜色 3 2 9" xfId="504"/>
    <cellStyle name="20% - 强调文字颜色 3 2 9 2" xfId="505"/>
    <cellStyle name="20% - 强调文字颜色 3 2 9 2 2" xfId="4303"/>
    <cellStyle name="20% - 强调文字颜色 3 2 9 2 2 2" xfId="8460"/>
    <cellStyle name="20% - 强调文字颜色 3 2 9 2 3" xfId="8459"/>
    <cellStyle name="20% - 强调文字颜色 3 2 9 3" xfId="506"/>
    <cellStyle name="20% - 强调文字颜色 3 2 9 3 2" xfId="4304"/>
    <cellStyle name="20% - 强调文字颜色 3 2 9 3 2 2" xfId="8462"/>
    <cellStyle name="20% - 强调文字颜色 3 2 9 3 3" xfId="8461"/>
    <cellStyle name="20% - 强调文字颜色 3 2 9 4" xfId="4302"/>
    <cellStyle name="20% - 强调文字颜色 3 2 9 4 2" xfId="8463"/>
    <cellStyle name="20% - 强调文字颜色 3 2 9 5" xfId="8458"/>
    <cellStyle name="20% - 强调文字颜色 4 2" xfId="507"/>
    <cellStyle name="20% - 强调文字颜色 4 2 10" xfId="508"/>
    <cellStyle name="20% - 强调文字颜色 4 2 10 2" xfId="509"/>
    <cellStyle name="20% - 强调文字颜色 4 2 10 2 2" xfId="4307"/>
    <cellStyle name="20% - 强调文字颜色 4 2 10 2 2 2" xfId="8467"/>
    <cellStyle name="20% - 强调文字颜色 4 2 10 2 3" xfId="8466"/>
    <cellStyle name="20% - 强调文字颜色 4 2 10 3" xfId="510"/>
    <cellStyle name="20% - 强调文字颜色 4 2 10 3 2" xfId="4308"/>
    <cellStyle name="20% - 强调文字颜色 4 2 10 3 2 2" xfId="8469"/>
    <cellStyle name="20% - 强调文字颜色 4 2 10 3 3" xfId="8468"/>
    <cellStyle name="20% - 强调文字颜色 4 2 10 4" xfId="4306"/>
    <cellStyle name="20% - 强调文字颜色 4 2 10 4 2" xfId="8470"/>
    <cellStyle name="20% - 强调文字颜色 4 2 10 5" xfId="8465"/>
    <cellStyle name="20% - 强调文字颜色 4 2 11" xfId="511"/>
    <cellStyle name="20% - 强调文字颜色 4 2 11 2" xfId="4309"/>
    <cellStyle name="20% - 强调文字颜色 4 2 11 2 2" xfId="8472"/>
    <cellStyle name="20% - 强调文字颜色 4 2 11 3" xfId="8471"/>
    <cellStyle name="20% - 强调文字颜色 4 2 12" xfId="512"/>
    <cellStyle name="20% - 强调文字颜色 4 2 12 2" xfId="4310"/>
    <cellStyle name="20% - 强调文字颜色 4 2 12 2 2" xfId="8474"/>
    <cellStyle name="20% - 强调文字颜色 4 2 12 3" xfId="8473"/>
    <cellStyle name="20% - 强调文字颜色 4 2 13" xfId="4305"/>
    <cellStyle name="20% - 强调文字颜色 4 2 13 2" xfId="8475"/>
    <cellStyle name="20% - 强调文字颜色 4 2 14" xfId="8464"/>
    <cellStyle name="20% - 强调文字颜色 4 2 2" xfId="513"/>
    <cellStyle name="20% - 强调文字颜色 4 2 2 2" xfId="514"/>
    <cellStyle name="20% - 强调文字颜色 4 2 2 2 2" xfId="515"/>
    <cellStyle name="20% - 强调文字颜色 4 2 2 2 2 2" xfId="516"/>
    <cellStyle name="20% - 强调文字颜色 4 2 2 2 2 2 2" xfId="4314"/>
    <cellStyle name="20% - 强调文字颜色 4 2 2 2 2 2 2 2" xfId="8480"/>
    <cellStyle name="20% - 强调文字颜色 4 2 2 2 2 2 3" xfId="8479"/>
    <cellStyle name="20% - 强调文字颜色 4 2 2 2 2 3" xfId="517"/>
    <cellStyle name="20% - 强调文字颜色 4 2 2 2 2 3 2" xfId="4315"/>
    <cellStyle name="20% - 强调文字颜色 4 2 2 2 2 3 2 2" xfId="8482"/>
    <cellStyle name="20% - 强调文字颜色 4 2 2 2 2 3 3" xfId="8481"/>
    <cellStyle name="20% - 强调文字颜色 4 2 2 2 2 4" xfId="4313"/>
    <cellStyle name="20% - 强调文字颜色 4 2 2 2 2 4 2" xfId="8483"/>
    <cellStyle name="20% - 强调文字颜色 4 2 2 2 2 5" xfId="8478"/>
    <cellStyle name="20% - 强调文字颜色 4 2 2 2 3" xfId="518"/>
    <cellStyle name="20% - 强调文字颜色 4 2 2 2 3 2" xfId="4316"/>
    <cellStyle name="20% - 强调文字颜色 4 2 2 2 3 2 2" xfId="8485"/>
    <cellStyle name="20% - 强调文字颜色 4 2 2 2 3 3" xfId="8484"/>
    <cellStyle name="20% - 强调文字颜色 4 2 2 2 4" xfId="519"/>
    <cellStyle name="20% - 强调文字颜色 4 2 2 2 4 2" xfId="4317"/>
    <cellStyle name="20% - 强调文字颜色 4 2 2 2 4 2 2" xfId="8487"/>
    <cellStyle name="20% - 强调文字颜色 4 2 2 2 4 3" xfId="8486"/>
    <cellStyle name="20% - 强调文字颜色 4 2 2 2 5" xfId="4312"/>
    <cellStyle name="20% - 强调文字颜色 4 2 2 2 5 2" xfId="8488"/>
    <cellStyle name="20% - 强调文字颜色 4 2 2 2 6" xfId="8477"/>
    <cellStyle name="20% - 强调文字颜色 4 2 2 3" xfId="520"/>
    <cellStyle name="20% - 强调文字颜色 4 2 2 3 2" xfId="521"/>
    <cellStyle name="20% - 强调文字颜色 4 2 2 3 2 2" xfId="4319"/>
    <cellStyle name="20% - 强调文字颜色 4 2 2 3 2 2 2" xfId="8491"/>
    <cellStyle name="20% - 强调文字颜色 4 2 2 3 2 3" xfId="8490"/>
    <cellStyle name="20% - 强调文字颜色 4 2 2 3 3" xfId="522"/>
    <cellStyle name="20% - 强调文字颜色 4 2 2 3 3 2" xfId="4320"/>
    <cellStyle name="20% - 强调文字颜色 4 2 2 3 3 2 2" xfId="8493"/>
    <cellStyle name="20% - 强调文字颜色 4 2 2 3 3 3" xfId="8492"/>
    <cellStyle name="20% - 强调文字颜色 4 2 2 3 4" xfId="4318"/>
    <cellStyle name="20% - 强调文字颜色 4 2 2 3 4 2" xfId="8494"/>
    <cellStyle name="20% - 强调文字颜色 4 2 2 3 5" xfId="8489"/>
    <cellStyle name="20% - 强调文字颜色 4 2 2 4" xfId="523"/>
    <cellStyle name="20% - 强调文字颜色 4 2 2 4 2" xfId="524"/>
    <cellStyle name="20% - 强调文字颜色 4 2 2 4 2 2" xfId="4322"/>
    <cellStyle name="20% - 强调文字颜色 4 2 2 4 2 2 2" xfId="8497"/>
    <cellStyle name="20% - 强调文字颜色 4 2 2 4 2 3" xfId="8496"/>
    <cellStyle name="20% - 强调文字颜色 4 2 2 4 3" xfId="525"/>
    <cellStyle name="20% - 强调文字颜色 4 2 2 4 3 2" xfId="4323"/>
    <cellStyle name="20% - 强调文字颜色 4 2 2 4 3 2 2" xfId="8499"/>
    <cellStyle name="20% - 强调文字颜色 4 2 2 4 3 3" xfId="8498"/>
    <cellStyle name="20% - 强调文字颜色 4 2 2 4 4" xfId="4321"/>
    <cellStyle name="20% - 强调文字颜色 4 2 2 4 4 2" xfId="8500"/>
    <cellStyle name="20% - 强调文字颜色 4 2 2 4 5" xfId="8495"/>
    <cellStyle name="20% - 强调文字颜色 4 2 2 5" xfId="526"/>
    <cellStyle name="20% - 强调文字颜色 4 2 2 5 2" xfId="4324"/>
    <cellStyle name="20% - 强调文字颜色 4 2 2 5 2 2" xfId="8502"/>
    <cellStyle name="20% - 强调文字颜色 4 2 2 5 3" xfId="8501"/>
    <cellStyle name="20% - 强调文字颜色 4 2 2 6" xfId="527"/>
    <cellStyle name="20% - 强调文字颜色 4 2 2 6 2" xfId="4325"/>
    <cellStyle name="20% - 强调文字颜色 4 2 2 6 2 2" xfId="8504"/>
    <cellStyle name="20% - 强调文字颜色 4 2 2 6 3" xfId="8503"/>
    <cellStyle name="20% - 强调文字颜色 4 2 2 7" xfId="4311"/>
    <cellStyle name="20% - 强调文字颜色 4 2 2 7 2" xfId="8505"/>
    <cellStyle name="20% - 强调文字颜色 4 2 2 8" xfId="8476"/>
    <cellStyle name="20% - 强调文字颜色 4 2 3" xfId="528"/>
    <cellStyle name="20% - 强调文字颜色 4 2 3 2" xfId="529"/>
    <cellStyle name="20% - 强调文字颜色 4 2 3 2 2" xfId="530"/>
    <cellStyle name="20% - 强调文字颜色 4 2 3 2 2 2" xfId="4328"/>
    <cellStyle name="20% - 强调文字颜色 4 2 3 2 2 2 2" xfId="8509"/>
    <cellStyle name="20% - 强调文字颜色 4 2 3 2 2 3" xfId="8508"/>
    <cellStyle name="20% - 强调文字颜色 4 2 3 2 3" xfId="531"/>
    <cellStyle name="20% - 强调文字颜色 4 2 3 2 3 2" xfId="4329"/>
    <cellStyle name="20% - 强调文字颜色 4 2 3 2 3 2 2" xfId="8511"/>
    <cellStyle name="20% - 强调文字颜色 4 2 3 2 3 3" xfId="8510"/>
    <cellStyle name="20% - 强调文字颜色 4 2 3 2 4" xfId="4327"/>
    <cellStyle name="20% - 强调文字颜色 4 2 3 2 4 2" xfId="8512"/>
    <cellStyle name="20% - 强调文字颜色 4 2 3 2 5" xfId="8507"/>
    <cellStyle name="20% - 强调文字颜色 4 2 3 3" xfId="532"/>
    <cellStyle name="20% - 强调文字颜色 4 2 3 3 2" xfId="533"/>
    <cellStyle name="20% - 强调文字颜色 4 2 3 3 2 2" xfId="4331"/>
    <cellStyle name="20% - 强调文字颜色 4 2 3 3 2 2 2" xfId="8515"/>
    <cellStyle name="20% - 强调文字颜色 4 2 3 3 2 3" xfId="8514"/>
    <cellStyle name="20% - 强调文字颜色 4 2 3 3 3" xfId="534"/>
    <cellStyle name="20% - 强调文字颜色 4 2 3 3 3 2" xfId="4332"/>
    <cellStyle name="20% - 强调文字颜色 4 2 3 3 3 2 2" xfId="8517"/>
    <cellStyle name="20% - 强调文字颜色 4 2 3 3 3 3" xfId="8516"/>
    <cellStyle name="20% - 强调文字颜色 4 2 3 3 4" xfId="4330"/>
    <cellStyle name="20% - 强调文字颜色 4 2 3 3 4 2" xfId="8518"/>
    <cellStyle name="20% - 强调文字颜色 4 2 3 3 5" xfId="8513"/>
    <cellStyle name="20% - 强调文字颜色 4 2 3 4" xfId="535"/>
    <cellStyle name="20% - 强调文字颜色 4 2 3 4 2" xfId="4333"/>
    <cellStyle name="20% - 强调文字颜色 4 2 3 4 2 2" xfId="8520"/>
    <cellStyle name="20% - 强调文字颜色 4 2 3 4 3" xfId="8519"/>
    <cellStyle name="20% - 强调文字颜色 4 2 3 5" xfId="536"/>
    <cellStyle name="20% - 强调文字颜色 4 2 3 5 2" xfId="4334"/>
    <cellStyle name="20% - 强调文字颜色 4 2 3 5 2 2" xfId="8522"/>
    <cellStyle name="20% - 强调文字颜色 4 2 3 5 3" xfId="8521"/>
    <cellStyle name="20% - 强调文字颜色 4 2 3 6" xfId="4326"/>
    <cellStyle name="20% - 强调文字颜色 4 2 3 6 2" xfId="8523"/>
    <cellStyle name="20% - 强调文字颜色 4 2 3 7" xfId="8506"/>
    <cellStyle name="20% - 强调文字颜色 4 2 4" xfId="537"/>
    <cellStyle name="20% - 强调文字颜色 4 2 4 2" xfId="538"/>
    <cellStyle name="20% - 强调文字颜色 4 2 4 2 2" xfId="539"/>
    <cellStyle name="20% - 强调文字颜色 4 2 4 2 2 2" xfId="4337"/>
    <cellStyle name="20% - 强调文字颜色 4 2 4 2 2 2 2" xfId="8527"/>
    <cellStyle name="20% - 强调文字颜色 4 2 4 2 2 3" xfId="8526"/>
    <cellStyle name="20% - 强调文字颜色 4 2 4 2 3" xfId="540"/>
    <cellStyle name="20% - 强调文字颜色 4 2 4 2 3 2" xfId="4338"/>
    <cellStyle name="20% - 强调文字颜色 4 2 4 2 3 2 2" xfId="8529"/>
    <cellStyle name="20% - 强调文字颜色 4 2 4 2 3 3" xfId="8528"/>
    <cellStyle name="20% - 强调文字颜色 4 2 4 2 4" xfId="4336"/>
    <cellStyle name="20% - 强调文字颜色 4 2 4 2 4 2" xfId="8530"/>
    <cellStyle name="20% - 强调文字颜色 4 2 4 2 5" xfId="8525"/>
    <cellStyle name="20% - 强调文字颜色 4 2 4 3" xfId="541"/>
    <cellStyle name="20% - 强调文字颜色 4 2 4 3 2" xfId="542"/>
    <cellStyle name="20% - 强调文字颜色 4 2 4 3 2 2" xfId="4340"/>
    <cellStyle name="20% - 强调文字颜色 4 2 4 3 2 2 2" xfId="8533"/>
    <cellStyle name="20% - 强调文字颜色 4 2 4 3 2 3" xfId="8532"/>
    <cellStyle name="20% - 强调文字颜色 4 2 4 3 3" xfId="543"/>
    <cellStyle name="20% - 强调文字颜色 4 2 4 3 3 2" xfId="4341"/>
    <cellStyle name="20% - 强调文字颜色 4 2 4 3 3 2 2" xfId="8535"/>
    <cellStyle name="20% - 强调文字颜色 4 2 4 3 3 3" xfId="8534"/>
    <cellStyle name="20% - 强调文字颜色 4 2 4 3 4" xfId="4339"/>
    <cellStyle name="20% - 强调文字颜色 4 2 4 3 4 2" xfId="8536"/>
    <cellStyle name="20% - 强调文字颜色 4 2 4 3 5" xfId="8531"/>
    <cellStyle name="20% - 强调文字颜色 4 2 4 4" xfId="544"/>
    <cellStyle name="20% - 强调文字颜色 4 2 4 4 2" xfId="4342"/>
    <cellStyle name="20% - 强调文字颜色 4 2 4 4 2 2" xfId="8538"/>
    <cellStyle name="20% - 强调文字颜色 4 2 4 4 3" xfId="8537"/>
    <cellStyle name="20% - 强调文字颜色 4 2 4 5" xfId="545"/>
    <cellStyle name="20% - 强调文字颜色 4 2 4 5 2" xfId="4343"/>
    <cellStyle name="20% - 强调文字颜色 4 2 4 5 2 2" xfId="8540"/>
    <cellStyle name="20% - 强调文字颜色 4 2 4 5 3" xfId="8539"/>
    <cellStyle name="20% - 强调文字颜色 4 2 4 6" xfId="4335"/>
    <cellStyle name="20% - 强调文字颜色 4 2 4 6 2" xfId="8541"/>
    <cellStyle name="20% - 强调文字颜色 4 2 4 7" xfId="8524"/>
    <cellStyle name="20% - 强调文字颜色 4 2 5" xfId="546"/>
    <cellStyle name="20% - 强调文字颜色 4 2 5 2" xfId="547"/>
    <cellStyle name="20% - 强调文字颜色 4 2 5 2 2" xfId="4345"/>
    <cellStyle name="20% - 强调文字颜色 4 2 5 2 2 2" xfId="8544"/>
    <cellStyle name="20% - 强调文字颜色 4 2 5 2 3" xfId="8543"/>
    <cellStyle name="20% - 强调文字颜色 4 2 5 3" xfId="548"/>
    <cellStyle name="20% - 强调文字颜色 4 2 5 3 2" xfId="4346"/>
    <cellStyle name="20% - 强调文字颜色 4 2 5 3 2 2" xfId="8546"/>
    <cellStyle name="20% - 强调文字颜色 4 2 5 3 3" xfId="8545"/>
    <cellStyle name="20% - 强调文字颜色 4 2 5 4" xfId="4344"/>
    <cellStyle name="20% - 强调文字颜色 4 2 5 4 2" xfId="8547"/>
    <cellStyle name="20% - 强调文字颜色 4 2 5 5" xfId="8542"/>
    <cellStyle name="20% - 强调文字颜色 4 2 6" xfId="549"/>
    <cellStyle name="20% - 强调文字颜色 4 2 6 2" xfId="550"/>
    <cellStyle name="20% - 强调文字颜色 4 2 6 2 2" xfId="4348"/>
    <cellStyle name="20% - 强调文字颜色 4 2 6 2 2 2" xfId="8550"/>
    <cellStyle name="20% - 强调文字颜色 4 2 6 2 3" xfId="8549"/>
    <cellStyle name="20% - 强调文字颜色 4 2 6 3" xfId="551"/>
    <cellStyle name="20% - 强调文字颜色 4 2 6 3 2" xfId="4349"/>
    <cellStyle name="20% - 强调文字颜色 4 2 6 3 2 2" xfId="8552"/>
    <cellStyle name="20% - 强调文字颜色 4 2 6 3 3" xfId="8551"/>
    <cellStyle name="20% - 强调文字颜色 4 2 6 4" xfId="4347"/>
    <cellStyle name="20% - 强调文字颜色 4 2 6 4 2" xfId="8553"/>
    <cellStyle name="20% - 强调文字颜色 4 2 6 5" xfId="8548"/>
    <cellStyle name="20% - 强调文字颜色 4 2 7" xfId="552"/>
    <cellStyle name="20% - 强调文字颜色 4 2 7 2" xfId="553"/>
    <cellStyle name="20% - 强调文字颜色 4 2 7 2 2" xfId="4351"/>
    <cellStyle name="20% - 强调文字颜色 4 2 7 2 2 2" xfId="8556"/>
    <cellStyle name="20% - 强调文字颜色 4 2 7 2 3" xfId="8555"/>
    <cellStyle name="20% - 强调文字颜色 4 2 7 3" xfId="554"/>
    <cellStyle name="20% - 强调文字颜色 4 2 7 3 2" xfId="4352"/>
    <cellStyle name="20% - 强调文字颜色 4 2 7 3 2 2" xfId="8558"/>
    <cellStyle name="20% - 强调文字颜色 4 2 7 3 3" xfId="8557"/>
    <cellStyle name="20% - 强调文字颜色 4 2 7 4" xfId="4350"/>
    <cellStyle name="20% - 强调文字颜色 4 2 7 4 2" xfId="8559"/>
    <cellStyle name="20% - 强调文字颜色 4 2 7 5" xfId="8554"/>
    <cellStyle name="20% - 强调文字颜色 4 2 8" xfId="555"/>
    <cellStyle name="20% - 强调文字颜色 4 2 8 2" xfId="556"/>
    <cellStyle name="20% - 强调文字颜色 4 2 8 2 2" xfId="4354"/>
    <cellStyle name="20% - 强调文字颜色 4 2 8 2 2 2" xfId="8562"/>
    <cellStyle name="20% - 强调文字颜色 4 2 8 2 3" xfId="8561"/>
    <cellStyle name="20% - 强调文字颜色 4 2 8 3" xfId="557"/>
    <cellStyle name="20% - 强调文字颜色 4 2 8 3 2" xfId="4355"/>
    <cellStyle name="20% - 强调文字颜色 4 2 8 3 2 2" xfId="8564"/>
    <cellStyle name="20% - 强调文字颜色 4 2 8 3 3" xfId="8563"/>
    <cellStyle name="20% - 强调文字颜色 4 2 8 4" xfId="4353"/>
    <cellStyle name="20% - 强调文字颜色 4 2 8 4 2" xfId="8565"/>
    <cellStyle name="20% - 强调文字颜色 4 2 8 5" xfId="8560"/>
    <cellStyle name="20% - 强调文字颜色 4 2 9" xfId="558"/>
    <cellStyle name="20% - 强调文字颜色 4 2 9 2" xfId="559"/>
    <cellStyle name="20% - 强调文字颜色 4 2 9 2 2" xfId="4357"/>
    <cellStyle name="20% - 强调文字颜色 4 2 9 2 2 2" xfId="8568"/>
    <cellStyle name="20% - 强调文字颜色 4 2 9 2 3" xfId="8567"/>
    <cellStyle name="20% - 强调文字颜色 4 2 9 3" xfId="560"/>
    <cellStyle name="20% - 强调文字颜色 4 2 9 3 2" xfId="4358"/>
    <cellStyle name="20% - 强调文字颜色 4 2 9 3 2 2" xfId="8570"/>
    <cellStyle name="20% - 强调文字颜色 4 2 9 3 3" xfId="8569"/>
    <cellStyle name="20% - 强调文字颜色 4 2 9 4" xfId="4356"/>
    <cellStyle name="20% - 强调文字颜色 4 2 9 4 2" xfId="8571"/>
    <cellStyle name="20% - 强调文字颜色 4 2 9 5" xfId="8566"/>
    <cellStyle name="20% - 强调文字颜色 5 2" xfId="561"/>
    <cellStyle name="20% - 强调文字颜色 5 2 10" xfId="562"/>
    <cellStyle name="20% - 强调文字颜色 5 2 10 2" xfId="563"/>
    <cellStyle name="20% - 强调文字颜色 5 2 10 2 2" xfId="4361"/>
    <cellStyle name="20% - 强调文字颜色 5 2 10 2 2 2" xfId="8575"/>
    <cellStyle name="20% - 强调文字颜色 5 2 10 2 3" xfId="8574"/>
    <cellStyle name="20% - 强调文字颜色 5 2 10 3" xfId="564"/>
    <cellStyle name="20% - 强调文字颜色 5 2 10 3 2" xfId="4362"/>
    <cellStyle name="20% - 强调文字颜色 5 2 10 3 2 2" xfId="8577"/>
    <cellStyle name="20% - 强调文字颜色 5 2 10 3 3" xfId="8576"/>
    <cellStyle name="20% - 强调文字颜色 5 2 10 4" xfId="4360"/>
    <cellStyle name="20% - 强调文字颜色 5 2 10 4 2" xfId="8578"/>
    <cellStyle name="20% - 强调文字颜色 5 2 10 5" xfId="8573"/>
    <cellStyle name="20% - 强调文字颜色 5 2 11" xfId="565"/>
    <cellStyle name="20% - 强调文字颜色 5 2 11 2" xfId="4363"/>
    <cellStyle name="20% - 强调文字颜色 5 2 11 2 2" xfId="8580"/>
    <cellStyle name="20% - 强调文字颜色 5 2 11 3" xfId="8579"/>
    <cellStyle name="20% - 强调文字颜色 5 2 12" xfId="566"/>
    <cellStyle name="20% - 强调文字颜色 5 2 12 2" xfId="4364"/>
    <cellStyle name="20% - 强调文字颜色 5 2 12 2 2" xfId="8582"/>
    <cellStyle name="20% - 强调文字颜色 5 2 12 3" xfId="8581"/>
    <cellStyle name="20% - 强调文字颜色 5 2 13" xfId="4359"/>
    <cellStyle name="20% - 强调文字颜色 5 2 13 2" xfId="8583"/>
    <cellStyle name="20% - 强调文字颜色 5 2 14" xfId="8572"/>
    <cellStyle name="20% - 强调文字颜色 5 2 2" xfId="567"/>
    <cellStyle name="20% - 强调文字颜色 5 2 2 2" xfId="568"/>
    <cellStyle name="20% - 强调文字颜色 5 2 2 2 2" xfId="569"/>
    <cellStyle name="20% - 强调文字颜色 5 2 2 2 2 2" xfId="570"/>
    <cellStyle name="20% - 强调文字颜色 5 2 2 2 2 2 2" xfId="4368"/>
    <cellStyle name="20% - 强调文字颜色 5 2 2 2 2 2 2 2" xfId="8588"/>
    <cellStyle name="20% - 强调文字颜色 5 2 2 2 2 2 3" xfId="8587"/>
    <cellStyle name="20% - 强调文字颜色 5 2 2 2 2 3" xfId="571"/>
    <cellStyle name="20% - 强调文字颜色 5 2 2 2 2 3 2" xfId="4369"/>
    <cellStyle name="20% - 强调文字颜色 5 2 2 2 2 3 2 2" xfId="8590"/>
    <cellStyle name="20% - 强调文字颜色 5 2 2 2 2 3 3" xfId="8589"/>
    <cellStyle name="20% - 强调文字颜色 5 2 2 2 2 4" xfId="4367"/>
    <cellStyle name="20% - 强调文字颜色 5 2 2 2 2 4 2" xfId="8591"/>
    <cellStyle name="20% - 强调文字颜色 5 2 2 2 2 5" xfId="8586"/>
    <cellStyle name="20% - 强调文字颜色 5 2 2 2 3" xfId="572"/>
    <cellStyle name="20% - 强调文字颜色 5 2 2 2 3 2" xfId="4370"/>
    <cellStyle name="20% - 强调文字颜色 5 2 2 2 3 2 2" xfId="8593"/>
    <cellStyle name="20% - 强调文字颜色 5 2 2 2 3 3" xfId="8592"/>
    <cellStyle name="20% - 强调文字颜色 5 2 2 2 4" xfId="573"/>
    <cellStyle name="20% - 强调文字颜色 5 2 2 2 4 2" xfId="4371"/>
    <cellStyle name="20% - 强调文字颜色 5 2 2 2 4 2 2" xfId="8595"/>
    <cellStyle name="20% - 强调文字颜色 5 2 2 2 4 3" xfId="8594"/>
    <cellStyle name="20% - 强调文字颜色 5 2 2 2 5" xfId="4366"/>
    <cellStyle name="20% - 强调文字颜色 5 2 2 2 5 2" xfId="8596"/>
    <cellStyle name="20% - 强调文字颜色 5 2 2 2 6" xfId="8585"/>
    <cellStyle name="20% - 强调文字颜色 5 2 2 3" xfId="574"/>
    <cellStyle name="20% - 强调文字颜色 5 2 2 3 2" xfId="575"/>
    <cellStyle name="20% - 强调文字颜色 5 2 2 3 2 2" xfId="4373"/>
    <cellStyle name="20% - 强调文字颜色 5 2 2 3 2 2 2" xfId="8599"/>
    <cellStyle name="20% - 强调文字颜色 5 2 2 3 2 3" xfId="8598"/>
    <cellStyle name="20% - 强调文字颜色 5 2 2 3 3" xfId="576"/>
    <cellStyle name="20% - 强调文字颜色 5 2 2 3 3 2" xfId="4374"/>
    <cellStyle name="20% - 强调文字颜色 5 2 2 3 3 2 2" xfId="8601"/>
    <cellStyle name="20% - 强调文字颜色 5 2 2 3 3 3" xfId="8600"/>
    <cellStyle name="20% - 强调文字颜色 5 2 2 3 4" xfId="4372"/>
    <cellStyle name="20% - 强调文字颜色 5 2 2 3 4 2" xfId="8602"/>
    <cellStyle name="20% - 强调文字颜色 5 2 2 3 5" xfId="8597"/>
    <cellStyle name="20% - 强调文字颜色 5 2 2 4" xfId="577"/>
    <cellStyle name="20% - 强调文字颜色 5 2 2 4 2" xfId="578"/>
    <cellStyle name="20% - 强调文字颜色 5 2 2 4 2 2" xfId="4376"/>
    <cellStyle name="20% - 强调文字颜色 5 2 2 4 2 2 2" xfId="8605"/>
    <cellStyle name="20% - 强调文字颜色 5 2 2 4 2 3" xfId="8604"/>
    <cellStyle name="20% - 强调文字颜色 5 2 2 4 3" xfId="579"/>
    <cellStyle name="20% - 强调文字颜色 5 2 2 4 3 2" xfId="4377"/>
    <cellStyle name="20% - 强调文字颜色 5 2 2 4 3 2 2" xfId="8607"/>
    <cellStyle name="20% - 强调文字颜色 5 2 2 4 3 3" xfId="8606"/>
    <cellStyle name="20% - 强调文字颜色 5 2 2 4 4" xfId="4375"/>
    <cellStyle name="20% - 强调文字颜色 5 2 2 4 4 2" xfId="8608"/>
    <cellStyle name="20% - 强调文字颜色 5 2 2 4 5" xfId="8603"/>
    <cellStyle name="20% - 强调文字颜色 5 2 2 5" xfId="580"/>
    <cellStyle name="20% - 强调文字颜色 5 2 2 5 2" xfId="4378"/>
    <cellStyle name="20% - 强调文字颜色 5 2 2 5 2 2" xfId="8610"/>
    <cellStyle name="20% - 强调文字颜色 5 2 2 5 3" xfId="8609"/>
    <cellStyle name="20% - 强调文字颜色 5 2 2 6" xfId="581"/>
    <cellStyle name="20% - 强调文字颜色 5 2 2 6 2" xfId="4379"/>
    <cellStyle name="20% - 强调文字颜色 5 2 2 6 2 2" xfId="8612"/>
    <cellStyle name="20% - 强调文字颜色 5 2 2 6 3" xfId="8611"/>
    <cellStyle name="20% - 强调文字颜色 5 2 2 7" xfId="4365"/>
    <cellStyle name="20% - 强调文字颜色 5 2 2 7 2" xfId="8613"/>
    <cellStyle name="20% - 强调文字颜色 5 2 2 8" xfId="8584"/>
    <cellStyle name="20% - 强调文字颜色 5 2 3" xfId="582"/>
    <cellStyle name="20% - 强调文字颜色 5 2 3 2" xfId="583"/>
    <cellStyle name="20% - 强调文字颜色 5 2 3 2 2" xfId="584"/>
    <cellStyle name="20% - 强调文字颜色 5 2 3 2 2 2" xfId="4382"/>
    <cellStyle name="20% - 强调文字颜色 5 2 3 2 2 2 2" xfId="8617"/>
    <cellStyle name="20% - 强调文字颜色 5 2 3 2 2 3" xfId="8616"/>
    <cellStyle name="20% - 强调文字颜色 5 2 3 2 3" xfId="585"/>
    <cellStyle name="20% - 强调文字颜色 5 2 3 2 3 2" xfId="4383"/>
    <cellStyle name="20% - 强调文字颜色 5 2 3 2 3 2 2" xfId="8619"/>
    <cellStyle name="20% - 强调文字颜色 5 2 3 2 3 3" xfId="8618"/>
    <cellStyle name="20% - 强调文字颜色 5 2 3 2 4" xfId="4381"/>
    <cellStyle name="20% - 强调文字颜色 5 2 3 2 4 2" xfId="8620"/>
    <cellStyle name="20% - 强调文字颜色 5 2 3 2 5" xfId="8615"/>
    <cellStyle name="20% - 强调文字颜色 5 2 3 3" xfId="586"/>
    <cellStyle name="20% - 强调文字颜色 5 2 3 3 2" xfId="587"/>
    <cellStyle name="20% - 强调文字颜色 5 2 3 3 2 2" xfId="4385"/>
    <cellStyle name="20% - 强调文字颜色 5 2 3 3 2 2 2" xfId="8623"/>
    <cellStyle name="20% - 强调文字颜色 5 2 3 3 2 3" xfId="8622"/>
    <cellStyle name="20% - 强调文字颜色 5 2 3 3 3" xfId="588"/>
    <cellStyle name="20% - 强调文字颜色 5 2 3 3 3 2" xfId="4386"/>
    <cellStyle name="20% - 强调文字颜色 5 2 3 3 3 2 2" xfId="8625"/>
    <cellStyle name="20% - 强调文字颜色 5 2 3 3 3 3" xfId="8624"/>
    <cellStyle name="20% - 强调文字颜色 5 2 3 3 4" xfId="4384"/>
    <cellStyle name="20% - 强调文字颜色 5 2 3 3 4 2" xfId="8626"/>
    <cellStyle name="20% - 强调文字颜色 5 2 3 3 5" xfId="8621"/>
    <cellStyle name="20% - 强调文字颜色 5 2 3 4" xfId="589"/>
    <cellStyle name="20% - 强调文字颜色 5 2 3 4 2" xfId="4387"/>
    <cellStyle name="20% - 强调文字颜色 5 2 3 4 2 2" xfId="8628"/>
    <cellStyle name="20% - 强调文字颜色 5 2 3 4 3" xfId="8627"/>
    <cellStyle name="20% - 强调文字颜色 5 2 3 5" xfId="590"/>
    <cellStyle name="20% - 强调文字颜色 5 2 3 5 2" xfId="4388"/>
    <cellStyle name="20% - 强调文字颜色 5 2 3 5 2 2" xfId="8630"/>
    <cellStyle name="20% - 强调文字颜色 5 2 3 5 3" xfId="8629"/>
    <cellStyle name="20% - 强调文字颜色 5 2 3 6" xfId="4380"/>
    <cellStyle name="20% - 强调文字颜色 5 2 3 6 2" xfId="8631"/>
    <cellStyle name="20% - 强调文字颜色 5 2 3 7" xfId="8614"/>
    <cellStyle name="20% - 强调文字颜色 5 2 4" xfId="591"/>
    <cellStyle name="20% - 强调文字颜色 5 2 4 2" xfId="592"/>
    <cellStyle name="20% - 强调文字颜色 5 2 4 2 2" xfId="593"/>
    <cellStyle name="20% - 强调文字颜色 5 2 4 2 2 2" xfId="4391"/>
    <cellStyle name="20% - 强调文字颜色 5 2 4 2 2 2 2" xfId="8635"/>
    <cellStyle name="20% - 强调文字颜色 5 2 4 2 2 3" xfId="8634"/>
    <cellStyle name="20% - 强调文字颜色 5 2 4 2 3" xfId="594"/>
    <cellStyle name="20% - 强调文字颜色 5 2 4 2 3 2" xfId="4392"/>
    <cellStyle name="20% - 强调文字颜色 5 2 4 2 3 2 2" xfId="8637"/>
    <cellStyle name="20% - 强调文字颜色 5 2 4 2 3 3" xfId="8636"/>
    <cellStyle name="20% - 强调文字颜色 5 2 4 2 4" xfId="4390"/>
    <cellStyle name="20% - 强调文字颜色 5 2 4 2 4 2" xfId="8638"/>
    <cellStyle name="20% - 强调文字颜色 5 2 4 2 5" xfId="8633"/>
    <cellStyle name="20% - 强调文字颜色 5 2 4 3" xfId="595"/>
    <cellStyle name="20% - 强调文字颜色 5 2 4 3 2" xfId="596"/>
    <cellStyle name="20% - 强调文字颜色 5 2 4 3 2 2" xfId="4394"/>
    <cellStyle name="20% - 强调文字颜色 5 2 4 3 2 2 2" xfId="8641"/>
    <cellStyle name="20% - 强调文字颜色 5 2 4 3 2 3" xfId="8640"/>
    <cellStyle name="20% - 强调文字颜色 5 2 4 3 3" xfId="597"/>
    <cellStyle name="20% - 强调文字颜色 5 2 4 3 3 2" xfId="4395"/>
    <cellStyle name="20% - 强调文字颜色 5 2 4 3 3 2 2" xfId="8643"/>
    <cellStyle name="20% - 强调文字颜色 5 2 4 3 3 3" xfId="8642"/>
    <cellStyle name="20% - 强调文字颜色 5 2 4 3 4" xfId="4393"/>
    <cellStyle name="20% - 强调文字颜色 5 2 4 3 4 2" xfId="8644"/>
    <cellStyle name="20% - 强调文字颜色 5 2 4 3 5" xfId="8639"/>
    <cellStyle name="20% - 强调文字颜色 5 2 4 4" xfId="598"/>
    <cellStyle name="20% - 强调文字颜色 5 2 4 4 2" xfId="4396"/>
    <cellStyle name="20% - 强调文字颜色 5 2 4 4 2 2" xfId="8646"/>
    <cellStyle name="20% - 强调文字颜色 5 2 4 4 3" xfId="8645"/>
    <cellStyle name="20% - 强调文字颜色 5 2 4 5" xfId="599"/>
    <cellStyle name="20% - 强调文字颜色 5 2 4 5 2" xfId="4397"/>
    <cellStyle name="20% - 强调文字颜色 5 2 4 5 2 2" xfId="8648"/>
    <cellStyle name="20% - 强调文字颜色 5 2 4 5 3" xfId="8647"/>
    <cellStyle name="20% - 强调文字颜色 5 2 4 6" xfId="4389"/>
    <cellStyle name="20% - 强调文字颜色 5 2 4 6 2" xfId="8649"/>
    <cellStyle name="20% - 强调文字颜色 5 2 4 7" xfId="8632"/>
    <cellStyle name="20% - 强调文字颜色 5 2 5" xfId="600"/>
    <cellStyle name="20% - 强调文字颜色 5 2 5 2" xfId="601"/>
    <cellStyle name="20% - 强调文字颜色 5 2 5 2 2" xfId="4399"/>
    <cellStyle name="20% - 强调文字颜色 5 2 5 2 2 2" xfId="8652"/>
    <cellStyle name="20% - 强调文字颜色 5 2 5 2 3" xfId="8651"/>
    <cellStyle name="20% - 强调文字颜色 5 2 5 3" xfId="602"/>
    <cellStyle name="20% - 强调文字颜色 5 2 5 3 2" xfId="4400"/>
    <cellStyle name="20% - 强调文字颜色 5 2 5 3 2 2" xfId="8654"/>
    <cellStyle name="20% - 强调文字颜色 5 2 5 3 3" xfId="8653"/>
    <cellStyle name="20% - 强调文字颜色 5 2 5 4" xfId="4398"/>
    <cellStyle name="20% - 强调文字颜色 5 2 5 4 2" xfId="8655"/>
    <cellStyle name="20% - 强调文字颜色 5 2 5 5" xfId="8650"/>
    <cellStyle name="20% - 强调文字颜色 5 2 6" xfId="603"/>
    <cellStyle name="20% - 强调文字颜色 5 2 6 2" xfId="604"/>
    <cellStyle name="20% - 强调文字颜色 5 2 6 2 2" xfId="4402"/>
    <cellStyle name="20% - 强调文字颜色 5 2 6 2 2 2" xfId="8658"/>
    <cellStyle name="20% - 强调文字颜色 5 2 6 2 3" xfId="8657"/>
    <cellStyle name="20% - 强调文字颜色 5 2 6 3" xfId="605"/>
    <cellStyle name="20% - 强调文字颜色 5 2 6 3 2" xfId="4403"/>
    <cellStyle name="20% - 强调文字颜色 5 2 6 3 2 2" xfId="8660"/>
    <cellStyle name="20% - 强调文字颜色 5 2 6 3 3" xfId="8659"/>
    <cellStyle name="20% - 强调文字颜色 5 2 6 4" xfId="4401"/>
    <cellStyle name="20% - 强调文字颜色 5 2 6 4 2" xfId="8661"/>
    <cellStyle name="20% - 强调文字颜色 5 2 6 5" xfId="8656"/>
    <cellStyle name="20% - 强调文字颜色 5 2 7" xfId="606"/>
    <cellStyle name="20% - 强调文字颜色 5 2 7 2" xfId="607"/>
    <cellStyle name="20% - 强调文字颜色 5 2 7 2 2" xfId="4405"/>
    <cellStyle name="20% - 强调文字颜色 5 2 7 2 2 2" xfId="8664"/>
    <cellStyle name="20% - 强调文字颜色 5 2 7 2 3" xfId="8663"/>
    <cellStyle name="20% - 强调文字颜色 5 2 7 3" xfId="608"/>
    <cellStyle name="20% - 强调文字颜色 5 2 7 3 2" xfId="4406"/>
    <cellStyle name="20% - 强调文字颜色 5 2 7 3 2 2" xfId="8666"/>
    <cellStyle name="20% - 强调文字颜色 5 2 7 3 3" xfId="8665"/>
    <cellStyle name="20% - 强调文字颜色 5 2 7 4" xfId="4404"/>
    <cellStyle name="20% - 强调文字颜色 5 2 7 4 2" xfId="8667"/>
    <cellStyle name="20% - 强调文字颜色 5 2 7 5" xfId="8662"/>
    <cellStyle name="20% - 强调文字颜色 5 2 8" xfId="609"/>
    <cellStyle name="20% - 强调文字颜色 5 2 8 2" xfId="610"/>
    <cellStyle name="20% - 强调文字颜色 5 2 8 2 2" xfId="4408"/>
    <cellStyle name="20% - 强调文字颜色 5 2 8 2 2 2" xfId="8670"/>
    <cellStyle name="20% - 强调文字颜色 5 2 8 2 3" xfId="8669"/>
    <cellStyle name="20% - 强调文字颜色 5 2 8 3" xfId="611"/>
    <cellStyle name="20% - 强调文字颜色 5 2 8 3 2" xfId="4409"/>
    <cellStyle name="20% - 强调文字颜色 5 2 8 3 2 2" xfId="8672"/>
    <cellStyle name="20% - 强调文字颜色 5 2 8 3 3" xfId="8671"/>
    <cellStyle name="20% - 强调文字颜色 5 2 8 4" xfId="4407"/>
    <cellStyle name="20% - 强调文字颜色 5 2 8 4 2" xfId="8673"/>
    <cellStyle name="20% - 强调文字颜色 5 2 8 5" xfId="8668"/>
    <cellStyle name="20% - 强调文字颜色 5 2 9" xfId="612"/>
    <cellStyle name="20% - 强调文字颜色 5 2 9 2" xfId="613"/>
    <cellStyle name="20% - 强调文字颜色 5 2 9 2 2" xfId="4411"/>
    <cellStyle name="20% - 强调文字颜色 5 2 9 2 2 2" xfId="8676"/>
    <cellStyle name="20% - 强调文字颜色 5 2 9 2 3" xfId="8675"/>
    <cellStyle name="20% - 强调文字颜色 5 2 9 3" xfId="614"/>
    <cellStyle name="20% - 强调文字颜色 5 2 9 3 2" xfId="4412"/>
    <cellStyle name="20% - 强调文字颜色 5 2 9 3 2 2" xfId="8678"/>
    <cellStyle name="20% - 强调文字颜色 5 2 9 3 3" xfId="8677"/>
    <cellStyle name="20% - 强调文字颜色 5 2 9 4" xfId="4410"/>
    <cellStyle name="20% - 强调文字颜色 5 2 9 4 2" xfId="8679"/>
    <cellStyle name="20% - 强调文字颜色 5 2 9 5" xfId="8674"/>
    <cellStyle name="20% - 强调文字颜色 6 2" xfId="615"/>
    <cellStyle name="20% - 强调文字颜色 6 2 10" xfId="616"/>
    <cellStyle name="20% - 强调文字颜色 6 2 10 2" xfId="617"/>
    <cellStyle name="20% - 强调文字颜色 6 2 10 2 2" xfId="4415"/>
    <cellStyle name="20% - 强调文字颜色 6 2 10 2 2 2" xfId="8683"/>
    <cellStyle name="20% - 强调文字颜色 6 2 10 2 3" xfId="8682"/>
    <cellStyle name="20% - 强调文字颜色 6 2 10 3" xfId="618"/>
    <cellStyle name="20% - 强调文字颜色 6 2 10 3 2" xfId="4416"/>
    <cellStyle name="20% - 强调文字颜色 6 2 10 3 2 2" xfId="8685"/>
    <cellStyle name="20% - 强调文字颜色 6 2 10 3 3" xfId="8684"/>
    <cellStyle name="20% - 强调文字颜色 6 2 10 4" xfId="4414"/>
    <cellStyle name="20% - 强调文字颜色 6 2 10 4 2" xfId="8686"/>
    <cellStyle name="20% - 强调文字颜色 6 2 10 5" xfId="8681"/>
    <cellStyle name="20% - 强调文字颜色 6 2 11" xfId="619"/>
    <cellStyle name="20% - 强调文字颜色 6 2 11 2" xfId="4417"/>
    <cellStyle name="20% - 强调文字颜色 6 2 11 2 2" xfId="8688"/>
    <cellStyle name="20% - 强调文字颜色 6 2 11 3" xfId="8687"/>
    <cellStyle name="20% - 强调文字颜色 6 2 12" xfId="620"/>
    <cellStyle name="20% - 强调文字颜色 6 2 12 2" xfId="4418"/>
    <cellStyle name="20% - 强调文字颜色 6 2 12 2 2" xfId="8690"/>
    <cellStyle name="20% - 强调文字颜色 6 2 12 3" xfId="8689"/>
    <cellStyle name="20% - 强调文字颜色 6 2 13" xfId="4413"/>
    <cellStyle name="20% - 强调文字颜色 6 2 13 2" xfId="8691"/>
    <cellStyle name="20% - 强调文字颜色 6 2 14" xfId="8680"/>
    <cellStyle name="20% - 强调文字颜色 6 2 2" xfId="621"/>
    <cellStyle name="20% - 强调文字颜色 6 2 2 2" xfId="622"/>
    <cellStyle name="20% - 强调文字颜色 6 2 2 2 2" xfId="623"/>
    <cellStyle name="20% - 强调文字颜色 6 2 2 2 2 2" xfId="624"/>
    <cellStyle name="20% - 强调文字颜色 6 2 2 2 2 2 2" xfId="4422"/>
    <cellStyle name="20% - 强调文字颜色 6 2 2 2 2 2 2 2" xfId="8696"/>
    <cellStyle name="20% - 强调文字颜色 6 2 2 2 2 2 3" xfId="8695"/>
    <cellStyle name="20% - 强调文字颜色 6 2 2 2 2 3" xfId="625"/>
    <cellStyle name="20% - 强调文字颜色 6 2 2 2 2 3 2" xfId="4423"/>
    <cellStyle name="20% - 强调文字颜色 6 2 2 2 2 3 2 2" xfId="8698"/>
    <cellStyle name="20% - 强调文字颜色 6 2 2 2 2 3 3" xfId="8697"/>
    <cellStyle name="20% - 强调文字颜色 6 2 2 2 2 4" xfId="4421"/>
    <cellStyle name="20% - 强调文字颜色 6 2 2 2 2 4 2" xfId="8699"/>
    <cellStyle name="20% - 强调文字颜色 6 2 2 2 2 5" xfId="8694"/>
    <cellStyle name="20% - 强调文字颜色 6 2 2 2 3" xfId="626"/>
    <cellStyle name="20% - 强调文字颜色 6 2 2 2 3 2" xfId="4424"/>
    <cellStyle name="20% - 强调文字颜色 6 2 2 2 3 2 2" xfId="8701"/>
    <cellStyle name="20% - 强调文字颜色 6 2 2 2 3 3" xfId="8700"/>
    <cellStyle name="20% - 强调文字颜色 6 2 2 2 4" xfId="627"/>
    <cellStyle name="20% - 强调文字颜色 6 2 2 2 4 2" xfId="4425"/>
    <cellStyle name="20% - 强调文字颜色 6 2 2 2 4 2 2" xfId="8703"/>
    <cellStyle name="20% - 强调文字颜色 6 2 2 2 4 3" xfId="8702"/>
    <cellStyle name="20% - 强调文字颜色 6 2 2 2 5" xfId="4420"/>
    <cellStyle name="20% - 强调文字颜色 6 2 2 2 5 2" xfId="8704"/>
    <cellStyle name="20% - 强调文字颜色 6 2 2 2 6" xfId="8693"/>
    <cellStyle name="20% - 强调文字颜色 6 2 2 3" xfId="628"/>
    <cellStyle name="20% - 强调文字颜色 6 2 2 3 2" xfId="629"/>
    <cellStyle name="20% - 强调文字颜色 6 2 2 3 2 2" xfId="4427"/>
    <cellStyle name="20% - 强调文字颜色 6 2 2 3 2 2 2" xfId="8707"/>
    <cellStyle name="20% - 强调文字颜色 6 2 2 3 2 3" xfId="8706"/>
    <cellStyle name="20% - 强调文字颜色 6 2 2 3 3" xfId="630"/>
    <cellStyle name="20% - 强调文字颜色 6 2 2 3 3 2" xfId="4428"/>
    <cellStyle name="20% - 强调文字颜色 6 2 2 3 3 2 2" xfId="8709"/>
    <cellStyle name="20% - 强调文字颜色 6 2 2 3 3 3" xfId="8708"/>
    <cellStyle name="20% - 强调文字颜色 6 2 2 3 4" xfId="4426"/>
    <cellStyle name="20% - 强调文字颜色 6 2 2 3 4 2" xfId="8710"/>
    <cellStyle name="20% - 强调文字颜色 6 2 2 3 5" xfId="8705"/>
    <cellStyle name="20% - 强调文字颜色 6 2 2 4" xfId="631"/>
    <cellStyle name="20% - 强调文字颜色 6 2 2 4 2" xfId="632"/>
    <cellStyle name="20% - 强调文字颜色 6 2 2 4 2 2" xfId="4430"/>
    <cellStyle name="20% - 强调文字颜色 6 2 2 4 2 2 2" xfId="8713"/>
    <cellStyle name="20% - 强调文字颜色 6 2 2 4 2 3" xfId="8712"/>
    <cellStyle name="20% - 强调文字颜色 6 2 2 4 3" xfId="633"/>
    <cellStyle name="20% - 强调文字颜色 6 2 2 4 3 2" xfId="4431"/>
    <cellStyle name="20% - 强调文字颜色 6 2 2 4 3 2 2" xfId="8715"/>
    <cellStyle name="20% - 强调文字颜色 6 2 2 4 3 3" xfId="8714"/>
    <cellStyle name="20% - 强调文字颜色 6 2 2 4 4" xfId="4429"/>
    <cellStyle name="20% - 强调文字颜色 6 2 2 4 4 2" xfId="8716"/>
    <cellStyle name="20% - 强调文字颜色 6 2 2 4 5" xfId="8711"/>
    <cellStyle name="20% - 强调文字颜色 6 2 2 5" xfId="634"/>
    <cellStyle name="20% - 强调文字颜色 6 2 2 5 2" xfId="4432"/>
    <cellStyle name="20% - 强调文字颜色 6 2 2 5 2 2" xfId="8718"/>
    <cellStyle name="20% - 强调文字颜色 6 2 2 5 3" xfId="8717"/>
    <cellStyle name="20% - 强调文字颜色 6 2 2 6" xfId="635"/>
    <cellStyle name="20% - 强调文字颜色 6 2 2 6 2" xfId="4433"/>
    <cellStyle name="20% - 强调文字颜色 6 2 2 6 2 2" xfId="8720"/>
    <cellStyle name="20% - 强调文字颜色 6 2 2 6 3" xfId="8719"/>
    <cellStyle name="20% - 强调文字颜色 6 2 2 7" xfId="4419"/>
    <cellStyle name="20% - 强调文字颜色 6 2 2 7 2" xfId="8721"/>
    <cellStyle name="20% - 强调文字颜色 6 2 2 8" xfId="8692"/>
    <cellStyle name="20% - 强调文字颜色 6 2 3" xfId="636"/>
    <cellStyle name="20% - 强调文字颜色 6 2 3 2" xfId="637"/>
    <cellStyle name="20% - 强调文字颜色 6 2 3 2 2" xfId="638"/>
    <cellStyle name="20% - 强调文字颜色 6 2 3 2 2 2" xfId="4436"/>
    <cellStyle name="20% - 强调文字颜色 6 2 3 2 2 2 2" xfId="8725"/>
    <cellStyle name="20% - 强调文字颜色 6 2 3 2 2 3" xfId="8724"/>
    <cellStyle name="20% - 强调文字颜色 6 2 3 2 3" xfId="639"/>
    <cellStyle name="20% - 强调文字颜色 6 2 3 2 3 2" xfId="4437"/>
    <cellStyle name="20% - 强调文字颜色 6 2 3 2 3 2 2" xfId="8727"/>
    <cellStyle name="20% - 强调文字颜色 6 2 3 2 3 3" xfId="8726"/>
    <cellStyle name="20% - 强调文字颜色 6 2 3 2 4" xfId="4435"/>
    <cellStyle name="20% - 强调文字颜色 6 2 3 2 4 2" xfId="8728"/>
    <cellStyle name="20% - 强调文字颜色 6 2 3 2 5" xfId="8723"/>
    <cellStyle name="20% - 强调文字颜色 6 2 3 3" xfId="640"/>
    <cellStyle name="20% - 强调文字颜色 6 2 3 3 2" xfId="641"/>
    <cellStyle name="20% - 强调文字颜色 6 2 3 3 2 2" xfId="4439"/>
    <cellStyle name="20% - 强调文字颜色 6 2 3 3 2 2 2" xfId="8731"/>
    <cellStyle name="20% - 强调文字颜色 6 2 3 3 2 3" xfId="8730"/>
    <cellStyle name="20% - 强调文字颜色 6 2 3 3 3" xfId="642"/>
    <cellStyle name="20% - 强调文字颜色 6 2 3 3 3 2" xfId="4440"/>
    <cellStyle name="20% - 强调文字颜色 6 2 3 3 3 2 2" xfId="8733"/>
    <cellStyle name="20% - 强调文字颜色 6 2 3 3 3 3" xfId="8732"/>
    <cellStyle name="20% - 强调文字颜色 6 2 3 3 4" xfId="4438"/>
    <cellStyle name="20% - 强调文字颜色 6 2 3 3 4 2" xfId="8734"/>
    <cellStyle name="20% - 强调文字颜色 6 2 3 3 5" xfId="8729"/>
    <cellStyle name="20% - 强调文字颜色 6 2 3 4" xfId="643"/>
    <cellStyle name="20% - 强调文字颜色 6 2 3 4 2" xfId="4441"/>
    <cellStyle name="20% - 强调文字颜色 6 2 3 4 2 2" xfId="8736"/>
    <cellStyle name="20% - 强调文字颜色 6 2 3 4 3" xfId="8735"/>
    <cellStyle name="20% - 强调文字颜色 6 2 3 5" xfId="644"/>
    <cellStyle name="20% - 强调文字颜色 6 2 3 5 2" xfId="4442"/>
    <cellStyle name="20% - 强调文字颜色 6 2 3 5 2 2" xfId="8738"/>
    <cellStyle name="20% - 强调文字颜色 6 2 3 5 3" xfId="8737"/>
    <cellStyle name="20% - 强调文字颜色 6 2 3 6" xfId="4434"/>
    <cellStyle name="20% - 强调文字颜色 6 2 3 6 2" xfId="8739"/>
    <cellStyle name="20% - 强调文字颜色 6 2 3 7" xfId="8722"/>
    <cellStyle name="20% - 强调文字颜色 6 2 4" xfId="645"/>
    <cellStyle name="20% - 强调文字颜色 6 2 4 2" xfId="646"/>
    <cellStyle name="20% - 强调文字颜色 6 2 4 2 2" xfId="647"/>
    <cellStyle name="20% - 强调文字颜色 6 2 4 2 2 2" xfId="4445"/>
    <cellStyle name="20% - 强调文字颜色 6 2 4 2 2 2 2" xfId="8743"/>
    <cellStyle name="20% - 强调文字颜色 6 2 4 2 2 3" xfId="8742"/>
    <cellStyle name="20% - 强调文字颜色 6 2 4 2 3" xfId="648"/>
    <cellStyle name="20% - 强调文字颜色 6 2 4 2 3 2" xfId="4446"/>
    <cellStyle name="20% - 强调文字颜色 6 2 4 2 3 2 2" xfId="8745"/>
    <cellStyle name="20% - 强调文字颜色 6 2 4 2 3 3" xfId="8744"/>
    <cellStyle name="20% - 强调文字颜色 6 2 4 2 4" xfId="4444"/>
    <cellStyle name="20% - 强调文字颜色 6 2 4 2 4 2" xfId="8746"/>
    <cellStyle name="20% - 强调文字颜色 6 2 4 2 5" xfId="8741"/>
    <cellStyle name="20% - 强调文字颜色 6 2 4 3" xfId="649"/>
    <cellStyle name="20% - 强调文字颜色 6 2 4 3 2" xfId="650"/>
    <cellStyle name="20% - 强调文字颜色 6 2 4 3 2 2" xfId="4448"/>
    <cellStyle name="20% - 强调文字颜色 6 2 4 3 2 2 2" xfId="8749"/>
    <cellStyle name="20% - 强调文字颜色 6 2 4 3 2 3" xfId="8748"/>
    <cellStyle name="20% - 强调文字颜色 6 2 4 3 3" xfId="651"/>
    <cellStyle name="20% - 强调文字颜色 6 2 4 3 3 2" xfId="4449"/>
    <cellStyle name="20% - 强调文字颜色 6 2 4 3 3 2 2" xfId="8751"/>
    <cellStyle name="20% - 强调文字颜色 6 2 4 3 3 3" xfId="8750"/>
    <cellStyle name="20% - 强调文字颜色 6 2 4 3 4" xfId="4447"/>
    <cellStyle name="20% - 强调文字颜色 6 2 4 3 4 2" xfId="8752"/>
    <cellStyle name="20% - 强调文字颜色 6 2 4 3 5" xfId="8747"/>
    <cellStyle name="20% - 强调文字颜色 6 2 4 4" xfId="652"/>
    <cellStyle name="20% - 强调文字颜色 6 2 4 4 2" xfId="4450"/>
    <cellStyle name="20% - 强调文字颜色 6 2 4 4 2 2" xfId="8754"/>
    <cellStyle name="20% - 强调文字颜色 6 2 4 4 3" xfId="8753"/>
    <cellStyle name="20% - 强调文字颜色 6 2 4 5" xfId="653"/>
    <cellStyle name="20% - 强调文字颜色 6 2 4 5 2" xfId="4451"/>
    <cellStyle name="20% - 强调文字颜色 6 2 4 5 2 2" xfId="8756"/>
    <cellStyle name="20% - 强调文字颜色 6 2 4 5 3" xfId="8755"/>
    <cellStyle name="20% - 强调文字颜色 6 2 4 6" xfId="4443"/>
    <cellStyle name="20% - 强调文字颜色 6 2 4 6 2" xfId="8757"/>
    <cellStyle name="20% - 强调文字颜色 6 2 4 7" xfId="8740"/>
    <cellStyle name="20% - 强调文字颜色 6 2 5" xfId="654"/>
    <cellStyle name="20% - 强调文字颜色 6 2 5 2" xfId="655"/>
    <cellStyle name="20% - 强调文字颜色 6 2 5 2 2" xfId="4453"/>
    <cellStyle name="20% - 强调文字颜色 6 2 5 2 2 2" xfId="8760"/>
    <cellStyle name="20% - 强调文字颜色 6 2 5 2 3" xfId="8759"/>
    <cellStyle name="20% - 强调文字颜色 6 2 5 3" xfId="656"/>
    <cellStyle name="20% - 强调文字颜色 6 2 5 3 2" xfId="4454"/>
    <cellStyle name="20% - 强调文字颜色 6 2 5 3 2 2" xfId="8762"/>
    <cellStyle name="20% - 强调文字颜色 6 2 5 3 3" xfId="8761"/>
    <cellStyle name="20% - 强调文字颜色 6 2 5 4" xfId="4452"/>
    <cellStyle name="20% - 强调文字颜色 6 2 5 4 2" xfId="8763"/>
    <cellStyle name="20% - 强调文字颜色 6 2 5 5" xfId="8758"/>
    <cellStyle name="20% - 强调文字颜色 6 2 6" xfId="657"/>
    <cellStyle name="20% - 强调文字颜色 6 2 6 2" xfId="658"/>
    <cellStyle name="20% - 强调文字颜色 6 2 6 2 2" xfId="4456"/>
    <cellStyle name="20% - 强调文字颜色 6 2 6 2 2 2" xfId="8766"/>
    <cellStyle name="20% - 强调文字颜色 6 2 6 2 3" xfId="8765"/>
    <cellStyle name="20% - 强调文字颜色 6 2 6 3" xfId="659"/>
    <cellStyle name="20% - 强调文字颜色 6 2 6 3 2" xfId="4457"/>
    <cellStyle name="20% - 强调文字颜色 6 2 6 3 2 2" xfId="8768"/>
    <cellStyle name="20% - 强调文字颜色 6 2 6 3 3" xfId="8767"/>
    <cellStyle name="20% - 强调文字颜色 6 2 6 4" xfId="4455"/>
    <cellStyle name="20% - 强调文字颜色 6 2 6 4 2" xfId="8769"/>
    <cellStyle name="20% - 强调文字颜色 6 2 6 5" xfId="8764"/>
    <cellStyle name="20% - 强调文字颜色 6 2 7" xfId="660"/>
    <cellStyle name="20% - 强调文字颜色 6 2 7 2" xfId="661"/>
    <cellStyle name="20% - 强调文字颜色 6 2 7 2 2" xfId="4459"/>
    <cellStyle name="20% - 强调文字颜色 6 2 7 2 2 2" xfId="8772"/>
    <cellStyle name="20% - 强调文字颜色 6 2 7 2 3" xfId="8771"/>
    <cellStyle name="20% - 强调文字颜色 6 2 7 3" xfId="662"/>
    <cellStyle name="20% - 强调文字颜色 6 2 7 3 2" xfId="4460"/>
    <cellStyle name="20% - 强调文字颜色 6 2 7 3 2 2" xfId="8774"/>
    <cellStyle name="20% - 强调文字颜色 6 2 7 3 3" xfId="8773"/>
    <cellStyle name="20% - 强调文字颜色 6 2 7 4" xfId="4458"/>
    <cellStyle name="20% - 强调文字颜色 6 2 7 4 2" xfId="8775"/>
    <cellStyle name="20% - 强调文字颜色 6 2 7 5" xfId="8770"/>
    <cellStyle name="20% - 强调文字颜色 6 2 8" xfId="663"/>
    <cellStyle name="20% - 强调文字颜色 6 2 8 2" xfId="664"/>
    <cellStyle name="20% - 强调文字颜色 6 2 8 2 2" xfId="4462"/>
    <cellStyle name="20% - 强调文字颜色 6 2 8 2 2 2" xfId="8778"/>
    <cellStyle name="20% - 强调文字颜色 6 2 8 2 3" xfId="8777"/>
    <cellStyle name="20% - 强调文字颜色 6 2 8 3" xfId="665"/>
    <cellStyle name="20% - 强调文字颜色 6 2 8 3 2" xfId="4463"/>
    <cellStyle name="20% - 强调文字颜色 6 2 8 3 2 2" xfId="8780"/>
    <cellStyle name="20% - 强调文字颜色 6 2 8 3 3" xfId="8779"/>
    <cellStyle name="20% - 强调文字颜色 6 2 8 4" xfId="4461"/>
    <cellStyle name="20% - 强调文字颜色 6 2 8 4 2" xfId="8781"/>
    <cellStyle name="20% - 强调文字颜色 6 2 8 5" xfId="8776"/>
    <cellStyle name="20% - 强调文字颜色 6 2 9" xfId="666"/>
    <cellStyle name="20% - 强调文字颜色 6 2 9 2" xfId="667"/>
    <cellStyle name="20% - 强调文字颜色 6 2 9 2 2" xfId="4465"/>
    <cellStyle name="20% - 强调文字颜色 6 2 9 2 2 2" xfId="8784"/>
    <cellStyle name="20% - 强调文字颜色 6 2 9 2 3" xfId="8783"/>
    <cellStyle name="20% - 强调文字颜色 6 2 9 3" xfId="668"/>
    <cellStyle name="20% - 强调文字颜色 6 2 9 3 2" xfId="4466"/>
    <cellStyle name="20% - 强调文字颜色 6 2 9 3 2 2" xfId="8786"/>
    <cellStyle name="20% - 强调文字颜色 6 2 9 3 3" xfId="8785"/>
    <cellStyle name="20% - 强调文字颜色 6 2 9 4" xfId="4464"/>
    <cellStyle name="20% - 强调文字颜色 6 2 9 4 2" xfId="8787"/>
    <cellStyle name="20% - 强调文字颜色 6 2 9 5" xfId="8782"/>
    <cellStyle name="3232" xfId="717"/>
    <cellStyle name="3232 2" xfId="8884"/>
    <cellStyle name="40% - Accent1" xfId="718"/>
    <cellStyle name="40% - Accent1 10" xfId="4515"/>
    <cellStyle name="40% - Accent1 10 2" xfId="8886"/>
    <cellStyle name="40% - Accent1 11" xfId="8885"/>
    <cellStyle name="40% - Accent1 2" xfId="719"/>
    <cellStyle name="40% - Accent1 2 2" xfId="720"/>
    <cellStyle name="40% - Accent1 2 2 2" xfId="721"/>
    <cellStyle name="40% - Accent1 2 2 2 2" xfId="722"/>
    <cellStyle name="40% - Accent1 2 2 2 2 2" xfId="4519"/>
    <cellStyle name="40% - Accent1 2 2 2 2 2 2" xfId="8891"/>
    <cellStyle name="40% - Accent1 2 2 2 2 3" xfId="8890"/>
    <cellStyle name="40% - Accent1 2 2 2 3" xfId="723"/>
    <cellStyle name="40% - Accent1 2 2 2 3 2" xfId="4520"/>
    <cellStyle name="40% - Accent1 2 2 2 3 2 2" xfId="8893"/>
    <cellStyle name="40% - Accent1 2 2 2 3 3" xfId="8892"/>
    <cellStyle name="40% - Accent1 2 2 2 4" xfId="4518"/>
    <cellStyle name="40% - Accent1 2 2 2 4 2" xfId="8894"/>
    <cellStyle name="40% - Accent1 2 2 2 5" xfId="8889"/>
    <cellStyle name="40% - Accent1 2 2 3" xfId="724"/>
    <cellStyle name="40% - Accent1 2 2 3 2" xfId="4521"/>
    <cellStyle name="40% - Accent1 2 2 3 2 2" xfId="8896"/>
    <cellStyle name="40% - Accent1 2 2 3 3" xfId="8895"/>
    <cellStyle name="40% - Accent1 2 2 4" xfId="725"/>
    <cellStyle name="40% - Accent1 2 2 4 2" xfId="4522"/>
    <cellStyle name="40% - Accent1 2 2 4 2 2" xfId="8898"/>
    <cellStyle name="40% - Accent1 2 2 4 3" xfId="8897"/>
    <cellStyle name="40% - Accent1 2 2 5" xfId="4517"/>
    <cellStyle name="40% - Accent1 2 2 5 2" xfId="8899"/>
    <cellStyle name="40% - Accent1 2 2 6" xfId="8888"/>
    <cellStyle name="40% - Accent1 2 3" xfId="726"/>
    <cellStyle name="40% - Accent1 2 3 2" xfId="727"/>
    <cellStyle name="40% - Accent1 2 3 2 2" xfId="4524"/>
    <cellStyle name="40% - Accent1 2 3 2 2 2" xfId="8902"/>
    <cellStyle name="40% - Accent1 2 3 2 3" xfId="8901"/>
    <cellStyle name="40% - Accent1 2 3 3" xfId="728"/>
    <cellStyle name="40% - Accent1 2 3 3 2" xfId="4525"/>
    <cellStyle name="40% - Accent1 2 3 3 2 2" xfId="8904"/>
    <cellStyle name="40% - Accent1 2 3 3 3" xfId="8903"/>
    <cellStyle name="40% - Accent1 2 3 4" xfId="4523"/>
    <cellStyle name="40% - Accent1 2 3 4 2" xfId="8905"/>
    <cellStyle name="40% - Accent1 2 3 5" xfId="8900"/>
    <cellStyle name="40% - Accent1 2 4" xfId="729"/>
    <cellStyle name="40% - Accent1 2 4 2" xfId="730"/>
    <cellStyle name="40% - Accent1 2 4 2 2" xfId="4527"/>
    <cellStyle name="40% - Accent1 2 4 2 2 2" xfId="8908"/>
    <cellStyle name="40% - Accent1 2 4 2 3" xfId="8907"/>
    <cellStyle name="40% - Accent1 2 4 3" xfId="731"/>
    <cellStyle name="40% - Accent1 2 4 3 2" xfId="4528"/>
    <cellStyle name="40% - Accent1 2 4 3 2 2" xfId="8910"/>
    <cellStyle name="40% - Accent1 2 4 3 3" xfId="8909"/>
    <cellStyle name="40% - Accent1 2 4 4" xfId="4526"/>
    <cellStyle name="40% - Accent1 2 4 4 2" xfId="8911"/>
    <cellStyle name="40% - Accent1 2 4 5" xfId="8906"/>
    <cellStyle name="40% - Accent1 2 5" xfId="732"/>
    <cellStyle name="40% - Accent1 2 5 2" xfId="4529"/>
    <cellStyle name="40% - Accent1 2 5 2 2" xfId="8913"/>
    <cellStyle name="40% - Accent1 2 5 3" xfId="8912"/>
    <cellStyle name="40% - Accent1 2 6" xfId="733"/>
    <cellStyle name="40% - Accent1 2 6 2" xfId="4530"/>
    <cellStyle name="40% - Accent1 2 6 2 2" xfId="8915"/>
    <cellStyle name="40% - Accent1 2 6 3" xfId="8914"/>
    <cellStyle name="40% - Accent1 2 7" xfId="4516"/>
    <cellStyle name="40% - Accent1 2 7 2" xfId="8916"/>
    <cellStyle name="40% - Accent1 2 8" xfId="8887"/>
    <cellStyle name="40% - Accent1 3" xfId="734"/>
    <cellStyle name="40% - Accent1 3 2" xfId="735"/>
    <cellStyle name="40% - Accent1 3 2 2" xfId="736"/>
    <cellStyle name="40% - Accent1 3 2 2 2" xfId="4533"/>
    <cellStyle name="40% - Accent1 3 2 2 2 2" xfId="8920"/>
    <cellStyle name="40% - Accent1 3 2 2 3" xfId="8919"/>
    <cellStyle name="40% - Accent1 3 2 3" xfId="737"/>
    <cellStyle name="40% - Accent1 3 2 3 2" xfId="4534"/>
    <cellStyle name="40% - Accent1 3 2 3 2 2" xfId="8922"/>
    <cellStyle name="40% - Accent1 3 2 3 3" xfId="8921"/>
    <cellStyle name="40% - Accent1 3 2 4" xfId="4532"/>
    <cellStyle name="40% - Accent1 3 2 4 2" xfId="8923"/>
    <cellStyle name="40% - Accent1 3 2 5" xfId="8918"/>
    <cellStyle name="40% - Accent1 3 3" xfId="738"/>
    <cellStyle name="40% - Accent1 3 3 2" xfId="739"/>
    <cellStyle name="40% - Accent1 3 3 2 2" xfId="4536"/>
    <cellStyle name="40% - Accent1 3 3 2 2 2" xfId="8926"/>
    <cellStyle name="40% - Accent1 3 3 2 3" xfId="8925"/>
    <cellStyle name="40% - Accent1 3 3 3" xfId="740"/>
    <cellStyle name="40% - Accent1 3 3 3 2" xfId="4537"/>
    <cellStyle name="40% - Accent1 3 3 3 2 2" xfId="8928"/>
    <cellStyle name="40% - Accent1 3 3 3 3" xfId="8927"/>
    <cellStyle name="40% - Accent1 3 3 4" xfId="4535"/>
    <cellStyle name="40% - Accent1 3 3 4 2" xfId="8929"/>
    <cellStyle name="40% - Accent1 3 3 5" xfId="8924"/>
    <cellStyle name="40% - Accent1 3 4" xfId="741"/>
    <cellStyle name="40% - Accent1 3 4 2" xfId="4538"/>
    <cellStyle name="40% - Accent1 3 4 2 2" xfId="8931"/>
    <cellStyle name="40% - Accent1 3 4 3" xfId="8930"/>
    <cellStyle name="40% - Accent1 3 5" xfId="742"/>
    <cellStyle name="40% - Accent1 3 5 2" xfId="4539"/>
    <cellStyle name="40% - Accent1 3 5 2 2" xfId="8933"/>
    <cellStyle name="40% - Accent1 3 5 3" xfId="8932"/>
    <cellStyle name="40% - Accent1 3 6" xfId="4531"/>
    <cellStyle name="40% - Accent1 3 6 2" xfId="8934"/>
    <cellStyle name="40% - Accent1 3 7" xfId="8917"/>
    <cellStyle name="40% - Accent1 4" xfId="743"/>
    <cellStyle name="40% - Accent1 4 2" xfId="744"/>
    <cellStyle name="40% - Accent1 4 2 2" xfId="745"/>
    <cellStyle name="40% - Accent1 4 2 2 2" xfId="4542"/>
    <cellStyle name="40% - Accent1 4 2 2 2 2" xfId="8938"/>
    <cellStyle name="40% - Accent1 4 2 2 3" xfId="8937"/>
    <cellStyle name="40% - Accent1 4 2 3" xfId="746"/>
    <cellStyle name="40% - Accent1 4 2 3 2" xfId="4543"/>
    <cellStyle name="40% - Accent1 4 2 3 2 2" xfId="8940"/>
    <cellStyle name="40% - Accent1 4 2 3 3" xfId="8939"/>
    <cellStyle name="40% - Accent1 4 2 4" xfId="4541"/>
    <cellStyle name="40% - Accent1 4 2 4 2" xfId="8941"/>
    <cellStyle name="40% - Accent1 4 2 5" xfId="8936"/>
    <cellStyle name="40% - Accent1 4 3" xfId="747"/>
    <cellStyle name="40% - Accent1 4 3 2" xfId="748"/>
    <cellStyle name="40% - Accent1 4 3 2 2" xfId="4545"/>
    <cellStyle name="40% - Accent1 4 3 2 2 2" xfId="8944"/>
    <cellStyle name="40% - Accent1 4 3 2 3" xfId="8943"/>
    <cellStyle name="40% - Accent1 4 3 3" xfId="749"/>
    <cellStyle name="40% - Accent1 4 3 3 2" xfId="4546"/>
    <cellStyle name="40% - Accent1 4 3 3 2 2" xfId="8946"/>
    <cellStyle name="40% - Accent1 4 3 3 3" xfId="8945"/>
    <cellStyle name="40% - Accent1 4 3 4" xfId="4544"/>
    <cellStyle name="40% - Accent1 4 3 4 2" xfId="8947"/>
    <cellStyle name="40% - Accent1 4 3 5" xfId="8942"/>
    <cellStyle name="40% - Accent1 4 4" xfId="750"/>
    <cellStyle name="40% - Accent1 4 4 2" xfId="4547"/>
    <cellStyle name="40% - Accent1 4 4 2 2" xfId="8949"/>
    <cellStyle name="40% - Accent1 4 4 3" xfId="8948"/>
    <cellStyle name="40% - Accent1 4 5" xfId="751"/>
    <cellStyle name="40% - Accent1 4 5 2" xfId="4548"/>
    <cellStyle name="40% - Accent1 4 5 2 2" xfId="8951"/>
    <cellStyle name="40% - Accent1 4 5 3" xfId="8950"/>
    <cellStyle name="40% - Accent1 4 6" xfId="4540"/>
    <cellStyle name="40% - Accent1 4 6 2" xfId="8952"/>
    <cellStyle name="40% - Accent1 4 7" xfId="8935"/>
    <cellStyle name="40% - Accent1 5" xfId="752"/>
    <cellStyle name="40% - Accent1 5 2" xfId="753"/>
    <cellStyle name="40% - Accent1 5 2 2" xfId="4550"/>
    <cellStyle name="40% - Accent1 5 2 2 2" xfId="8955"/>
    <cellStyle name="40% - Accent1 5 2 3" xfId="8954"/>
    <cellStyle name="40% - Accent1 5 3" xfId="754"/>
    <cellStyle name="40% - Accent1 5 3 2" xfId="4551"/>
    <cellStyle name="40% - Accent1 5 3 2 2" xfId="8957"/>
    <cellStyle name="40% - Accent1 5 3 3" xfId="8956"/>
    <cellStyle name="40% - Accent1 5 4" xfId="4549"/>
    <cellStyle name="40% - Accent1 5 4 2" xfId="8958"/>
    <cellStyle name="40% - Accent1 5 5" xfId="8953"/>
    <cellStyle name="40% - Accent1 6" xfId="755"/>
    <cellStyle name="40% - Accent1 6 2" xfId="756"/>
    <cellStyle name="40% - Accent1 6 2 2" xfId="4553"/>
    <cellStyle name="40% - Accent1 6 2 2 2" xfId="8961"/>
    <cellStyle name="40% - Accent1 6 2 3" xfId="8960"/>
    <cellStyle name="40% - Accent1 6 3" xfId="757"/>
    <cellStyle name="40% - Accent1 6 3 2" xfId="4554"/>
    <cellStyle name="40% - Accent1 6 3 2 2" xfId="8963"/>
    <cellStyle name="40% - Accent1 6 3 3" xfId="8962"/>
    <cellStyle name="40% - Accent1 6 4" xfId="4552"/>
    <cellStyle name="40% - Accent1 6 4 2" xfId="8964"/>
    <cellStyle name="40% - Accent1 6 5" xfId="8959"/>
    <cellStyle name="40% - Accent1 7" xfId="758"/>
    <cellStyle name="40% - Accent1 7 2" xfId="759"/>
    <cellStyle name="40% - Accent1 7 2 2" xfId="4556"/>
    <cellStyle name="40% - Accent1 7 2 2 2" xfId="8967"/>
    <cellStyle name="40% - Accent1 7 2 3" xfId="8966"/>
    <cellStyle name="40% - Accent1 7 3" xfId="760"/>
    <cellStyle name="40% - Accent1 7 3 2" xfId="4557"/>
    <cellStyle name="40% - Accent1 7 3 2 2" xfId="8969"/>
    <cellStyle name="40% - Accent1 7 3 3" xfId="8968"/>
    <cellStyle name="40% - Accent1 7 4" xfId="4555"/>
    <cellStyle name="40% - Accent1 7 4 2" xfId="8970"/>
    <cellStyle name="40% - Accent1 7 5" xfId="8965"/>
    <cellStyle name="40% - Accent1 8" xfId="761"/>
    <cellStyle name="40% - Accent1 8 2" xfId="762"/>
    <cellStyle name="40% - Accent1 8 2 2" xfId="4559"/>
    <cellStyle name="40% - Accent1 8 2 2 2" xfId="8973"/>
    <cellStyle name="40% - Accent1 8 2 3" xfId="8972"/>
    <cellStyle name="40% - Accent1 8 3" xfId="763"/>
    <cellStyle name="40% - Accent1 8 3 2" xfId="4560"/>
    <cellStyle name="40% - Accent1 8 3 2 2" xfId="8975"/>
    <cellStyle name="40% - Accent1 8 3 3" xfId="8974"/>
    <cellStyle name="40% - Accent1 8 4" xfId="4558"/>
    <cellStyle name="40% - Accent1 8 4 2" xfId="8976"/>
    <cellStyle name="40% - Accent1 8 5" xfId="8971"/>
    <cellStyle name="40% - Accent1 9" xfId="764"/>
    <cellStyle name="40% - Accent1 9 2" xfId="765"/>
    <cellStyle name="40% - Accent1 9 2 2" xfId="4562"/>
    <cellStyle name="40% - Accent1 9 2 2 2" xfId="8979"/>
    <cellStyle name="40% - Accent1 9 2 3" xfId="8978"/>
    <cellStyle name="40% - Accent1 9 3" xfId="766"/>
    <cellStyle name="40% - Accent1 9 3 2" xfId="4563"/>
    <cellStyle name="40% - Accent1 9 3 2 2" xfId="8981"/>
    <cellStyle name="40% - Accent1 9 3 3" xfId="8980"/>
    <cellStyle name="40% - Accent1 9 4" xfId="4561"/>
    <cellStyle name="40% - Accent1 9 4 2" xfId="8982"/>
    <cellStyle name="40% - Accent1 9 5" xfId="8977"/>
    <cellStyle name="40% - Accent2" xfId="767"/>
    <cellStyle name="40% - Accent2 10" xfId="4564"/>
    <cellStyle name="40% - Accent2 10 2" xfId="8984"/>
    <cellStyle name="40% - Accent2 11" xfId="8983"/>
    <cellStyle name="40% - Accent2 2" xfId="768"/>
    <cellStyle name="40% - Accent2 2 2" xfId="769"/>
    <cellStyle name="40% - Accent2 2 2 2" xfId="770"/>
    <cellStyle name="40% - Accent2 2 2 2 2" xfId="771"/>
    <cellStyle name="40% - Accent2 2 2 2 2 2" xfId="4568"/>
    <cellStyle name="40% - Accent2 2 2 2 2 2 2" xfId="8989"/>
    <cellStyle name="40% - Accent2 2 2 2 2 3" xfId="8988"/>
    <cellStyle name="40% - Accent2 2 2 2 3" xfId="772"/>
    <cellStyle name="40% - Accent2 2 2 2 3 2" xfId="4569"/>
    <cellStyle name="40% - Accent2 2 2 2 3 2 2" xfId="8991"/>
    <cellStyle name="40% - Accent2 2 2 2 3 3" xfId="8990"/>
    <cellStyle name="40% - Accent2 2 2 2 4" xfId="4567"/>
    <cellStyle name="40% - Accent2 2 2 2 4 2" xfId="8992"/>
    <cellStyle name="40% - Accent2 2 2 2 5" xfId="8987"/>
    <cellStyle name="40% - Accent2 2 2 3" xfId="773"/>
    <cellStyle name="40% - Accent2 2 2 3 2" xfId="4570"/>
    <cellStyle name="40% - Accent2 2 2 3 2 2" xfId="8994"/>
    <cellStyle name="40% - Accent2 2 2 3 3" xfId="8993"/>
    <cellStyle name="40% - Accent2 2 2 4" xfId="774"/>
    <cellStyle name="40% - Accent2 2 2 4 2" xfId="4571"/>
    <cellStyle name="40% - Accent2 2 2 4 2 2" xfId="8996"/>
    <cellStyle name="40% - Accent2 2 2 4 3" xfId="8995"/>
    <cellStyle name="40% - Accent2 2 2 5" xfId="4566"/>
    <cellStyle name="40% - Accent2 2 2 5 2" xfId="8997"/>
    <cellStyle name="40% - Accent2 2 2 6" xfId="8986"/>
    <cellStyle name="40% - Accent2 2 3" xfId="775"/>
    <cellStyle name="40% - Accent2 2 3 2" xfId="776"/>
    <cellStyle name="40% - Accent2 2 3 2 2" xfId="4573"/>
    <cellStyle name="40% - Accent2 2 3 2 2 2" xfId="9000"/>
    <cellStyle name="40% - Accent2 2 3 2 3" xfId="8999"/>
    <cellStyle name="40% - Accent2 2 3 3" xfId="777"/>
    <cellStyle name="40% - Accent2 2 3 3 2" xfId="4574"/>
    <cellStyle name="40% - Accent2 2 3 3 2 2" xfId="9002"/>
    <cellStyle name="40% - Accent2 2 3 3 3" xfId="9001"/>
    <cellStyle name="40% - Accent2 2 3 4" xfId="4572"/>
    <cellStyle name="40% - Accent2 2 3 4 2" xfId="9003"/>
    <cellStyle name="40% - Accent2 2 3 5" xfId="8998"/>
    <cellStyle name="40% - Accent2 2 4" xfId="778"/>
    <cellStyle name="40% - Accent2 2 4 2" xfId="779"/>
    <cellStyle name="40% - Accent2 2 4 2 2" xfId="4576"/>
    <cellStyle name="40% - Accent2 2 4 2 2 2" xfId="9006"/>
    <cellStyle name="40% - Accent2 2 4 2 3" xfId="9005"/>
    <cellStyle name="40% - Accent2 2 4 3" xfId="780"/>
    <cellStyle name="40% - Accent2 2 4 3 2" xfId="4577"/>
    <cellStyle name="40% - Accent2 2 4 3 2 2" xfId="9008"/>
    <cellStyle name="40% - Accent2 2 4 3 3" xfId="9007"/>
    <cellStyle name="40% - Accent2 2 4 4" xfId="4575"/>
    <cellStyle name="40% - Accent2 2 4 4 2" xfId="9009"/>
    <cellStyle name="40% - Accent2 2 4 5" xfId="9004"/>
    <cellStyle name="40% - Accent2 2 5" xfId="781"/>
    <cellStyle name="40% - Accent2 2 5 2" xfId="4578"/>
    <cellStyle name="40% - Accent2 2 5 2 2" xfId="9011"/>
    <cellStyle name="40% - Accent2 2 5 3" xfId="9010"/>
    <cellStyle name="40% - Accent2 2 6" xfId="782"/>
    <cellStyle name="40% - Accent2 2 6 2" xfId="4579"/>
    <cellStyle name="40% - Accent2 2 6 2 2" xfId="9013"/>
    <cellStyle name="40% - Accent2 2 6 3" xfId="9012"/>
    <cellStyle name="40% - Accent2 2 7" xfId="4565"/>
    <cellStyle name="40% - Accent2 2 7 2" xfId="9014"/>
    <cellStyle name="40% - Accent2 2 8" xfId="8985"/>
    <cellStyle name="40% - Accent2 3" xfId="783"/>
    <cellStyle name="40% - Accent2 3 2" xfId="784"/>
    <cellStyle name="40% - Accent2 3 2 2" xfId="785"/>
    <cellStyle name="40% - Accent2 3 2 2 2" xfId="4582"/>
    <cellStyle name="40% - Accent2 3 2 2 2 2" xfId="9018"/>
    <cellStyle name="40% - Accent2 3 2 2 3" xfId="9017"/>
    <cellStyle name="40% - Accent2 3 2 3" xfId="786"/>
    <cellStyle name="40% - Accent2 3 2 3 2" xfId="4583"/>
    <cellStyle name="40% - Accent2 3 2 3 2 2" xfId="9020"/>
    <cellStyle name="40% - Accent2 3 2 3 3" xfId="9019"/>
    <cellStyle name="40% - Accent2 3 2 4" xfId="4581"/>
    <cellStyle name="40% - Accent2 3 2 4 2" xfId="9021"/>
    <cellStyle name="40% - Accent2 3 2 5" xfId="9016"/>
    <cellStyle name="40% - Accent2 3 3" xfId="787"/>
    <cellStyle name="40% - Accent2 3 3 2" xfId="788"/>
    <cellStyle name="40% - Accent2 3 3 2 2" xfId="4585"/>
    <cellStyle name="40% - Accent2 3 3 2 2 2" xfId="9024"/>
    <cellStyle name="40% - Accent2 3 3 2 3" xfId="9023"/>
    <cellStyle name="40% - Accent2 3 3 3" xfId="789"/>
    <cellStyle name="40% - Accent2 3 3 3 2" xfId="4586"/>
    <cellStyle name="40% - Accent2 3 3 3 2 2" xfId="9026"/>
    <cellStyle name="40% - Accent2 3 3 3 3" xfId="9025"/>
    <cellStyle name="40% - Accent2 3 3 4" xfId="4584"/>
    <cellStyle name="40% - Accent2 3 3 4 2" xfId="9027"/>
    <cellStyle name="40% - Accent2 3 3 5" xfId="9022"/>
    <cellStyle name="40% - Accent2 3 4" xfId="790"/>
    <cellStyle name="40% - Accent2 3 4 2" xfId="4587"/>
    <cellStyle name="40% - Accent2 3 4 2 2" xfId="9029"/>
    <cellStyle name="40% - Accent2 3 4 3" xfId="9028"/>
    <cellStyle name="40% - Accent2 3 5" xfId="791"/>
    <cellStyle name="40% - Accent2 3 5 2" xfId="4588"/>
    <cellStyle name="40% - Accent2 3 5 2 2" xfId="9031"/>
    <cellStyle name="40% - Accent2 3 5 3" xfId="9030"/>
    <cellStyle name="40% - Accent2 3 6" xfId="4580"/>
    <cellStyle name="40% - Accent2 3 6 2" xfId="9032"/>
    <cellStyle name="40% - Accent2 3 7" xfId="9015"/>
    <cellStyle name="40% - Accent2 4" xfId="792"/>
    <cellStyle name="40% - Accent2 4 2" xfId="793"/>
    <cellStyle name="40% - Accent2 4 2 2" xfId="794"/>
    <cellStyle name="40% - Accent2 4 2 2 2" xfId="4591"/>
    <cellStyle name="40% - Accent2 4 2 2 2 2" xfId="9036"/>
    <cellStyle name="40% - Accent2 4 2 2 3" xfId="9035"/>
    <cellStyle name="40% - Accent2 4 2 3" xfId="795"/>
    <cellStyle name="40% - Accent2 4 2 3 2" xfId="4592"/>
    <cellStyle name="40% - Accent2 4 2 3 2 2" xfId="9038"/>
    <cellStyle name="40% - Accent2 4 2 3 3" xfId="9037"/>
    <cellStyle name="40% - Accent2 4 2 4" xfId="4590"/>
    <cellStyle name="40% - Accent2 4 2 4 2" xfId="9039"/>
    <cellStyle name="40% - Accent2 4 2 5" xfId="9034"/>
    <cellStyle name="40% - Accent2 4 3" xfId="796"/>
    <cellStyle name="40% - Accent2 4 3 2" xfId="797"/>
    <cellStyle name="40% - Accent2 4 3 2 2" xfId="4594"/>
    <cellStyle name="40% - Accent2 4 3 2 2 2" xfId="9042"/>
    <cellStyle name="40% - Accent2 4 3 2 3" xfId="9041"/>
    <cellStyle name="40% - Accent2 4 3 3" xfId="798"/>
    <cellStyle name="40% - Accent2 4 3 3 2" xfId="4595"/>
    <cellStyle name="40% - Accent2 4 3 3 2 2" xfId="9044"/>
    <cellStyle name="40% - Accent2 4 3 3 3" xfId="9043"/>
    <cellStyle name="40% - Accent2 4 3 4" xfId="4593"/>
    <cellStyle name="40% - Accent2 4 3 4 2" xfId="9045"/>
    <cellStyle name="40% - Accent2 4 3 5" xfId="9040"/>
    <cellStyle name="40% - Accent2 4 4" xfId="799"/>
    <cellStyle name="40% - Accent2 4 4 2" xfId="4596"/>
    <cellStyle name="40% - Accent2 4 4 2 2" xfId="9047"/>
    <cellStyle name="40% - Accent2 4 4 3" xfId="9046"/>
    <cellStyle name="40% - Accent2 4 5" xfId="800"/>
    <cellStyle name="40% - Accent2 4 5 2" xfId="4597"/>
    <cellStyle name="40% - Accent2 4 5 2 2" xfId="9049"/>
    <cellStyle name="40% - Accent2 4 5 3" xfId="9048"/>
    <cellStyle name="40% - Accent2 4 6" xfId="4589"/>
    <cellStyle name="40% - Accent2 4 6 2" xfId="9050"/>
    <cellStyle name="40% - Accent2 4 7" xfId="9033"/>
    <cellStyle name="40% - Accent2 5" xfId="801"/>
    <cellStyle name="40% - Accent2 5 2" xfId="802"/>
    <cellStyle name="40% - Accent2 5 2 2" xfId="4599"/>
    <cellStyle name="40% - Accent2 5 2 2 2" xfId="9053"/>
    <cellStyle name="40% - Accent2 5 2 3" xfId="9052"/>
    <cellStyle name="40% - Accent2 5 3" xfId="803"/>
    <cellStyle name="40% - Accent2 5 3 2" xfId="4600"/>
    <cellStyle name="40% - Accent2 5 3 2 2" xfId="9055"/>
    <cellStyle name="40% - Accent2 5 3 3" xfId="9054"/>
    <cellStyle name="40% - Accent2 5 4" xfId="4598"/>
    <cellStyle name="40% - Accent2 5 4 2" xfId="9056"/>
    <cellStyle name="40% - Accent2 5 5" xfId="9051"/>
    <cellStyle name="40% - Accent2 6" xfId="804"/>
    <cellStyle name="40% - Accent2 6 2" xfId="805"/>
    <cellStyle name="40% - Accent2 6 2 2" xfId="4602"/>
    <cellStyle name="40% - Accent2 6 2 2 2" xfId="9059"/>
    <cellStyle name="40% - Accent2 6 2 3" xfId="9058"/>
    <cellStyle name="40% - Accent2 6 3" xfId="806"/>
    <cellStyle name="40% - Accent2 6 3 2" xfId="4603"/>
    <cellStyle name="40% - Accent2 6 3 2 2" xfId="9061"/>
    <cellStyle name="40% - Accent2 6 3 3" xfId="9060"/>
    <cellStyle name="40% - Accent2 6 4" xfId="4601"/>
    <cellStyle name="40% - Accent2 6 4 2" xfId="9062"/>
    <cellStyle name="40% - Accent2 6 5" xfId="9057"/>
    <cellStyle name="40% - Accent2 7" xfId="807"/>
    <cellStyle name="40% - Accent2 7 2" xfId="808"/>
    <cellStyle name="40% - Accent2 7 2 2" xfId="4605"/>
    <cellStyle name="40% - Accent2 7 2 2 2" xfId="9065"/>
    <cellStyle name="40% - Accent2 7 2 3" xfId="9064"/>
    <cellStyle name="40% - Accent2 7 3" xfId="809"/>
    <cellStyle name="40% - Accent2 7 3 2" xfId="4606"/>
    <cellStyle name="40% - Accent2 7 3 2 2" xfId="9067"/>
    <cellStyle name="40% - Accent2 7 3 3" xfId="9066"/>
    <cellStyle name="40% - Accent2 7 4" xfId="4604"/>
    <cellStyle name="40% - Accent2 7 4 2" xfId="9068"/>
    <cellStyle name="40% - Accent2 7 5" xfId="9063"/>
    <cellStyle name="40% - Accent2 8" xfId="810"/>
    <cellStyle name="40% - Accent2 8 2" xfId="811"/>
    <cellStyle name="40% - Accent2 8 2 2" xfId="4608"/>
    <cellStyle name="40% - Accent2 8 2 2 2" xfId="9071"/>
    <cellStyle name="40% - Accent2 8 2 3" xfId="9070"/>
    <cellStyle name="40% - Accent2 8 3" xfId="812"/>
    <cellStyle name="40% - Accent2 8 3 2" xfId="4609"/>
    <cellStyle name="40% - Accent2 8 3 2 2" xfId="9073"/>
    <cellStyle name="40% - Accent2 8 3 3" xfId="9072"/>
    <cellStyle name="40% - Accent2 8 4" xfId="4607"/>
    <cellStyle name="40% - Accent2 8 4 2" xfId="9074"/>
    <cellStyle name="40% - Accent2 8 5" xfId="9069"/>
    <cellStyle name="40% - Accent2 9" xfId="813"/>
    <cellStyle name="40% - Accent2 9 2" xfId="814"/>
    <cellStyle name="40% - Accent2 9 2 2" xfId="4611"/>
    <cellStyle name="40% - Accent2 9 2 2 2" xfId="9077"/>
    <cellStyle name="40% - Accent2 9 2 3" xfId="9076"/>
    <cellStyle name="40% - Accent2 9 3" xfId="815"/>
    <cellStyle name="40% - Accent2 9 3 2" xfId="4612"/>
    <cellStyle name="40% - Accent2 9 3 2 2" xfId="9079"/>
    <cellStyle name="40% - Accent2 9 3 3" xfId="9078"/>
    <cellStyle name="40% - Accent2 9 4" xfId="4610"/>
    <cellStyle name="40% - Accent2 9 4 2" xfId="9080"/>
    <cellStyle name="40% - Accent2 9 5" xfId="9075"/>
    <cellStyle name="40% - Accent3" xfId="816"/>
    <cellStyle name="40% - Accent3 10" xfId="4613"/>
    <cellStyle name="40% - Accent3 10 2" xfId="9082"/>
    <cellStyle name="40% - Accent3 11" xfId="9081"/>
    <cellStyle name="40% - Accent3 2" xfId="817"/>
    <cellStyle name="40% - Accent3 2 2" xfId="818"/>
    <cellStyle name="40% - Accent3 2 2 2" xfId="819"/>
    <cellStyle name="40% - Accent3 2 2 2 2" xfId="820"/>
    <cellStyle name="40% - Accent3 2 2 2 2 2" xfId="4617"/>
    <cellStyle name="40% - Accent3 2 2 2 2 2 2" xfId="9087"/>
    <cellStyle name="40% - Accent3 2 2 2 2 3" xfId="9086"/>
    <cellStyle name="40% - Accent3 2 2 2 3" xfId="821"/>
    <cellStyle name="40% - Accent3 2 2 2 3 2" xfId="4618"/>
    <cellStyle name="40% - Accent3 2 2 2 3 2 2" xfId="9089"/>
    <cellStyle name="40% - Accent3 2 2 2 3 3" xfId="9088"/>
    <cellStyle name="40% - Accent3 2 2 2 4" xfId="4616"/>
    <cellStyle name="40% - Accent3 2 2 2 4 2" xfId="9090"/>
    <cellStyle name="40% - Accent3 2 2 2 5" xfId="9085"/>
    <cellStyle name="40% - Accent3 2 2 3" xfId="822"/>
    <cellStyle name="40% - Accent3 2 2 3 2" xfId="4619"/>
    <cellStyle name="40% - Accent3 2 2 3 2 2" xfId="9092"/>
    <cellStyle name="40% - Accent3 2 2 3 3" xfId="9091"/>
    <cellStyle name="40% - Accent3 2 2 4" xfId="823"/>
    <cellStyle name="40% - Accent3 2 2 4 2" xfId="4620"/>
    <cellStyle name="40% - Accent3 2 2 4 2 2" xfId="9094"/>
    <cellStyle name="40% - Accent3 2 2 4 3" xfId="9093"/>
    <cellStyle name="40% - Accent3 2 2 5" xfId="4615"/>
    <cellStyle name="40% - Accent3 2 2 5 2" xfId="9095"/>
    <cellStyle name="40% - Accent3 2 2 6" xfId="9084"/>
    <cellStyle name="40% - Accent3 2 3" xfId="824"/>
    <cellStyle name="40% - Accent3 2 3 2" xfId="825"/>
    <cellStyle name="40% - Accent3 2 3 2 2" xfId="4622"/>
    <cellStyle name="40% - Accent3 2 3 2 2 2" xfId="9098"/>
    <cellStyle name="40% - Accent3 2 3 2 3" xfId="9097"/>
    <cellStyle name="40% - Accent3 2 3 3" xfId="826"/>
    <cellStyle name="40% - Accent3 2 3 3 2" xfId="4623"/>
    <cellStyle name="40% - Accent3 2 3 3 2 2" xfId="9100"/>
    <cellStyle name="40% - Accent3 2 3 3 3" xfId="9099"/>
    <cellStyle name="40% - Accent3 2 3 4" xfId="4621"/>
    <cellStyle name="40% - Accent3 2 3 4 2" xfId="9101"/>
    <cellStyle name="40% - Accent3 2 3 5" xfId="9096"/>
    <cellStyle name="40% - Accent3 2 4" xfId="827"/>
    <cellStyle name="40% - Accent3 2 4 2" xfId="828"/>
    <cellStyle name="40% - Accent3 2 4 2 2" xfId="4625"/>
    <cellStyle name="40% - Accent3 2 4 2 2 2" xfId="9104"/>
    <cellStyle name="40% - Accent3 2 4 2 3" xfId="9103"/>
    <cellStyle name="40% - Accent3 2 4 3" xfId="829"/>
    <cellStyle name="40% - Accent3 2 4 3 2" xfId="4626"/>
    <cellStyle name="40% - Accent3 2 4 3 2 2" xfId="9106"/>
    <cellStyle name="40% - Accent3 2 4 3 3" xfId="9105"/>
    <cellStyle name="40% - Accent3 2 4 4" xfId="4624"/>
    <cellStyle name="40% - Accent3 2 4 4 2" xfId="9107"/>
    <cellStyle name="40% - Accent3 2 4 5" xfId="9102"/>
    <cellStyle name="40% - Accent3 2 5" xfId="830"/>
    <cellStyle name="40% - Accent3 2 5 2" xfId="4627"/>
    <cellStyle name="40% - Accent3 2 5 2 2" xfId="9109"/>
    <cellStyle name="40% - Accent3 2 5 3" xfId="9108"/>
    <cellStyle name="40% - Accent3 2 6" xfId="831"/>
    <cellStyle name="40% - Accent3 2 6 2" xfId="4628"/>
    <cellStyle name="40% - Accent3 2 6 2 2" xfId="9111"/>
    <cellStyle name="40% - Accent3 2 6 3" xfId="9110"/>
    <cellStyle name="40% - Accent3 2 7" xfId="4614"/>
    <cellStyle name="40% - Accent3 2 7 2" xfId="9112"/>
    <cellStyle name="40% - Accent3 2 8" xfId="9083"/>
    <cellStyle name="40% - Accent3 3" xfId="832"/>
    <cellStyle name="40% - Accent3 3 2" xfId="833"/>
    <cellStyle name="40% - Accent3 3 2 2" xfId="834"/>
    <cellStyle name="40% - Accent3 3 2 2 2" xfId="4631"/>
    <cellStyle name="40% - Accent3 3 2 2 2 2" xfId="9116"/>
    <cellStyle name="40% - Accent3 3 2 2 3" xfId="9115"/>
    <cellStyle name="40% - Accent3 3 2 3" xfId="835"/>
    <cellStyle name="40% - Accent3 3 2 3 2" xfId="4632"/>
    <cellStyle name="40% - Accent3 3 2 3 2 2" xfId="9118"/>
    <cellStyle name="40% - Accent3 3 2 3 3" xfId="9117"/>
    <cellStyle name="40% - Accent3 3 2 4" xfId="4630"/>
    <cellStyle name="40% - Accent3 3 2 4 2" xfId="9119"/>
    <cellStyle name="40% - Accent3 3 2 5" xfId="9114"/>
    <cellStyle name="40% - Accent3 3 3" xfId="836"/>
    <cellStyle name="40% - Accent3 3 3 2" xfId="837"/>
    <cellStyle name="40% - Accent3 3 3 2 2" xfId="4634"/>
    <cellStyle name="40% - Accent3 3 3 2 2 2" xfId="9122"/>
    <cellStyle name="40% - Accent3 3 3 2 3" xfId="9121"/>
    <cellStyle name="40% - Accent3 3 3 3" xfId="838"/>
    <cellStyle name="40% - Accent3 3 3 3 2" xfId="4635"/>
    <cellStyle name="40% - Accent3 3 3 3 2 2" xfId="9124"/>
    <cellStyle name="40% - Accent3 3 3 3 3" xfId="9123"/>
    <cellStyle name="40% - Accent3 3 3 4" xfId="4633"/>
    <cellStyle name="40% - Accent3 3 3 4 2" xfId="9125"/>
    <cellStyle name="40% - Accent3 3 3 5" xfId="9120"/>
    <cellStyle name="40% - Accent3 3 4" xfId="839"/>
    <cellStyle name="40% - Accent3 3 4 2" xfId="4636"/>
    <cellStyle name="40% - Accent3 3 4 2 2" xfId="9127"/>
    <cellStyle name="40% - Accent3 3 4 3" xfId="9126"/>
    <cellStyle name="40% - Accent3 3 5" xfId="840"/>
    <cellStyle name="40% - Accent3 3 5 2" xfId="4637"/>
    <cellStyle name="40% - Accent3 3 5 2 2" xfId="9129"/>
    <cellStyle name="40% - Accent3 3 5 3" xfId="9128"/>
    <cellStyle name="40% - Accent3 3 6" xfId="4629"/>
    <cellStyle name="40% - Accent3 3 6 2" xfId="9130"/>
    <cellStyle name="40% - Accent3 3 7" xfId="9113"/>
    <cellStyle name="40% - Accent3 4" xfId="841"/>
    <cellStyle name="40% - Accent3 4 2" xfId="842"/>
    <cellStyle name="40% - Accent3 4 2 2" xfId="843"/>
    <cellStyle name="40% - Accent3 4 2 2 2" xfId="4640"/>
    <cellStyle name="40% - Accent3 4 2 2 2 2" xfId="9134"/>
    <cellStyle name="40% - Accent3 4 2 2 3" xfId="9133"/>
    <cellStyle name="40% - Accent3 4 2 3" xfId="844"/>
    <cellStyle name="40% - Accent3 4 2 3 2" xfId="4641"/>
    <cellStyle name="40% - Accent3 4 2 3 2 2" xfId="9136"/>
    <cellStyle name="40% - Accent3 4 2 3 3" xfId="9135"/>
    <cellStyle name="40% - Accent3 4 2 4" xfId="4639"/>
    <cellStyle name="40% - Accent3 4 2 4 2" xfId="9137"/>
    <cellStyle name="40% - Accent3 4 2 5" xfId="9132"/>
    <cellStyle name="40% - Accent3 4 3" xfId="845"/>
    <cellStyle name="40% - Accent3 4 3 2" xfId="846"/>
    <cellStyle name="40% - Accent3 4 3 2 2" xfId="4643"/>
    <cellStyle name="40% - Accent3 4 3 2 2 2" xfId="9140"/>
    <cellStyle name="40% - Accent3 4 3 2 3" xfId="9139"/>
    <cellStyle name="40% - Accent3 4 3 3" xfId="847"/>
    <cellStyle name="40% - Accent3 4 3 3 2" xfId="4644"/>
    <cellStyle name="40% - Accent3 4 3 3 2 2" xfId="9142"/>
    <cellStyle name="40% - Accent3 4 3 3 3" xfId="9141"/>
    <cellStyle name="40% - Accent3 4 3 4" xfId="4642"/>
    <cellStyle name="40% - Accent3 4 3 4 2" xfId="9143"/>
    <cellStyle name="40% - Accent3 4 3 5" xfId="9138"/>
    <cellStyle name="40% - Accent3 4 4" xfId="848"/>
    <cellStyle name="40% - Accent3 4 4 2" xfId="4645"/>
    <cellStyle name="40% - Accent3 4 4 2 2" xfId="9145"/>
    <cellStyle name="40% - Accent3 4 4 3" xfId="9144"/>
    <cellStyle name="40% - Accent3 4 5" xfId="849"/>
    <cellStyle name="40% - Accent3 4 5 2" xfId="4646"/>
    <cellStyle name="40% - Accent3 4 5 2 2" xfId="9147"/>
    <cellStyle name="40% - Accent3 4 5 3" xfId="9146"/>
    <cellStyle name="40% - Accent3 4 6" xfId="4638"/>
    <cellStyle name="40% - Accent3 4 6 2" xfId="9148"/>
    <cellStyle name="40% - Accent3 4 7" xfId="9131"/>
    <cellStyle name="40% - Accent3 5" xfId="850"/>
    <cellStyle name="40% - Accent3 5 2" xfId="851"/>
    <cellStyle name="40% - Accent3 5 2 2" xfId="4648"/>
    <cellStyle name="40% - Accent3 5 2 2 2" xfId="9151"/>
    <cellStyle name="40% - Accent3 5 2 3" xfId="9150"/>
    <cellStyle name="40% - Accent3 5 3" xfId="852"/>
    <cellStyle name="40% - Accent3 5 3 2" xfId="4649"/>
    <cellStyle name="40% - Accent3 5 3 2 2" xfId="9153"/>
    <cellStyle name="40% - Accent3 5 3 3" xfId="9152"/>
    <cellStyle name="40% - Accent3 5 4" xfId="4647"/>
    <cellStyle name="40% - Accent3 5 4 2" xfId="9154"/>
    <cellStyle name="40% - Accent3 5 5" xfId="9149"/>
    <cellStyle name="40% - Accent3 6" xfId="853"/>
    <cellStyle name="40% - Accent3 6 2" xfId="854"/>
    <cellStyle name="40% - Accent3 6 2 2" xfId="4651"/>
    <cellStyle name="40% - Accent3 6 2 2 2" xfId="9157"/>
    <cellStyle name="40% - Accent3 6 2 3" xfId="9156"/>
    <cellStyle name="40% - Accent3 6 3" xfId="855"/>
    <cellStyle name="40% - Accent3 6 3 2" xfId="4652"/>
    <cellStyle name="40% - Accent3 6 3 2 2" xfId="9159"/>
    <cellStyle name="40% - Accent3 6 3 3" xfId="9158"/>
    <cellStyle name="40% - Accent3 6 4" xfId="4650"/>
    <cellStyle name="40% - Accent3 6 4 2" xfId="9160"/>
    <cellStyle name="40% - Accent3 6 5" xfId="9155"/>
    <cellStyle name="40% - Accent3 7" xfId="856"/>
    <cellStyle name="40% - Accent3 7 2" xfId="857"/>
    <cellStyle name="40% - Accent3 7 2 2" xfId="4654"/>
    <cellStyle name="40% - Accent3 7 2 2 2" xfId="9163"/>
    <cellStyle name="40% - Accent3 7 2 3" xfId="9162"/>
    <cellStyle name="40% - Accent3 7 3" xfId="858"/>
    <cellStyle name="40% - Accent3 7 3 2" xfId="4655"/>
    <cellStyle name="40% - Accent3 7 3 2 2" xfId="9165"/>
    <cellStyle name="40% - Accent3 7 3 3" xfId="9164"/>
    <cellStyle name="40% - Accent3 7 4" xfId="4653"/>
    <cellStyle name="40% - Accent3 7 4 2" xfId="9166"/>
    <cellStyle name="40% - Accent3 7 5" xfId="9161"/>
    <cellStyle name="40% - Accent3 8" xfId="859"/>
    <cellStyle name="40% - Accent3 8 2" xfId="860"/>
    <cellStyle name="40% - Accent3 8 2 2" xfId="4657"/>
    <cellStyle name="40% - Accent3 8 2 2 2" xfId="9169"/>
    <cellStyle name="40% - Accent3 8 2 3" xfId="9168"/>
    <cellStyle name="40% - Accent3 8 3" xfId="861"/>
    <cellStyle name="40% - Accent3 8 3 2" xfId="4658"/>
    <cellStyle name="40% - Accent3 8 3 2 2" xfId="9171"/>
    <cellStyle name="40% - Accent3 8 3 3" xfId="9170"/>
    <cellStyle name="40% - Accent3 8 4" xfId="4656"/>
    <cellStyle name="40% - Accent3 8 4 2" xfId="9172"/>
    <cellStyle name="40% - Accent3 8 5" xfId="9167"/>
    <cellStyle name="40% - Accent3 9" xfId="862"/>
    <cellStyle name="40% - Accent3 9 2" xfId="863"/>
    <cellStyle name="40% - Accent3 9 2 2" xfId="4660"/>
    <cellStyle name="40% - Accent3 9 2 2 2" xfId="9175"/>
    <cellStyle name="40% - Accent3 9 2 3" xfId="9174"/>
    <cellStyle name="40% - Accent3 9 3" xfId="864"/>
    <cellStyle name="40% - Accent3 9 3 2" xfId="4661"/>
    <cellStyle name="40% - Accent3 9 3 2 2" xfId="9177"/>
    <cellStyle name="40% - Accent3 9 3 3" xfId="9176"/>
    <cellStyle name="40% - Accent3 9 4" xfId="4659"/>
    <cellStyle name="40% - Accent3 9 4 2" xfId="9178"/>
    <cellStyle name="40% - Accent3 9 5" xfId="9173"/>
    <cellStyle name="40% - Accent4" xfId="865"/>
    <cellStyle name="40% - Accent4 10" xfId="4662"/>
    <cellStyle name="40% - Accent4 10 2" xfId="9180"/>
    <cellStyle name="40% - Accent4 11" xfId="9179"/>
    <cellStyle name="40% - Accent4 2" xfId="866"/>
    <cellStyle name="40% - Accent4 2 2" xfId="867"/>
    <cellStyle name="40% - Accent4 2 2 2" xfId="868"/>
    <cellStyle name="40% - Accent4 2 2 2 2" xfId="869"/>
    <cellStyle name="40% - Accent4 2 2 2 2 2" xfId="4666"/>
    <cellStyle name="40% - Accent4 2 2 2 2 2 2" xfId="9185"/>
    <cellStyle name="40% - Accent4 2 2 2 2 3" xfId="9184"/>
    <cellStyle name="40% - Accent4 2 2 2 3" xfId="870"/>
    <cellStyle name="40% - Accent4 2 2 2 3 2" xfId="4667"/>
    <cellStyle name="40% - Accent4 2 2 2 3 2 2" xfId="9187"/>
    <cellStyle name="40% - Accent4 2 2 2 3 3" xfId="9186"/>
    <cellStyle name="40% - Accent4 2 2 2 4" xfId="4665"/>
    <cellStyle name="40% - Accent4 2 2 2 4 2" xfId="9188"/>
    <cellStyle name="40% - Accent4 2 2 2 5" xfId="9183"/>
    <cellStyle name="40% - Accent4 2 2 3" xfId="871"/>
    <cellStyle name="40% - Accent4 2 2 3 2" xfId="4668"/>
    <cellStyle name="40% - Accent4 2 2 3 2 2" xfId="9190"/>
    <cellStyle name="40% - Accent4 2 2 3 3" xfId="9189"/>
    <cellStyle name="40% - Accent4 2 2 4" xfId="872"/>
    <cellStyle name="40% - Accent4 2 2 4 2" xfId="4669"/>
    <cellStyle name="40% - Accent4 2 2 4 2 2" xfId="9192"/>
    <cellStyle name="40% - Accent4 2 2 4 3" xfId="9191"/>
    <cellStyle name="40% - Accent4 2 2 5" xfId="4664"/>
    <cellStyle name="40% - Accent4 2 2 5 2" xfId="9193"/>
    <cellStyle name="40% - Accent4 2 2 6" xfId="9182"/>
    <cellStyle name="40% - Accent4 2 3" xfId="873"/>
    <cellStyle name="40% - Accent4 2 3 2" xfId="874"/>
    <cellStyle name="40% - Accent4 2 3 2 2" xfId="4671"/>
    <cellStyle name="40% - Accent4 2 3 2 2 2" xfId="9196"/>
    <cellStyle name="40% - Accent4 2 3 2 3" xfId="9195"/>
    <cellStyle name="40% - Accent4 2 3 3" xfId="875"/>
    <cellStyle name="40% - Accent4 2 3 3 2" xfId="4672"/>
    <cellStyle name="40% - Accent4 2 3 3 2 2" xfId="9198"/>
    <cellStyle name="40% - Accent4 2 3 3 3" xfId="9197"/>
    <cellStyle name="40% - Accent4 2 3 4" xfId="4670"/>
    <cellStyle name="40% - Accent4 2 3 4 2" xfId="9199"/>
    <cellStyle name="40% - Accent4 2 3 5" xfId="9194"/>
    <cellStyle name="40% - Accent4 2 4" xfId="876"/>
    <cellStyle name="40% - Accent4 2 4 2" xfId="877"/>
    <cellStyle name="40% - Accent4 2 4 2 2" xfId="4674"/>
    <cellStyle name="40% - Accent4 2 4 2 2 2" xfId="9202"/>
    <cellStyle name="40% - Accent4 2 4 2 3" xfId="9201"/>
    <cellStyle name="40% - Accent4 2 4 3" xfId="878"/>
    <cellStyle name="40% - Accent4 2 4 3 2" xfId="4675"/>
    <cellStyle name="40% - Accent4 2 4 3 2 2" xfId="9204"/>
    <cellStyle name="40% - Accent4 2 4 3 3" xfId="9203"/>
    <cellStyle name="40% - Accent4 2 4 4" xfId="4673"/>
    <cellStyle name="40% - Accent4 2 4 4 2" xfId="9205"/>
    <cellStyle name="40% - Accent4 2 4 5" xfId="9200"/>
    <cellStyle name="40% - Accent4 2 5" xfId="879"/>
    <cellStyle name="40% - Accent4 2 5 2" xfId="4676"/>
    <cellStyle name="40% - Accent4 2 5 2 2" xfId="9207"/>
    <cellStyle name="40% - Accent4 2 5 3" xfId="9206"/>
    <cellStyle name="40% - Accent4 2 6" xfId="880"/>
    <cellStyle name="40% - Accent4 2 6 2" xfId="4677"/>
    <cellStyle name="40% - Accent4 2 6 2 2" xfId="9209"/>
    <cellStyle name="40% - Accent4 2 6 3" xfId="9208"/>
    <cellStyle name="40% - Accent4 2 7" xfId="4663"/>
    <cellStyle name="40% - Accent4 2 7 2" xfId="9210"/>
    <cellStyle name="40% - Accent4 2 8" xfId="9181"/>
    <cellStyle name="40% - Accent4 3" xfId="881"/>
    <cellStyle name="40% - Accent4 3 2" xfId="882"/>
    <cellStyle name="40% - Accent4 3 2 2" xfId="883"/>
    <cellStyle name="40% - Accent4 3 2 2 2" xfId="4680"/>
    <cellStyle name="40% - Accent4 3 2 2 2 2" xfId="9214"/>
    <cellStyle name="40% - Accent4 3 2 2 3" xfId="9213"/>
    <cellStyle name="40% - Accent4 3 2 3" xfId="884"/>
    <cellStyle name="40% - Accent4 3 2 3 2" xfId="4681"/>
    <cellStyle name="40% - Accent4 3 2 3 2 2" xfId="9216"/>
    <cellStyle name="40% - Accent4 3 2 3 3" xfId="9215"/>
    <cellStyle name="40% - Accent4 3 2 4" xfId="4679"/>
    <cellStyle name="40% - Accent4 3 2 4 2" xfId="9217"/>
    <cellStyle name="40% - Accent4 3 2 5" xfId="9212"/>
    <cellStyle name="40% - Accent4 3 3" xfId="885"/>
    <cellStyle name="40% - Accent4 3 3 2" xfId="886"/>
    <cellStyle name="40% - Accent4 3 3 2 2" xfId="4683"/>
    <cellStyle name="40% - Accent4 3 3 2 2 2" xfId="9220"/>
    <cellStyle name="40% - Accent4 3 3 2 3" xfId="9219"/>
    <cellStyle name="40% - Accent4 3 3 3" xfId="887"/>
    <cellStyle name="40% - Accent4 3 3 3 2" xfId="4684"/>
    <cellStyle name="40% - Accent4 3 3 3 2 2" xfId="9222"/>
    <cellStyle name="40% - Accent4 3 3 3 3" xfId="9221"/>
    <cellStyle name="40% - Accent4 3 3 4" xfId="4682"/>
    <cellStyle name="40% - Accent4 3 3 4 2" xfId="9223"/>
    <cellStyle name="40% - Accent4 3 3 5" xfId="9218"/>
    <cellStyle name="40% - Accent4 3 4" xfId="888"/>
    <cellStyle name="40% - Accent4 3 4 2" xfId="4685"/>
    <cellStyle name="40% - Accent4 3 4 2 2" xfId="9225"/>
    <cellStyle name="40% - Accent4 3 4 3" xfId="9224"/>
    <cellStyle name="40% - Accent4 3 5" xfId="889"/>
    <cellStyle name="40% - Accent4 3 5 2" xfId="4686"/>
    <cellStyle name="40% - Accent4 3 5 2 2" xfId="9227"/>
    <cellStyle name="40% - Accent4 3 5 3" xfId="9226"/>
    <cellStyle name="40% - Accent4 3 6" xfId="4678"/>
    <cellStyle name="40% - Accent4 3 6 2" xfId="9228"/>
    <cellStyle name="40% - Accent4 3 7" xfId="9211"/>
    <cellStyle name="40% - Accent4 4" xfId="890"/>
    <cellStyle name="40% - Accent4 4 2" xfId="891"/>
    <cellStyle name="40% - Accent4 4 2 2" xfId="892"/>
    <cellStyle name="40% - Accent4 4 2 2 2" xfId="4689"/>
    <cellStyle name="40% - Accent4 4 2 2 2 2" xfId="9232"/>
    <cellStyle name="40% - Accent4 4 2 2 3" xfId="9231"/>
    <cellStyle name="40% - Accent4 4 2 3" xfId="893"/>
    <cellStyle name="40% - Accent4 4 2 3 2" xfId="4690"/>
    <cellStyle name="40% - Accent4 4 2 3 2 2" xfId="9234"/>
    <cellStyle name="40% - Accent4 4 2 3 3" xfId="9233"/>
    <cellStyle name="40% - Accent4 4 2 4" xfId="4688"/>
    <cellStyle name="40% - Accent4 4 2 4 2" xfId="9235"/>
    <cellStyle name="40% - Accent4 4 2 5" xfId="9230"/>
    <cellStyle name="40% - Accent4 4 3" xfId="894"/>
    <cellStyle name="40% - Accent4 4 3 2" xfId="895"/>
    <cellStyle name="40% - Accent4 4 3 2 2" xfId="4692"/>
    <cellStyle name="40% - Accent4 4 3 2 2 2" xfId="9238"/>
    <cellStyle name="40% - Accent4 4 3 2 3" xfId="9237"/>
    <cellStyle name="40% - Accent4 4 3 3" xfId="896"/>
    <cellStyle name="40% - Accent4 4 3 3 2" xfId="4693"/>
    <cellStyle name="40% - Accent4 4 3 3 2 2" xfId="9240"/>
    <cellStyle name="40% - Accent4 4 3 3 3" xfId="9239"/>
    <cellStyle name="40% - Accent4 4 3 4" xfId="4691"/>
    <cellStyle name="40% - Accent4 4 3 4 2" xfId="9241"/>
    <cellStyle name="40% - Accent4 4 3 5" xfId="9236"/>
    <cellStyle name="40% - Accent4 4 4" xfId="897"/>
    <cellStyle name="40% - Accent4 4 4 2" xfId="4694"/>
    <cellStyle name="40% - Accent4 4 4 2 2" xfId="9243"/>
    <cellStyle name="40% - Accent4 4 4 3" xfId="9242"/>
    <cellStyle name="40% - Accent4 4 5" xfId="898"/>
    <cellStyle name="40% - Accent4 4 5 2" xfId="4695"/>
    <cellStyle name="40% - Accent4 4 5 2 2" xfId="9245"/>
    <cellStyle name="40% - Accent4 4 5 3" xfId="9244"/>
    <cellStyle name="40% - Accent4 4 6" xfId="4687"/>
    <cellStyle name="40% - Accent4 4 6 2" xfId="9246"/>
    <cellStyle name="40% - Accent4 4 7" xfId="9229"/>
    <cellStyle name="40% - Accent4 5" xfId="899"/>
    <cellStyle name="40% - Accent4 5 2" xfId="900"/>
    <cellStyle name="40% - Accent4 5 2 2" xfId="4697"/>
    <cellStyle name="40% - Accent4 5 2 2 2" xfId="9249"/>
    <cellStyle name="40% - Accent4 5 2 3" xfId="9248"/>
    <cellStyle name="40% - Accent4 5 3" xfId="901"/>
    <cellStyle name="40% - Accent4 5 3 2" xfId="4698"/>
    <cellStyle name="40% - Accent4 5 3 2 2" xfId="9251"/>
    <cellStyle name="40% - Accent4 5 3 3" xfId="9250"/>
    <cellStyle name="40% - Accent4 5 4" xfId="4696"/>
    <cellStyle name="40% - Accent4 5 4 2" xfId="9252"/>
    <cellStyle name="40% - Accent4 5 5" xfId="9247"/>
    <cellStyle name="40% - Accent4 6" xfId="902"/>
    <cellStyle name="40% - Accent4 6 2" xfId="903"/>
    <cellStyle name="40% - Accent4 6 2 2" xfId="4700"/>
    <cellStyle name="40% - Accent4 6 2 2 2" xfId="9255"/>
    <cellStyle name="40% - Accent4 6 2 3" xfId="9254"/>
    <cellStyle name="40% - Accent4 6 3" xfId="904"/>
    <cellStyle name="40% - Accent4 6 3 2" xfId="4701"/>
    <cellStyle name="40% - Accent4 6 3 2 2" xfId="9257"/>
    <cellStyle name="40% - Accent4 6 3 3" xfId="9256"/>
    <cellStyle name="40% - Accent4 6 4" xfId="4699"/>
    <cellStyle name="40% - Accent4 6 4 2" xfId="9258"/>
    <cellStyle name="40% - Accent4 6 5" xfId="9253"/>
    <cellStyle name="40% - Accent4 7" xfId="905"/>
    <cellStyle name="40% - Accent4 7 2" xfId="906"/>
    <cellStyle name="40% - Accent4 7 2 2" xfId="4703"/>
    <cellStyle name="40% - Accent4 7 2 2 2" xfId="9261"/>
    <cellStyle name="40% - Accent4 7 2 3" xfId="9260"/>
    <cellStyle name="40% - Accent4 7 3" xfId="907"/>
    <cellStyle name="40% - Accent4 7 3 2" xfId="4704"/>
    <cellStyle name="40% - Accent4 7 3 2 2" xfId="9263"/>
    <cellStyle name="40% - Accent4 7 3 3" xfId="9262"/>
    <cellStyle name="40% - Accent4 7 4" xfId="4702"/>
    <cellStyle name="40% - Accent4 7 4 2" xfId="9264"/>
    <cellStyle name="40% - Accent4 7 5" xfId="9259"/>
    <cellStyle name="40% - Accent4 8" xfId="908"/>
    <cellStyle name="40% - Accent4 8 2" xfId="909"/>
    <cellStyle name="40% - Accent4 8 2 2" xfId="4706"/>
    <cellStyle name="40% - Accent4 8 2 2 2" xfId="9267"/>
    <cellStyle name="40% - Accent4 8 2 3" xfId="9266"/>
    <cellStyle name="40% - Accent4 8 3" xfId="910"/>
    <cellStyle name="40% - Accent4 8 3 2" xfId="4707"/>
    <cellStyle name="40% - Accent4 8 3 2 2" xfId="9269"/>
    <cellStyle name="40% - Accent4 8 3 3" xfId="9268"/>
    <cellStyle name="40% - Accent4 8 4" xfId="4705"/>
    <cellStyle name="40% - Accent4 8 4 2" xfId="9270"/>
    <cellStyle name="40% - Accent4 8 5" xfId="9265"/>
    <cellStyle name="40% - Accent4 9" xfId="911"/>
    <cellStyle name="40% - Accent4 9 2" xfId="912"/>
    <cellStyle name="40% - Accent4 9 2 2" xfId="4709"/>
    <cellStyle name="40% - Accent4 9 2 2 2" xfId="9273"/>
    <cellStyle name="40% - Accent4 9 2 3" xfId="9272"/>
    <cellStyle name="40% - Accent4 9 3" xfId="913"/>
    <cellStyle name="40% - Accent4 9 3 2" xfId="4710"/>
    <cellStyle name="40% - Accent4 9 3 2 2" xfId="9275"/>
    <cellStyle name="40% - Accent4 9 3 3" xfId="9274"/>
    <cellStyle name="40% - Accent4 9 4" xfId="4708"/>
    <cellStyle name="40% - Accent4 9 4 2" xfId="9276"/>
    <cellStyle name="40% - Accent4 9 5" xfId="9271"/>
    <cellStyle name="40% - Accent5" xfId="914"/>
    <cellStyle name="40% - Accent5 10" xfId="4711"/>
    <cellStyle name="40% - Accent5 10 2" xfId="9278"/>
    <cellStyle name="40% - Accent5 11" xfId="9277"/>
    <cellStyle name="40% - Accent5 2" xfId="915"/>
    <cellStyle name="40% - Accent5 2 2" xfId="916"/>
    <cellStyle name="40% - Accent5 2 2 2" xfId="917"/>
    <cellStyle name="40% - Accent5 2 2 2 2" xfId="918"/>
    <cellStyle name="40% - Accent5 2 2 2 2 2" xfId="4715"/>
    <cellStyle name="40% - Accent5 2 2 2 2 2 2" xfId="9283"/>
    <cellStyle name="40% - Accent5 2 2 2 2 3" xfId="9282"/>
    <cellStyle name="40% - Accent5 2 2 2 3" xfId="919"/>
    <cellStyle name="40% - Accent5 2 2 2 3 2" xfId="4716"/>
    <cellStyle name="40% - Accent5 2 2 2 3 2 2" xfId="9285"/>
    <cellStyle name="40% - Accent5 2 2 2 3 3" xfId="9284"/>
    <cellStyle name="40% - Accent5 2 2 2 4" xfId="4714"/>
    <cellStyle name="40% - Accent5 2 2 2 4 2" xfId="9286"/>
    <cellStyle name="40% - Accent5 2 2 2 5" xfId="9281"/>
    <cellStyle name="40% - Accent5 2 2 3" xfId="920"/>
    <cellStyle name="40% - Accent5 2 2 3 2" xfId="4717"/>
    <cellStyle name="40% - Accent5 2 2 3 2 2" xfId="9288"/>
    <cellStyle name="40% - Accent5 2 2 3 3" xfId="9287"/>
    <cellStyle name="40% - Accent5 2 2 4" xfId="921"/>
    <cellStyle name="40% - Accent5 2 2 4 2" xfId="4718"/>
    <cellStyle name="40% - Accent5 2 2 4 2 2" xfId="9290"/>
    <cellStyle name="40% - Accent5 2 2 4 3" xfId="9289"/>
    <cellStyle name="40% - Accent5 2 2 5" xfId="4713"/>
    <cellStyle name="40% - Accent5 2 2 5 2" xfId="9291"/>
    <cellStyle name="40% - Accent5 2 2 6" xfId="9280"/>
    <cellStyle name="40% - Accent5 2 3" xfId="922"/>
    <cellStyle name="40% - Accent5 2 3 2" xfId="923"/>
    <cellStyle name="40% - Accent5 2 3 2 2" xfId="4720"/>
    <cellStyle name="40% - Accent5 2 3 2 2 2" xfId="9294"/>
    <cellStyle name="40% - Accent5 2 3 2 3" xfId="9293"/>
    <cellStyle name="40% - Accent5 2 3 3" xfId="924"/>
    <cellStyle name="40% - Accent5 2 3 3 2" xfId="4721"/>
    <cellStyle name="40% - Accent5 2 3 3 2 2" xfId="9296"/>
    <cellStyle name="40% - Accent5 2 3 3 3" xfId="9295"/>
    <cellStyle name="40% - Accent5 2 3 4" xfId="4719"/>
    <cellStyle name="40% - Accent5 2 3 4 2" xfId="9297"/>
    <cellStyle name="40% - Accent5 2 3 5" xfId="9292"/>
    <cellStyle name="40% - Accent5 2 4" xfId="925"/>
    <cellStyle name="40% - Accent5 2 4 2" xfId="926"/>
    <cellStyle name="40% - Accent5 2 4 2 2" xfId="4723"/>
    <cellStyle name="40% - Accent5 2 4 2 2 2" xfId="9300"/>
    <cellStyle name="40% - Accent5 2 4 2 3" xfId="9299"/>
    <cellStyle name="40% - Accent5 2 4 3" xfId="927"/>
    <cellStyle name="40% - Accent5 2 4 3 2" xfId="4724"/>
    <cellStyle name="40% - Accent5 2 4 3 2 2" xfId="9302"/>
    <cellStyle name="40% - Accent5 2 4 3 3" xfId="9301"/>
    <cellStyle name="40% - Accent5 2 4 4" xfId="4722"/>
    <cellStyle name="40% - Accent5 2 4 4 2" xfId="9303"/>
    <cellStyle name="40% - Accent5 2 4 5" xfId="9298"/>
    <cellStyle name="40% - Accent5 2 5" xfId="928"/>
    <cellStyle name="40% - Accent5 2 5 2" xfId="4725"/>
    <cellStyle name="40% - Accent5 2 5 2 2" xfId="9305"/>
    <cellStyle name="40% - Accent5 2 5 3" xfId="9304"/>
    <cellStyle name="40% - Accent5 2 6" xfId="929"/>
    <cellStyle name="40% - Accent5 2 6 2" xfId="4726"/>
    <cellStyle name="40% - Accent5 2 6 2 2" xfId="9307"/>
    <cellStyle name="40% - Accent5 2 6 3" xfId="9306"/>
    <cellStyle name="40% - Accent5 2 7" xfId="4712"/>
    <cellStyle name="40% - Accent5 2 7 2" xfId="9308"/>
    <cellStyle name="40% - Accent5 2 8" xfId="9279"/>
    <cellStyle name="40% - Accent5 3" xfId="930"/>
    <cellStyle name="40% - Accent5 3 2" xfId="931"/>
    <cellStyle name="40% - Accent5 3 2 2" xfId="932"/>
    <cellStyle name="40% - Accent5 3 2 2 2" xfId="4729"/>
    <cellStyle name="40% - Accent5 3 2 2 2 2" xfId="9312"/>
    <cellStyle name="40% - Accent5 3 2 2 3" xfId="9311"/>
    <cellStyle name="40% - Accent5 3 2 3" xfId="933"/>
    <cellStyle name="40% - Accent5 3 2 3 2" xfId="4730"/>
    <cellStyle name="40% - Accent5 3 2 3 2 2" xfId="9314"/>
    <cellStyle name="40% - Accent5 3 2 3 3" xfId="9313"/>
    <cellStyle name="40% - Accent5 3 2 4" xfId="4728"/>
    <cellStyle name="40% - Accent5 3 2 4 2" xfId="9315"/>
    <cellStyle name="40% - Accent5 3 2 5" xfId="9310"/>
    <cellStyle name="40% - Accent5 3 3" xfId="934"/>
    <cellStyle name="40% - Accent5 3 3 2" xfId="935"/>
    <cellStyle name="40% - Accent5 3 3 2 2" xfId="4732"/>
    <cellStyle name="40% - Accent5 3 3 2 2 2" xfId="9318"/>
    <cellStyle name="40% - Accent5 3 3 2 3" xfId="9317"/>
    <cellStyle name="40% - Accent5 3 3 3" xfId="936"/>
    <cellStyle name="40% - Accent5 3 3 3 2" xfId="4733"/>
    <cellStyle name="40% - Accent5 3 3 3 2 2" xfId="9320"/>
    <cellStyle name="40% - Accent5 3 3 3 3" xfId="9319"/>
    <cellStyle name="40% - Accent5 3 3 4" xfId="4731"/>
    <cellStyle name="40% - Accent5 3 3 4 2" xfId="9321"/>
    <cellStyle name="40% - Accent5 3 3 5" xfId="9316"/>
    <cellStyle name="40% - Accent5 3 4" xfId="937"/>
    <cellStyle name="40% - Accent5 3 4 2" xfId="4734"/>
    <cellStyle name="40% - Accent5 3 4 2 2" xfId="9323"/>
    <cellStyle name="40% - Accent5 3 4 3" xfId="9322"/>
    <cellStyle name="40% - Accent5 3 5" xfId="938"/>
    <cellStyle name="40% - Accent5 3 5 2" xfId="4735"/>
    <cellStyle name="40% - Accent5 3 5 2 2" xfId="9325"/>
    <cellStyle name="40% - Accent5 3 5 3" xfId="9324"/>
    <cellStyle name="40% - Accent5 3 6" xfId="4727"/>
    <cellStyle name="40% - Accent5 3 6 2" xfId="9326"/>
    <cellStyle name="40% - Accent5 3 7" xfId="9309"/>
    <cellStyle name="40% - Accent5 4" xfId="939"/>
    <cellStyle name="40% - Accent5 4 2" xfId="940"/>
    <cellStyle name="40% - Accent5 4 2 2" xfId="941"/>
    <cellStyle name="40% - Accent5 4 2 2 2" xfId="4738"/>
    <cellStyle name="40% - Accent5 4 2 2 2 2" xfId="9330"/>
    <cellStyle name="40% - Accent5 4 2 2 3" xfId="9329"/>
    <cellStyle name="40% - Accent5 4 2 3" xfId="942"/>
    <cellStyle name="40% - Accent5 4 2 3 2" xfId="4739"/>
    <cellStyle name="40% - Accent5 4 2 3 2 2" xfId="9332"/>
    <cellStyle name="40% - Accent5 4 2 3 3" xfId="9331"/>
    <cellStyle name="40% - Accent5 4 2 4" xfId="4737"/>
    <cellStyle name="40% - Accent5 4 2 4 2" xfId="9333"/>
    <cellStyle name="40% - Accent5 4 2 5" xfId="9328"/>
    <cellStyle name="40% - Accent5 4 3" xfId="943"/>
    <cellStyle name="40% - Accent5 4 3 2" xfId="944"/>
    <cellStyle name="40% - Accent5 4 3 2 2" xfId="4741"/>
    <cellStyle name="40% - Accent5 4 3 2 2 2" xfId="9336"/>
    <cellStyle name="40% - Accent5 4 3 2 3" xfId="9335"/>
    <cellStyle name="40% - Accent5 4 3 3" xfId="945"/>
    <cellStyle name="40% - Accent5 4 3 3 2" xfId="4742"/>
    <cellStyle name="40% - Accent5 4 3 3 2 2" xfId="9338"/>
    <cellStyle name="40% - Accent5 4 3 3 3" xfId="9337"/>
    <cellStyle name="40% - Accent5 4 3 4" xfId="4740"/>
    <cellStyle name="40% - Accent5 4 3 4 2" xfId="9339"/>
    <cellStyle name="40% - Accent5 4 3 5" xfId="9334"/>
    <cellStyle name="40% - Accent5 4 4" xfId="946"/>
    <cellStyle name="40% - Accent5 4 4 2" xfId="4743"/>
    <cellStyle name="40% - Accent5 4 4 2 2" xfId="9341"/>
    <cellStyle name="40% - Accent5 4 4 3" xfId="9340"/>
    <cellStyle name="40% - Accent5 4 5" xfId="947"/>
    <cellStyle name="40% - Accent5 4 5 2" xfId="4744"/>
    <cellStyle name="40% - Accent5 4 5 2 2" xfId="9343"/>
    <cellStyle name="40% - Accent5 4 5 3" xfId="9342"/>
    <cellStyle name="40% - Accent5 4 6" xfId="4736"/>
    <cellStyle name="40% - Accent5 4 6 2" xfId="9344"/>
    <cellStyle name="40% - Accent5 4 7" xfId="9327"/>
    <cellStyle name="40% - Accent5 5" xfId="948"/>
    <cellStyle name="40% - Accent5 5 2" xfId="949"/>
    <cellStyle name="40% - Accent5 5 2 2" xfId="4746"/>
    <cellStyle name="40% - Accent5 5 2 2 2" xfId="9347"/>
    <cellStyle name="40% - Accent5 5 2 3" xfId="9346"/>
    <cellStyle name="40% - Accent5 5 3" xfId="950"/>
    <cellStyle name="40% - Accent5 5 3 2" xfId="4747"/>
    <cellStyle name="40% - Accent5 5 3 2 2" xfId="9349"/>
    <cellStyle name="40% - Accent5 5 3 3" xfId="9348"/>
    <cellStyle name="40% - Accent5 5 4" xfId="4745"/>
    <cellStyle name="40% - Accent5 5 4 2" xfId="9350"/>
    <cellStyle name="40% - Accent5 5 5" xfId="9345"/>
    <cellStyle name="40% - Accent5 6" xfId="951"/>
    <cellStyle name="40% - Accent5 6 2" xfId="952"/>
    <cellStyle name="40% - Accent5 6 2 2" xfId="4749"/>
    <cellStyle name="40% - Accent5 6 2 2 2" xfId="9353"/>
    <cellStyle name="40% - Accent5 6 2 3" xfId="9352"/>
    <cellStyle name="40% - Accent5 6 3" xfId="953"/>
    <cellStyle name="40% - Accent5 6 3 2" xfId="4750"/>
    <cellStyle name="40% - Accent5 6 3 2 2" xfId="9355"/>
    <cellStyle name="40% - Accent5 6 3 3" xfId="9354"/>
    <cellStyle name="40% - Accent5 6 4" xfId="4748"/>
    <cellStyle name="40% - Accent5 6 4 2" xfId="9356"/>
    <cellStyle name="40% - Accent5 6 5" xfId="9351"/>
    <cellStyle name="40% - Accent5 7" xfId="954"/>
    <cellStyle name="40% - Accent5 7 2" xfId="955"/>
    <cellStyle name="40% - Accent5 7 2 2" xfId="4752"/>
    <cellStyle name="40% - Accent5 7 2 2 2" xfId="9359"/>
    <cellStyle name="40% - Accent5 7 2 3" xfId="9358"/>
    <cellStyle name="40% - Accent5 7 3" xfId="956"/>
    <cellStyle name="40% - Accent5 7 3 2" xfId="4753"/>
    <cellStyle name="40% - Accent5 7 3 2 2" xfId="9361"/>
    <cellStyle name="40% - Accent5 7 3 3" xfId="9360"/>
    <cellStyle name="40% - Accent5 7 4" xfId="4751"/>
    <cellStyle name="40% - Accent5 7 4 2" xfId="9362"/>
    <cellStyle name="40% - Accent5 7 5" xfId="9357"/>
    <cellStyle name="40% - Accent5 8" xfId="957"/>
    <cellStyle name="40% - Accent5 8 2" xfId="958"/>
    <cellStyle name="40% - Accent5 8 2 2" xfId="4755"/>
    <cellStyle name="40% - Accent5 8 2 2 2" xfId="9365"/>
    <cellStyle name="40% - Accent5 8 2 3" xfId="9364"/>
    <cellStyle name="40% - Accent5 8 3" xfId="959"/>
    <cellStyle name="40% - Accent5 8 3 2" xfId="4756"/>
    <cellStyle name="40% - Accent5 8 3 2 2" xfId="9367"/>
    <cellStyle name="40% - Accent5 8 3 3" xfId="9366"/>
    <cellStyle name="40% - Accent5 8 4" xfId="4754"/>
    <cellStyle name="40% - Accent5 8 4 2" xfId="9368"/>
    <cellStyle name="40% - Accent5 8 5" xfId="9363"/>
    <cellStyle name="40% - Accent5 9" xfId="960"/>
    <cellStyle name="40% - Accent5 9 2" xfId="961"/>
    <cellStyle name="40% - Accent5 9 2 2" xfId="4758"/>
    <cellStyle name="40% - Accent5 9 2 2 2" xfId="9371"/>
    <cellStyle name="40% - Accent5 9 2 3" xfId="9370"/>
    <cellStyle name="40% - Accent5 9 3" xfId="962"/>
    <cellStyle name="40% - Accent5 9 3 2" xfId="4759"/>
    <cellStyle name="40% - Accent5 9 3 2 2" xfId="9373"/>
    <cellStyle name="40% - Accent5 9 3 3" xfId="9372"/>
    <cellStyle name="40% - Accent5 9 4" xfId="4757"/>
    <cellStyle name="40% - Accent5 9 4 2" xfId="9374"/>
    <cellStyle name="40% - Accent5 9 5" xfId="9369"/>
    <cellStyle name="40% - Accent6" xfId="963"/>
    <cellStyle name="40% - Accent6 10" xfId="4760"/>
    <cellStyle name="40% - Accent6 10 2" xfId="9376"/>
    <cellStyle name="40% - Accent6 11" xfId="9375"/>
    <cellStyle name="40% - Accent6 2" xfId="964"/>
    <cellStyle name="40% - Accent6 2 2" xfId="965"/>
    <cellStyle name="40% - Accent6 2 2 2" xfId="966"/>
    <cellStyle name="40% - Accent6 2 2 2 2" xfId="967"/>
    <cellStyle name="40% - Accent6 2 2 2 2 2" xfId="4764"/>
    <cellStyle name="40% - Accent6 2 2 2 2 2 2" xfId="9381"/>
    <cellStyle name="40% - Accent6 2 2 2 2 3" xfId="9380"/>
    <cellStyle name="40% - Accent6 2 2 2 3" xfId="968"/>
    <cellStyle name="40% - Accent6 2 2 2 3 2" xfId="4765"/>
    <cellStyle name="40% - Accent6 2 2 2 3 2 2" xfId="9383"/>
    <cellStyle name="40% - Accent6 2 2 2 3 3" xfId="9382"/>
    <cellStyle name="40% - Accent6 2 2 2 4" xfId="4763"/>
    <cellStyle name="40% - Accent6 2 2 2 4 2" xfId="9384"/>
    <cellStyle name="40% - Accent6 2 2 2 5" xfId="9379"/>
    <cellStyle name="40% - Accent6 2 2 3" xfId="969"/>
    <cellStyle name="40% - Accent6 2 2 3 2" xfId="4766"/>
    <cellStyle name="40% - Accent6 2 2 3 2 2" xfId="9386"/>
    <cellStyle name="40% - Accent6 2 2 3 3" xfId="9385"/>
    <cellStyle name="40% - Accent6 2 2 4" xfId="970"/>
    <cellStyle name="40% - Accent6 2 2 4 2" xfId="4767"/>
    <cellStyle name="40% - Accent6 2 2 4 2 2" xfId="9388"/>
    <cellStyle name="40% - Accent6 2 2 4 3" xfId="9387"/>
    <cellStyle name="40% - Accent6 2 2 5" xfId="4762"/>
    <cellStyle name="40% - Accent6 2 2 5 2" xfId="9389"/>
    <cellStyle name="40% - Accent6 2 2 6" xfId="9378"/>
    <cellStyle name="40% - Accent6 2 3" xfId="971"/>
    <cellStyle name="40% - Accent6 2 3 2" xfId="972"/>
    <cellStyle name="40% - Accent6 2 3 2 2" xfId="4769"/>
    <cellStyle name="40% - Accent6 2 3 2 2 2" xfId="9392"/>
    <cellStyle name="40% - Accent6 2 3 2 3" xfId="9391"/>
    <cellStyle name="40% - Accent6 2 3 3" xfId="973"/>
    <cellStyle name="40% - Accent6 2 3 3 2" xfId="4770"/>
    <cellStyle name="40% - Accent6 2 3 3 2 2" xfId="9394"/>
    <cellStyle name="40% - Accent6 2 3 3 3" xfId="9393"/>
    <cellStyle name="40% - Accent6 2 3 4" xfId="4768"/>
    <cellStyle name="40% - Accent6 2 3 4 2" xfId="9395"/>
    <cellStyle name="40% - Accent6 2 3 5" xfId="9390"/>
    <cellStyle name="40% - Accent6 2 4" xfId="974"/>
    <cellStyle name="40% - Accent6 2 4 2" xfId="975"/>
    <cellStyle name="40% - Accent6 2 4 2 2" xfId="4772"/>
    <cellStyle name="40% - Accent6 2 4 2 2 2" xfId="9398"/>
    <cellStyle name="40% - Accent6 2 4 2 3" xfId="9397"/>
    <cellStyle name="40% - Accent6 2 4 3" xfId="976"/>
    <cellStyle name="40% - Accent6 2 4 3 2" xfId="4773"/>
    <cellStyle name="40% - Accent6 2 4 3 2 2" xfId="9400"/>
    <cellStyle name="40% - Accent6 2 4 3 3" xfId="9399"/>
    <cellStyle name="40% - Accent6 2 4 4" xfId="4771"/>
    <cellStyle name="40% - Accent6 2 4 4 2" xfId="9401"/>
    <cellStyle name="40% - Accent6 2 4 5" xfId="9396"/>
    <cellStyle name="40% - Accent6 2 5" xfId="977"/>
    <cellStyle name="40% - Accent6 2 5 2" xfId="4774"/>
    <cellStyle name="40% - Accent6 2 5 2 2" xfId="9403"/>
    <cellStyle name="40% - Accent6 2 5 3" xfId="9402"/>
    <cellStyle name="40% - Accent6 2 6" xfId="978"/>
    <cellStyle name="40% - Accent6 2 6 2" xfId="4775"/>
    <cellStyle name="40% - Accent6 2 6 2 2" xfId="9405"/>
    <cellStyle name="40% - Accent6 2 6 3" xfId="9404"/>
    <cellStyle name="40% - Accent6 2 7" xfId="4761"/>
    <cellStyle name="40% - Accent6 2 7 2" xfId="9406"/>
    <cellStyle name="40% - Accent6 2 8" xfId="9377"/>
    <cellStyle name="40% - Accent6 3" xfId="979"/>
    <cellStyle name="40% - Accent6 3 2" xfId="980"/>
    <cellStyle name="40% - Accent6 3 2 2" xfId="981"/>
    <cellStyle name="40% - Accent6 3 2 2 2" xfId="4778"/>
    <cellStyle name="40% - Accent6 3 2 2 2 2" xfId="9410"/>
    <cellStyle name="40% - Accent6 3 2 2 3" xfId="9409"/>
    <cellStyle name="40% - Accent6 3 2 3" xfId="982"/>
    <cellStyle name="40% - Accent6 3 2 3 2" xfId="4779"/>
    <cellStyle name="40% - Accent6 3 2 3 2 2" xfId="9412"/>
    <cellStyle name="40% - Accent6 3 2 3 3" xfId="9411"/>
    <cellStyle name="40% - Accent6 3 2 4" xfId="4777"/>
    <cellStyle name="40% - Accent6 3 2 4 2" xfId="9413"/>
    <cellStyle name="40% - Accent6 3 2 5" xfId="9408"/>
    <cellStyle name="40% - Accent6 3 3" xfId="983"/>
    <cellStyle name="40% - Accent6 3 3 2" xfId="984"/>
    <cellStyle name="40% - Accent6 3 3 2 2" xfId="4781"/>
    <cellStyle name="40% - Accent6 3 3 2 2 2" xfId="9416"/>
    <cellStyle name="40% - Accent6 3 3 2 3" xfId="9415"/>
    <cellStyle name="40% - Accent6 3 3 3" xfId="985"/>
    <cellStyle name="40% - Accent6 3 3 3 2" xfId="4782"/>
    <cellStyle name="40% - Accent6 3 3 3 2 2" xfId="9418"/>
    <cellStyle name="40% - Accent6 3 3 3 3" xfId="9417"/>
    <cellStyle name="40% - Accent6 3 3 4" xfId="4780"/>
    <cellStyle name="40% - Accent6 3 3 4 2" xfId="9419"/>
    <cellStyle name="40% - Accent6 3 3 5" xfId="9414"/>
    <cellStyle name="40% - Accent6 3 4" xfId="986"/>
    <cellStyle name="40% - Accent6 3 4 2" xfId="4783"/>
    <cellStyle name="40% - Accent6 3 4 2 2" xfId="9421"/>
    <cellStyle name="40% - Accent6 3 4 3" xfId="9420"/>
    <cellStyle name="40% - Accent6 3 5" xfId="987"/>
    <cellStyle name="40% - Accent6 3 5 2" xfId="4784"/>
    <cellStyle name="40% - Accent6 3 5 2 2" xfId="9423"/>
    <cellStyle name="40% - Accent6 3 5 3" xfId="9422"/>
    <cellStyle name="40% - Accent6 3 6" xfId="4776"/>
    <cellStyle name="40% - Accent6 3 6 2" xfId="9424"/>
    <cellStyle name="40% - Accent6 3 7" xfId="9407"/>
    <cellStyle name="40% - Accent6 4" xfId="988"/>
    <cellStyle name="40% - Accent6 4 2" xfId="989"/>
    <cellStyle name="40% - Accent6 4 2 2" xfId="990"/>
    <cellStyle name="40% - Accent6 4 2 2 2" xfId="4787"/>
    <cellStyle name="40% - Accent6 4 2 2 2 2" xfId="9428"/>
    <cellStyle name="40% - Accent6 4 2 2 3" xfId="9427"/>
    <cellStyle name="40% - Accent6 4 2 3" xfId="991"/>
    <cellStyle name="40% - Accent6 4 2 3 2" xfId="4788"/>
    <cellStyle name="40% - Accent6 4 2 3 2 2" xfId="9430"/>
    <cellStyle name="40% - Accent6 4 2 3 3" xfId="9429"/>
    <cellStyle name="40% - Accent6 4 2 4" xfId="4786"/>
    <cellStyle name="40% - Accent6 4 2 4 2" xfId="9431"/>
    <cellStyle name="40% - Accent6 4 2 5" xfId="9426"/>
    <cellStyle name="40% - Accent6 4 3" xfId="992"/>
    <cellStyle name="40% - Accent6 4 3 2" xfId="993"/>
    <cellStyle name="40% - Accent6 4 3 2 2" xfId="4790"/>
    <cellStyle name="40% - Accent6 4 3 2 2 2" xfId="9434"/>
    <cellStyle name="40% - Accent6 4 3 2 3" xfId="9433"/>
    <cellStyle name="40% - Accent6 4 3 3" xfId="994"/>
    <cellStyle name="40% - Accent6 4 3 3 2" xfId="4791"/>
    <cellStyle name="40% - Accent6 4 3 3 2 2" xfId="9436"/>
    <cellStyle name="40% - Accent6 4 3 3 3" xfId="9435"/>
    <cellStyle name="40% - Accent6 4 3 4" xfId="4789"/>
    <cellStyle name="40% - Accent6 4 3 4 2" xfId="9437"/>
    <cellStyle name="40% - Accent6 4 3 5" xfId="9432"/>
    <cellStyle name="40% - Accent6 4 4" xfId="995"/>
    <cellStyle name="40% - Accent6 4 4 2" xfId="4792"/>
    <cellStyle name="40% - Accent6 4 4 2 2" xfId="9439"/>
    <cellStyle name="40% - Accent6 4 4 3" xfId="9438"/>
    <cellStyle name="40% - Accent6 4 5" xfId="996"/>
    <cellStyle name="40% - Accent6 4 5 2" xfId="4793"/>
    <cellStyle name="40% - Accent6 4 5 2 2" xfId="9441"/>
    <cellStyle name="40% - Accent6 4 5 3" xfId="9440"/>
    <cellStyle name="40% - Accent6 4 6" xfId="4785"/>
    <cellStyle name="40% - Accent6 4 6 2" xfId="9442"/>
    <cellStyle name="40% - Accent6 4 7" xfId="9425"/>
    <cellStyle name="40% - Accent6 5" xfId="997"/>
    <cellStyle name="40% - Accent6 5 2" xfId="998"/>
    <cellStyle name="40% - Accent6 5 2 2" xfId="4795"/>
    <cellStyle name="40% - Accent6 5 2 2 2" xfId="9445"/>
    <cellStyle name="40% - Accent6 5 2 3" xfId="9444"/>
    <cellStyle name="40% - Accent6 5 3" xfId="999"/>
    <cellStyle name="40% - Accent6 5 3 2" xfId="4796"/>
    <cellStyle name="40% - Accent6 5 3 2 2" xfId="9447"/>
    <cellStyle name="40% - Accent6 5 3 3" xfId="9446"/>
    <cellStyle name="40% - Accent6 5 4" xfId="4794"/>
    <cellStyle name="40% - Accent6 5 4 2" xfId="9448"/>
    <cellStyle name="40% - Accent6 5 5" xfId="9443"/>
    <cellStyle name="40% - Accent6 6" xfId="1000"/>
    <cellStyle name="40% - Accent6 6 2" xfId="1001"/>
    <cellStyle name="40% - Accent6 6 2 2" xfId="4798"/>
    <cellStyle name="40% - Accent6 6 2 2 2" xfId="9451"/>
    <cellStyle name="40% - Accent6 6 2 3" xfId="9450"/>
    <cellStyle name="40% - Accent6 6 3" xfId="1002"/>
    <cellStyle name="40% - Accent6 6 3 2" xfId="4799"/>
    <cellStyle name="40% - Accent6 6 3 2 2" xfId="9453"/>
    <cellStyle name="40% - Accent6 6 3 3" xfId="9452"/>
    <cellStyle name="40% - Accent6 6 4" xfId="4797"/>
    <cellStyle name="40% - Accent6 6 4 2" xfId="9454"/>
    <cellStyle name="40% - Accent6 6 5" xfId="9449"/>
    <cellStyle name="40% - Accent6 7" xfId="1003"/>
    <cellStyle name="40% - Accent6 7 2" xfId="1004"/>
    <cellStyle name="40% - Accent6 7 2 2" xfId="4801"/>
    <cellStyle name="40% - Accent6 7 2 2 2" xfId="9457"/>
    <cellStyle name="40% - Accent6 7 2 3" xfId="9456"/>
    <cellStyle name="40% - Accent6 7 3" xfId="1005"/>
    <cellStyle name="40% - Accent6 7 3 2" xfId="4802"/>
    <cellStyle name="40% - Accent6 7 3 2 2" xfId="9459"/>
    <cellStyle name="40% - Accent6 7 3 3" xfId="9458"/>
    <cellStyle name="40% - Accent6 7 4" xfId="4800"/>
    <cellStyle name="40% - Accent6 7 4 2" xfId="9460"/>
    <cellStyle name="40% - Accent6 7 5" xfId="9455"/>
    <cellStyle name="40% - Accent6 8" xfId="1006"/>
    <cellStyle name="40% - Accent6 8 2" xfId="1007"/>
    <cellStyle name="40% - Accent6 8 2 2" xfId="4804"/>
    <cellStyle name="40% - Accent6 8 2 2 2" xfId="9463"/>
    <cellStyle name="40% - Accent6 8 2 3" xfId="9462"/>
    <cellStyle name="40% - Accent6 8 3" xfId="1008"/>
    <cellStyle name="40% - Accent6 8 3 2" xfId="4805"/>
    <cellStyle name="40% - Accent6 8 3 2 2" xfId="9465"/>
    <cellStyle name="40% - Accent6 8 3 3" xfId="9464"/>
    <cellStyle name="40% - Accent6 8 4" xfId="4803"/>
    <cellStyle name="40% - Accent6 8 4 2" xfId="9466"/>
    <cellStyle name="40% - Accent6 8 5" xfId="9461"/>
    <cellStyle name="40% - Accent6 9" xfId="1009"/>
    <cellStyle name="40% - Accent6 9 2" xfId="1010"/>
    <cellStyle name="40% - Accent6 9 2 2" xfId="4807"/>
    <cellStyle name="40% - Accent6 9 2 2 2" xfId="9469"/>
    <cellStyle name="40% - Accent6 9 2 3" xfId="9468"/>
    <cellStyle name="40% - Accent6 9 3" xfId="1011"/>
    <cellStyle name="40% - Accent6 9 3 2" xfId="4808"/>
    <cellStyle name="40% - Accent6 9 3 2 2" xfId="9471"/>
    <cellStyle name="40% - Accent6 9 3 3" xfId="9470"/>
    <cellStyle name="40% - Accent6 9 4" xfId="4806"/>
    <cellStyle name="40% - Accent6 9 4 2" xfId="9472"/>
    <cellStyle name="40% - Accent6 9 5" xfId="9467"/>
    <cellStyle name="40% - 輔色1 2" xfId="1336"/>
    <cellStyle name="40% - 輔色1 2 2" xfId="5133"/>
    <cellStyle name="40% - 輔色1 2 2 2" xfId="10122"/>
    <cellStyle name="40% - 輔色1 2 3" xfId="10121"/>
    <cellStyle name="40% - 輔色1 3" xfId="1337"/>
    <cellStyle name="40% - 輔色1 3 2" xfId="5134"/>
    <cellStyle name="40% - 輔色1 3 2 2" xfId="10124"/>
    <cellStyle name="40% - 輔色1 3 3" xfId="10123"/>
    <cellStyle name="40% - 輔色1 4" xfId="1338"/>
    <cellStyle name="40% - 輔色1 4 2" xfId="5135"/>
    <cellStyle name="40% - 輔色1 4 2 2" xfId="10126"/>
    <cellStyle name="40% - 輔色1 4 3" xfId="10125"/>
    <cellStyle name="40% - 輔色1 5" xfId="1339"/>
    <cellStyle name="40% - 輔色1 5 2" xfId="5136"/>
    <cellStyle name="40% - 輔色1 5 2 2" xfId="10128"/>
    <cellStyle name="40% - 輔色1 5 3" xfId="10127"/>
    <cellStyle name="40% - 輔色1 6" xfId="1340"/>
    <cellStyle name="40% - 輔色1 6 2" xfId="5137"/>
    <cellStyle name="40% - 輔色1 6 2 2" xfId="10130"/>
    <cellStyle name="40% - 輔色1 6 3" xfId="10129"/>
    <cellStyle name="40% - 輔色1 7" xfId="1341"/>
    <cellStyle name="40% - 輔色1 7 2" xfId="5138"/>
    <cellStyle name="40% - 輔色1 7 2 2" xfId="10132"/>
    <cellStyle name="40% - 輔色1 7 3" xfId="10131"/>
    <cellStyle name="40% - 輔色1 8" xfId="1342"/>
    <cellStyle name="40% - 輔色1 8 2" xfId="5139"/>
    <cellStyle name="40% - 輔色1 8 2 2" xfId="10134"/>
    <cellStyle name="40% - 輔色1 8 3" xfId="10133"/>
    <cellStyle name="40% - 輔色1 9" xfId="1343"/>
    <cellStyle name="40% - 輔色1 9 2" xfId="5140"/>
    <cellStyle name="40% - 輔色1 9 2 2" xfId="10136"/>
    <cellStyle name="40% - 輔色1 9 3" xfId="10135"/>
    <cellStyle name="40% - 輔色2 2" xfId="1344"/>
    <cellStyle name="40% - 輔色2 2 2" xfId="5141"/>
    <cellStyle name="40% - 輔色2 2 2 2" xfId="10138"/>
    <cellStyle name="40% - 輔色2 2 3" xfId="10137"/>
    <cellStyle name="40% - 輔色2 3" xfId="1345"/>
    <cellStyle name="40% - 輔色2 3 2" xfId="5142"/>
    <cellStyle name="40% - 輔色2 3 2 2" xfId="10140"/>
    <cellStyle name="40% - 輔色2 3 3" xfId="10139"/>
    <cellStyle name="40% - 輔色2 4" xfId="1346"/>
    <cellStyle name="40% - 輔色2 4 2" xfId="5143"/>
    <cellStyle name="40% - 輔色2 4 2 2" xfId="10142"/>
    <cellStyle name="40% - 輔色2 4 3" xfId="10141"/>
    <cellStyle name="40% - 輔色2 5" xfId="1347"/>
    <cellStyle name="40% - 輔色2 5 2" xfId="5144"/>
    <cellStyle name="40% - 輔色2 5 2 2" xfId="10144"/>
    <cellStyle name="40% - 輔色2 5 3" xfId="10143"/>
    <cellStyle name="40% - 輔色2 6" xfId="1348"/>
    <cellStyle name="40% - 輔色2 6 2" xfId="5145"/>
    <cellStyle name="40% - 輔色2 6 2 2" xfId="10146"/>
    <cellStyle name="40% - 輔色2 6 3" xfId="10145"/>
    <cellStyle name="40% - 輔色2 7" xfId="1349"/>
    <cellStyle name="40% - 輔色2 7 2" xfId="5146"/>
    <cellStyle name="40% - 輔色2 7 2 2" xfId="10148"/>
    <cellStyle name="40% - 輔色2 7 3" xfId="10147"/>
    <cellStyle name="40% - 輔色2 8" xfId="1350"/>
    <cellStyle name="40% - 輔色2 8 2" xfId="5147"/>
    <cellStyle name="40% - 輔色2 8 2 2" xfId="10150"/>
    <cellStyle name="40% - 輔色2 8 3" xfId="10149"/>
    <cellStyle name="40% - 輔色2 9" xfId="1351"/>
    <cellStyle name="40% - 輔色2 9 2" xfId="5148"/>
    <cellStyle name="40% - 輔色2 9 2 2" xfId="10152"/>
    <cellStyle name="40% - 輔色2 9 3" xfId="10151"/>
    <cellStyle name="40% - 輔色3 2" xfId="1352"/>
    <cellStyle name="40% - 輔色3 2 2" xfId="5149"/>
    <cellStyle name="40% - 輔色3 2 2 2" xfId="10154"/>
    <cellStyle name="40% - 輔色3 2 3" xfId="10153"/>
    <cellStyle name="40% - 輔色3 3" xfId="1353"/>
    <cellStyle name="40% - 輔色3 3 2" xfId="5150"/>
    <cellStyle name="40% - 輔色3 3 2 2" xfId="10156"/>
    <cellStyle name="40% - 輔色3 3 3" xfId="10155"/>
    <cellStyle name="40% - 輔色3 4" xfId="1354"/>
    <cellStyle name="40% - 輔色3 4 2" xfId="5151"/>
    <cellStyle name="40% - 輔色3 4 2 2" xfId="10158"/>
    <cellStyle name="40% - 輔色3 4 3" xfId="10157"/>
    <cellStyle name="40% - 輔色3 5" xfId="1355"/>
    <cellStyle name="40% - 輔色3 5 2" xfId="5152"/>
    <cellStyle name="40% - 輔色3 5 2 2" xfId="10160"/>
    <cellStyle name="40% - 輔色3 5 3" xfId="10159"/>
    <cellStyle name="40% - 輔色3 6" xfId="1356"/>
    <cellStyle name="40% - 輔色3 6 2" xfId="5153"/>
    <cellStyle name="40% - 輔色3 6 2 2" xfId="10162"/>
    <cellStyle name="40% - 輔色3 6 3" xfId="10161"/>
    <cellStyle name="40% - 輔色3 7" xfId="1357"/>
    <cellStyle name="40% - 輔色3 7 2" xfId="5154"/>
    <cellStyle name="40% - 輔色3 7 2 2" xfId="10164"/>
    <cellStyle name="40% - 輔色3 7 3" xfId="1358"/>
    <cellStyle name="40% - 輔色3 7 3 2" xfId="5155"/>
    <cellStyle name="40% - 輔色3 7 3 2 2" xfId="10166"/>
    <cellStyle name="40% - 輔色3 7 3 3" xfId="10165"/>
    <cellStyle name="40% - 輔色3 7 4" xfId="10163"/>
    <cellStyle name="40% - 輔色3 8" xfId="1359"/>
    <cellStyle name="40% - 輔色3 8 2" xfId="5156"/>
    <cellStyle name="40% - 輔色3 8 2 2" xfId="10168"/>
    <cellStyle name="40% - 輔色3 8 3" xfId="10167"/>
    <cellStyle name="40% - 輔色3 9" xfId="1360"/>
    <cellStyle name="40% - 輔色3 9 2" xfId="5157"/>
    <cellStyle name="40% - 輔色3 9 2 2" xfId="10170"/>
    <cellStyle name="40% - 輔色3 9 3" xfId="10169"/>
    <cellStyle name="40% - 輔色4 2" xfId="1361"/>
    <cellStyle name="40% - 輔色4 2 2" xfId="5158"/>
    <cellStyle name="40% - 輔色4 2 2 2" xfId="10172"/>
    <cellStyle name="40% - 輔色4 2 3" xfId="10171"/>
    <cellStyle name="40% - 輔色4 3" xfId="1362"/>
    <cellStyle name="40% - 輔色4 3 2" xfId="5159"/>
    <cellStyle name="40% - 輔色4 3 2 2" xfId="10174"/>
    <cellStyle name="40% - 輔色4 3 3" xfId="10173"/>
    <cellStyle name="40% - 輔色4 4" xfId="1363"/>
    <cellStyle name="40% - 輔色4 4 2" xfId="5160"/>
    <cellStyle name="40% - 輔色4 4 2 2" xfId="10176"/>
    <cellStyle name="40% - 輔色4 4 3" xfId="10175"/>
    <cellStyle name="40% - 輔色4 5" xfId="1364"/>
    <cellStyle name="40% - 輔色4 5 2" xfId="5161"/>
    <cellStyle name="40% - 輔色4 5 2 2" xfId="10178"/>
    <cellStyle name="40% - 輔色4 5 3" xfId="10177"/>
    <cellStyle name="40% - 輔色4 6" xfId="1365"/>
    <cellStyle name="40% - 輔色4 6 2" xfId="5162"/>
    <cellStyle name="40% - 輔色4 6 2 2" xfId="10180"/>
    <cellStyle name="40% - 輔色4 6 3" xfId="10179"/>
    <cellStyle name="40% - 輔色4 7" xfId="1366"/>
    <cellStyle name="40% - 輔色4 7 2" xfId="5163"/>
    <cellStyle name="40% - 輔色4 7 2 2" xfId="10182"/>
    <cellStyle name="40% - 輔色4 7 3" xfId="10181"/>
    <cellStyle name="40% - 輔色4 8" xfId="1367"/>
    <cellStyle name="40% - 輔色4 8 2" xfId="5164"/>
    <cellStyle name="40% - 輔色4 8 2 2" xfId="10184"/>
    <cellStyle name="40% - 輔色4 8 3" xfId="10183"/>
    <cellStyle name="40% - 輔色4 9" xfId="1368"/>
    <cellStyle name="40% - 輔色4 9 2" xfId="5165"/>
    <cellStyle name="40% - 輔色4 9 2 2" xfId="10186"/>
    <cellStyle name="40% - 輔色4 9 3" xfId="10185"/>
    <cellStyle name="40% - 輔色5 2" xfId="1369"/>
    <cellStyle name="40% - 輔色5 2 2" xfId="5166"/>
    <cellStyle name="40% - 輔色5 2 2 2" xfId="10188"/>
    <cellStyle name="40% - 輔色5 2 3" xfId="10187"/>
    <cellStyle name="40% - 輔色5 3" xfId="1370"/>
    <cellStyle name="40% - 輔色5 3 2" xfId="5167"/>
    <cellStyle name="40% - 輔色5 3 2 2" xfId="10190"/>
    <cellStyle name="40% - 輔色5 3 3" xfId="10189"/>
    <cellStyle name="40% - 輔色5 4" xfId="1371"/>
    <cellStyle name="40% - 輔色5 4 2" xfId="5168"/>
    <cellStyle name="40% - 輔色5 4 2 2" xfId="10192"/>
    <cellStyle name="40% - 輔色5 4 3" xfId="10191"/>
    <cellStyle name="40% - 輔色5 5" xfId="1372"/>
    <cellStyle name="40% - 輔色5 5 2" xfId="5169"/>
    <cellStyle name="40% - 輔色5 5 2 2" xfId="10194"/>
    <cellStyle name="40% - 輔色5 5 3" xfId="10193"/>
    <cellStyle name="40% - 輔色5 6" xfId="1373"/>
    <cellStyle name="40% - 輔色5 6 2" xfId="5170"/>
    <cellStyle name="40% - 輔色5 6 2 2" xfId="10196"/>
    <cellStyle name="40% - 輔色5 6 3" xfId="10195"/>
    <cellStyle name="40% - 輔色5 7" xfId="1374"/>
    <cellStyle name="40% - 輔色5 7 2" xfId="5171"/>
    <cellStyle name="40% - 輔色5 7 2 2" xfId="10198"/>
    <cellStyle name="40% - 輔色5 7 3" xfId="10197"/>
    <cellStyle name="40% - 輔色5 8" xfId="1375"/>
    <cellStyle name="40% - 輔色5 8 2" xfId="5172"/>
    <cellStyle name="40% - 輔色5 8 2 2" xfId="10200"/>
    <cellStyle name="40% - 輔色5 8 3" xfId="10199"/>
    <cellStyle name="40% - 輔色5 9" xfId="1376"/>
    <cellStyle name="40% - 輔色5 9 2" xfId="5173"/>
    <cellStyle name="40% - 輔色5 9 2 2" xfId="10202"/>
    <cellStyle name="40% - 輔色5 9 3" xfId="10201"/>
    <cellStyle name="40% - 輔色6 2" xfId="1377"/>
    <cellStyle name="40% - 輔色6 2 2" xfId="5174"/>
    <cellStyle name="40% - 輔色6 2 2 2" xfId="10204"/>
    <cellStyle name="40% - 輔色6 2 3" xfId="10203"/>
    <cellStyle name="40% - 輔色6 3" xfId="1378"/>
    <cellStyle name="40% - 輔色6 3 2" xfId="5175"/>
    <cellStyle name="40% - 輔色6 3 2 2" xfId="10206"/>
    <cellStyle name="40% - 輔色6 3 3" xfId="10205"/>
    <cellStyle name="40% - 輔色6 4" xfId="1379"/>
    <cellStyle name="40% - 輔色6 4 2" xfId="5176"/>
    <cellStyle name="40% - 輔色6 4 2 2" xfId="10208"/>
    <cellStyle name="40% - 輔色6 4 3" xfId="10207"/>
    <cellStyle name="40% - 輔色6 5" xfId="1380"/>
    <cellStyle name="40% - 輔色6 5 2" xfId="5177"/>
    <cellStyle name="40% - 輔色6 5 2 2" xfId="10210"/>
    <cellStyle name="40% - 輔色6 5 3" xfId="10209"/>
    <cellStyle name="40% - 輔色6 6" xfId="1381"/>
    <cellStyle name="40% - 輔色6 6 2" xfId="5178"/>
    <cellStyle name="40% - 輔色6 6 2 2" xfId="10212"/>
    <cellStyle name="40% - 輔色6 6 3" xfId="10211"/>
    <cellStyle name="40% - 輔色6 7" xfId="1382"/>
    <cellStyle name="40% - 輔色6 7 2" xfId="5179"/>
    <cellStyle name="40% - 輔色6 7 2 2" xfId="10214"/>
    <cellStyle name="40% - 輔色6 7 3" xfId="10213"/>
    <cellStyle name="40% - 輔色6 8" xfId="1383"/>
    <cellStyle name="40% - 輔色6 8 2" xfId="5180"/>
    <cellStyle name="40% - 輔色6 8 2 2" xfId="10216"/>
    <cellStyle name="40% - 輔色6 8 3" xfId="10215"/>
    <cellStyle name="40% - 輔色6 9" xfId="1384"/>
    <cellStyle name="40% - 輔色6 9 2" xfId="5181"/>
    <cellStyle name="40% - 輔色6 9 2 2" xfId="10218"/>
    <cellStyle name="40% - 輔色6 9 3" xfId="10217"/>
    <cellStyle name="40% - 强调文字颜色 1 2" xfId="1012"/>
    <cellStyle name="40% - 强调文字颜色 1 2 10" xfId="1013"/>
    <cellStyle name="40% - 强调文字颜色 1 2 10 2" xfId="1014"/>
    <cellStyle name="40% - 强调文字颜色 1 2 10 2 2" xfId="4811"/>
    <cellStyle name="40% - 强调文字颜色 1 2 10 2 2 2" xfId="9476"/>
    <cellStyle name="40% - 强调文字颜色 1 2 10 2 3" xfId="9475"/>
    <cellStyle name="40% - 强调文字颜色 1 2 10 3" xfId="1015"/>
    <cellStyle name="40% - 强调文字颜色 1 2 10 3 2" xfId="4812"/>
    <cellStyle name="40% - 强调文字颜色 1 2 10 3 2 2" xfId="9478"/>
    <cellStyle name="40% - 强调文字颜色 1 2 10 3 3" xfId="9477"/>
    <cellStyle name="40% - 强调文字颜色 1 2 10 4" xfId="4810"/>
    <cellStyle name="40% - 强调文字颜色 1 2 10 4 2" xfId="9479"/>
    <cellStyle name="40% - 强调文字颜色 1 2 10 5" xfId="9474"/>
    <cellStyle name="40% - 强调文字颜色 1 2 11" xfId="1016"/>
    <cellStyle name="40% - 强调文字颜色 1 2 11 2" xfId="4813"/>
    <cellStyle name="40% - 强调文字颜色 1 2 11 2 2" xfId="9481"/>
    <cellStyle name="40% - 强调文字颜色 1 2 11 3" xfId="9480"/>
    <cellStyle name="40% - 强调文字颜色 1 2 12" xfId="1017"/>
    <cellStyle name="40% - 强调文字颜色 1 2 12 2" xfId="4814"/>
    <cellStyle name="40% - 强调文字颜色 1 2 12 2 2" xfId="9483"/>
    <cellStyle name="40% - 强调文字颜色 1 2 12 3" xfId="9482"/>
    <cellStyle name="40% - 强调文字颜色 1 2 13" xfId="4809"/>
    <cellStyle name="40% - 强调文字颜色 1 2 13 2" xfId="9484"/>
    <cellStyle name="40% - 强调文字颜色 1 2 14" xfId="9473"/>
    <cellStyle name="40% - 强调文字颜色 1 2 2" xfId="1018"/>
    <cellStyle name="40% - 强调文字颜色 1 2 2 2" xfId="1019"/>
    <cellStyle name="40% - 强调文字颜色 1 2 2 2 2" xfId="1020"/>
    <cellStyle name="40% - 强调文字颜色 1 2 2 2 2 2" xfId="1021"/>
    <cellStyle name="40% - 强调文字颜色 1 2 2 2 2 2 2" xfId="4818"/>
    <cellStyle name="40% - 强调文字颜色 1 2 2 2 2 2 2 2" xfId="9489"/>
    <cellStyle name="40% - 强调文字颜色 1 2 2 2 2 2 3" xfId="9488"/>
    <cellStyle name="40% - 强调文字颜色 1 2 2 2 2 3" xfId="1022"/>
    <cellStyle name="40% - 强调文字颜色 1 2 2 2 2 3 2" xfId="4819"/>
    <cellStyle name="40% - 强调文字颜色 1 2 2 2 2 3 2 2" xfId="9491"/>
    <cellStyle name="40% - 强调文字颜色 1 2 2 2 2 3 3" xfId="9490"/>
    <cellStyle name="40% - 强调文字颜色 1 2 2 2 2 4" xfId="4817"/>
    <cellStyle name="40% - 强调文字颜色 1 2 2 2 2 4 2" xfId="9492"/>
    <cellStyle name="40% - 强调文字颜色 1 2 2 2 2 5" xfId="9487"/>
    <cellStyle name="40% - 强调文字颜色 1 2 2 2 3" xfId="1023"/>
    <cellStyle name="40% - 强调文字颜色 1 2 2 2 3 2" xfId="4820"/>
    <cellStyle name="40% - 强调文字颜色 1 2 2 2 3 2 2" xfId="9494"/>
    <cellStyle name="40% - 强调文字颜色 1 2 2 2 3 3" xfId="9493"/>
    <cellStyle name="40% - 强调文字颜色 1 2 2 2 4" xfId="1024"/>
    <cellStyle name="40% - 强调文字颜色 1 2 2 2 4 2" xfId="4821"/>
    <cellStyle name="40% - 强调文字颜色 1 2 2 2 4 2 2" xfId="9496"/>
    <cellStyle name="40% - 强调文字颜色 1 2 2 2 4 3" xfId="9495"/>
    <cellStyle name="40% - 强调文字颜色 1 2 2 2 5" xfId="4816"/>
    <cellStyle name="40% - 强调文字颜色 1 2 2 2 5 2" xfId="9497"/>
    <cellStyle name="40% - 强调文字颜色 1 2 2 2 6" xfId="9486"/>
    <cellStyle name="40% - 强调文字颜色 1 2 2 3" xfId="1025"/>
    <cellStyle name="40% - 强调文字颜色 1 2 2 3 2" xfId="1026"/>
    <cellStyle name="40% - 强调文字颜色 1 2 2 3 2 2" xfId="4823"/>
    <cellStyle name="40% - 强调文字颜色 1 2 2 3 2 2 2" xfId="9500"/>
    <cellStyle name="40% - 强调文字颜色 1 2 2 3 2 3" xfId="9499"/>
    <cellStyle name="40% - 强调文字颜色 1 2 2 3 3" xfId="1027"/>
    <cellStyle name="40% - 强调文字颜色 1 2 2 3 3 2" xfId="4824"/>
    <cellStyle name="40% - 强调文字颜色 1 2 2 3 3 2 2" xfId="9502"/>
    <cellStyle name="40% - 强调文字颜色 1 2 2 3 3 3" xfId="9501"/>
    <cellStyle name="40% - 强调文字颜色 1 2 2 3 4" xfId="4822"/>
    <cellStyle name="40% - 强调文字颜色 1 2 2 3 4 2" xfId="9503"/>
    <cellStyle name="40% - 强调文字颜色 1 2 2 3 5" xfId="9498"/>
    <cellStyle name="40% - 强调文字颜色 1 2 2 4" xfId="1028"/>
    <cellStyle name="40% - 强调文字颜色 1 2 2 4 2" xfId="1029"/>
    <cellStyle name="40% - 强调文字颜色 1 2 2 4 2 2" xfId="4826"/>
    <cellStyle name="40% - 强调文字颜色 1 2 2 4 2 2 2" xfId="9506"/>
    <cellStyle name="40% - 强调文字颜色 1 2 2 4 2 3" xfId="9505"/>
    <cellStyle name="40% - 强调文字颜色 1 2 2 4 3" xfId="1030"/>
    <cellStyle name="40% - 强调文字颜色 1 2 2 4 3 2" xfId="4827"/>
    <cellStyle name="40% - 强调文字颜色 1 2 2 4 3 2 2" xfId="9508"/>
    <cellStyle name="40% - 强调文字颜色 1 2 2 4 3 3" xfId="9507"/>
    <cellStyle name="40% - 强调文字颜色 1 2 2 4 4" xfId="4825"/>
    <cellStyle name="40% - 强调文字颜色 1 2 2 4 4 2" xfId="9509"/>
    <cellStyle name="40% - 强调文字颜色 1 2 2 4 5" xfId="9504"/>
    <cellStyle name="40% - 强调文字颜色 1 2 2 5" xfId="1031"/>
    <cellStyle name="40% - 强调文字颜色 1 2 2 5 2" xfId="4828"/>
    <cellStyle name="40% - 强调文字颜色 1 2 2 5 2 2" xfId="9511"/>
    <cellStyle name="40% - 强调文字颜色 1 2 2 5 3" xfId="9510"/>
    <cellStyle name="40% - 强调文字颜色 1 2 2 6" xfId="1032"/>
    <cellStyle name="40% - 强调文字颜色 1 2 2 6 2" xfId="4829"/>
    <cellStyle name="40% - 强调文字颜色 1 2 2 6 2 2" xfId="9513"/>
    <cellStyle name="40% - 强调文字颜色 1 2 2 6 3" xfId="9512"/>
    <cellStyle name="40% - 强调文字颜色 1 2 2 7" xfId="4815"/>
    <cellStyle name="40% - 强调文字颜色 1 2 2 7 2" xfId="9514"/>
    <cellStyle name="40% - 强调文字颜色 1 2 2 8" xfId="9485"/>
    <cellStyle name="40% - 强调文字颜色 1 2 3" xfId="1033"/>
    <cellStyle name="40% - 强调文字颜色 1 2 3 2" xfId="1034"/>
    <cellStyle name="40% - 强调文字颜色 1 2 3 2 2" xfId="1035"/>
    <cellStyle name="40% - 强调文字颜色 1 2 3 2 2 2" xfId="4832"/>
    <cellStyle name="40% - 强调文字颜色 1 2 3 2 2 2 2" xfId="9518"/>
    <cellStyle name="40% - 强调文字颜色 1 2 3 2 2 3" xfId="9517"/>
    <cellStyle name="40% - 强调文字颜色 1 2 3 2 3" xfId="1036"/>
    <cellStyle name="40% - 强调文字颜色 1 2 3 2 3 2" xfId="4833"/>
    <cellStyle name="40% - 强调文字颜色 1 2 3 2 3 2 2" xfId="9520"/>
    <cellStyle name="40% - 强调文字颜色 1 2 3 2 3 3" xfId="9519"/>
    <cellStyle name="40% - 强调文字颜色 1 2 3 2 4" xfId="4831"/>
    <cellStyle name="40% - 强调文字颜色 1 2 3 2 4 2" xfId="9521"/>
    <cellStyle name="40% - 强调文字颜色 1 2 3 2 5" xfId="9516"/>
    <cellStyle name="40% - 强调文字颜色 1 2 3 3" xfId="1037"/>
    <cellStyle name="40% - 强调文字颜色 1 2 3 3 2" xfId="1038"/>
    <cellStyle name="40% - 强调文字颜色 1 2 3 3 2 2" xfId="4835"/>
    <cellStyle name="40% - 强调文字颜色 1 2 3 3 2 2 2" xfId="9524"/>
    <cellStyle name="40% - 强调文字颜色 1 2 3 3 2 3" xfId="9523"/>
    <cellStyle name="40% - 强调文字颜色 1 2 3 3 3" xfId="1039"/>
    <cellStyle name="40% - 强调文字颜色 1 2 3 3 3 2" xfId="4836"/>
    <cellStyle name="40% - 强调文字颜色 1 2 3 3 3 2 2" xfId="9526"/>
    <cellStyle name="40% - 强调文字颜色 1 2 3 3 3 3" xfId="9525"/>
    <cellStyle name="40% - 强调文字颜色 1 2 3 3 4" xfId="4834"/>
    <cellStyle name="40% - 强调文字颜色 1 2 3 3 4 2" xfId="9527"/>
    <cellStyle name="40% - 强调文字颜色 1 2 3 3 5" xfId="9522"/>
    <cellStyle name="40% - 强调文字颜色 1 2 3 4" xfId="1040"/>
    <cellStyle name="40% - 强调文字颜色 1 2 3 4 2" xfId="4837"/>
    <cellStyle name="40% - 强调文字颜色 1 2 3 4 2 2" xfId="9529"/>
    <cellStyle name="40% - 强调文字颜色 1 2 3 4 3" xfId="9528"/>
    <cellStyle name="40% - 强调文字颜色 1 2 3 5" xfId="1041"/>
    <cellStyle name="40% - 强调文字颜色 1 2 3 5 2" xfId="4838"/>
    <cellStyle name="40% - 强调文字颜色 1 2 3 5 2 2" xfId="9531"/>
    <cellStyle name="40% - 强调文字颜色 1 2 3 5 3" xfId="9530"/>
    <cellStyle name="40% - 强调文字颜色 1 2 3 6" xfId="4830"/>
    <cellStyle name="40% - 强调文字颜色 1 2 3 6 2" xfId="9532"/>
    <cellStyle name="40% - 强调文字颜色 1 2 3 7" xfId="9515"/>
    <cellStyle name="40% - 强调文字颜色 1 2 4" xfId="1042"/>
    <cellStyle name="40% - 强调文字颜色 1 2 4 2" xfId="1043"/>
    <cellStyle name="40% - 强调文字颜色 1 2 4 2 2" xfId="1044"/>
    <cellStyle name="40% - 强调文字颜色 1 2 4 2 2 2" xfId="4841"/>
    <cellStyle name="40% - 强调文字颜色 1 2 4 2 2 2 2" xfId="9536"/>
    <cellStyle name="40% - 强调文字颜色 1 2 4 2 2 3" xfId="9535"/>
    <cellStyle name="40% - 强调文字颜色 1 2 4 2 3" xfId="1045"/>
    <cellStyle name="40% - 强调文字颜色 1 2 4 2 3 2" xfId="4842"/>
    <cellStyle name="40% - 强调文字颜色 1 2 4 2 3 2 2" xfId="9538"/>
    <cellStyle name="40% - 强调文字颜色 1 2 4 2 3 3" xfId="9537"/>
    <cellStyle name="40% - 强调文字颜色 1 2 4 2 4" xfId="4840"/>
    <cellStyle name="40% - 强调文字颜色 1 2 4 2 4 2" xfId="9539"/>
    <cellStyle name="40% - 强调文字颜色 1 2 4 2 5" xfId="9534"/>
    <cellStyle name="40% - 强调文字颜色 1 2 4 3" xfId="1046"/>
    <cellStyle name="40% - 强调文字颜色 1 2 4 3 2" xfId="1047"/>
    <cellStyle name="40% - 强调文字颜色 1 2 4 3 2 2" xfId="4844"/>
    <cellStyle name="40% - 强调文字颜色 1 2 4 3 2 2 2" xfId="9542"/>
    <cellStyle name="40% - 强调文字颜色 1 2 4 3 2 3" xfId="9541"/>
    <cellStyle name="40% - 强调文字颜色 1 2 4 3 3" xfId="1048"/>
    <cellStyle name="40% - 强调文字颜色 1 2 4 3 3 2" xfId="4845"/>
    <cellStyle name="40% - 强调文字颜色 1 2 4 3 3 2 2" xfId="9544"/>
    <cellStyle name="40% - 强调文字颜色 1 2 4 3 3 3" xfId="9543"/>
    <cellStyle name="40% - 强调文字颜色 1 2 4 3 4" xfId="4843"/>
    <cellStyle name="40% - 强调文字颜色 1 2 4 3 4 2" xfId="9545"/>
    <cellStyle name="40% - 强调文字颜色 1 2 4 3 5" xfId="9540"/>
    <cellStyle name="40% - 强调文字颜色 1 2 4 4" xfId="1049"/>
    <cellStyle name="40% - 强调文字颜色 1 2 4 4 2" xfId="4846"/>
    <cellStyle name="40% - 强调文字颜色 1 2 4 4 2 2" xfId="9547"/>
    <cellStyle name="40% - 强调文字颜色 1 2 4 4 3" xfId="9546"/>
    <cellStyle name="40% - 强调文字颜色 1 2 4 5" xfId="1050"/>
    <cellStyle name="40% - 强调文字颜色 1 2 4 5 2" xfId="4847"/>
    <cellStyle name="40% - 强调文字颜色 1 2 4 5 2 2" xfId="9549"/>
    <cellStyle name="40% - 强调文字颜色 1 2 4 5 3" xfId="9548"/>
    <cellStyle name="40% - 强调文字颜色 1 2 4 6" xfId="4839"/>
    <cellStyle name="40% - 强调文字颜色 1 2 4 6 2" xfId="9550"/>
    <cellStyle name="40% - 强调文字颜色 1 2 4 7" xfId="9533"/>
    <cellStyle name="40% - 强调文字颜色 1 2 5" xfId="1051"/>
    <cellStyle name="40% - 强调文字颜色 1 2 5 2" xfId="1052"/>
    <cellStyle name="40% - 强调文字颜色 1 2 5 2 2" xfId="4849"/>
    <cellStyle name="40% - 强调文字颜色 1 2 5 2 2 2" xfId="9553"/>
    <cellStyle name="40% - 强调文字颜色 1 2 5 2 3" xfId="9552"/>
    <cellStyle name="40% - 强调文字颜色 1 2 5 3" xfId="1053"/>
    <cellStyle name="40% - 强调文字颜色 1 2 5 3 2" xfId="4850"/>
    <cellStyle name="40% - 强调文字颜色 1 2 5 3 2 2" xfId="9555"/>
    <cellStyle name="40% - 强调文字颜色 1 2 5 3 3" xfId="9554"/>
    <cellStyle name="40% - 强调文字颜色 1 2 5 4" xfId="4848"/>
    <cellStyle name="40% - 强调文字颜色 1 2 5 4 2" xfId="9556"/>
    <cellStyle name="40% - 强调文字颜色 1 2 5 5" xfId="9551"/>
    <cellStyle name="40% - 强调文字颜色 1 2 6" xfId="1054"/>
    <cellStyle name="40% - 强调文字颜色 1 2 6 2" xfId="1055"/>
    <cellStyle name="40% - 强调文字颜色 1 2 6 2 2" xfId="4852"/>
    <cellStyle name="40% - 强调文字颜色 1 2 6 2 2 2" xfId="9559"/>
    <cellStyle name="40% - 强调文字颜色 1 2 6 2 3" xfId="9558"/>
    <cellStyle name="40% - 强调文字颜色 1 2 6 3" xfId="1056"/>
    <cellStyle name="40% - 强调文字颜色 1 2 6 3 2" xfId="4853"/>
    <cellStyle name="40% - 强调文字颜色 1 2 6 3 2 2" xfId="9561"/>
    <cellStyle name="40% - 强调文字颜色 1 2 6 3 3" xfId="9560"/>
    <cellStyle name="40% - 强调文字颜色 1 2 6 4" xfId="4851"/>
    <cellStyle name="40% - 强调文字颜色 1 2 6 4 2" xfId="9562"/>
    <cellStyle name="40% - 强调文字颜色 1 2 6 5" xfId="9557"/>
    <cellStyle name="40% - 强调文字颜色 1 2 7" xfId="1057"/>
    <cellStyle name="40% - 强调文字颜色 1 2 7 2" xfId="1058"/>
    <cellStyle name="40% - 强调文字颜色 1 2 7 2 2" xfId="4855"/>
    <cellStyle name="40% - 强调文字颜色 1 2 7 2 2 2" xfId="9565"/>
    <cellStyle name="40% - 强调文字颜色 1 2 7 2 3" xfId="9564"/>
    <cellStyle name="40% - 强调文字颜色 1 2 7 3" xfId="1059"/>
    <cellStyle name="40% - 强调文字颜色 1 2 7 3 2" xfId="4856"/>
    <cellStyle name="40% - 强调文字颜色 1 2 7 3 2 2" xfId="9567"/>
    <cellStyle name="40% - 强调文字颜色 1 2 7 3 3" xfId="9566"/>
    <cellStyle name="40% - 强调文字颜色 1 2 7 4" xfId="4854"/>
    <cellStyle name="40% - 强调文字颜色 1 2 7 4 2" xfId="9568"/>
    <cellStyle name="40% - 强调文字颜色 1 2 7 5" xfId="9563"/>
    <cellStyle name="40% - 强调文字颜色 1 2 8" xfId="1060"/>
    <cellStyle name="40% - 强调文字颜色 1 2 8 2" xfId="1061"/>
    <cellStyle name="40% - 强调文字颜色 1 2 8 2 2" xfId="4858"/>
    <cellStyle name="40% - 强调文字颜色 1 2 8 2 2 2" xfId="9571"/>
    <cellStyle name="40% - 强调文字颜色 1 2 8 2 3" xfId="9570"/>
    <cellStyle name="40% - 强调文字颜色 1 2 8 3" xfId="1062"/>
    <cellStyle name="40% - 强调文字颜色 1 2 8 3 2" xfId="4859"/>
    <cellStyle name="40% - 强调文字颜色 1 2 8 3 2 2" xfId="9573"/>
    <cellStyle name="40% - 强调文字颜色 1 2 8 3 3" xfId="9572"/>
    <cellStyle name="40% - 强调文字颜色 1 2 8 4" xfId="4857"/>
    <cellStyle name="40% - 强调文字颜色 1 2 8 4 2" xfId="9574"/>
    <cellStyle name="40% - 强调文字颜色 1 2 8 5" xfId="9569"/>
    <cellStyle name="40% - 强调文字颜色 1 2 9" xfId="1063"/>
    <cellStyle name="40% - 强调文字颜色 1 2 9 2" xfId="1064"/>
    <cellStyle name="40% - 强调文字颜色 1 2 9 2 2" xfId="4861"/>
    <cellStyle name="40% - 强调文字颜色 1 2 9 2 2 2" xfId="9577"/>
    <cellStyle name="40% - 强调文字颜色 1 2 9 2 3" xfId="9576"/>
    <cellStyle name="40% - 强调文字颜色 1 2 9 3" xfId="1065"/>
    <cellStyle name="40% - 强调文字颜色 1 2 9 3 2" xfId="4862"/>
    <cellStyle name="40% - 强调文字颜色 1 2 9 3 2 2" xfId="9579"/>
    <cellStyle name="40% - 强调文字颜色 1 2 9 3 3" xfId="9578"/>
    <cellStyle name="40% - 强调文字颜色 1 2 9 4" xfId="4860"/>
    <cellStyle name="40% - 强调文字颜色 1 2 9 4 2" xfId="9580"/>
    <cellStyle name="40% - 强调文字颜色 1 2 9 5" xfId="9575"/>
    <cellStyle name="40% - 强调文字颜色 2 2" xfId="1066"/>
    <cellStyle name="40% - 强调文字颜色 2 2 10" xfId="1067"/>
    <cellStyle name="40% - 强调文字颜色 2 2 10 2" xfId="1068"/>
    <cellStyle name="40% - 强调文字颜色 2 2 10 2 2" xfId="4865"/>
    <cellStyle name="40% - 强调文字颜色 2 2 10 2 2 2" xfId="9584"/>
    <cellStyle name="40% - 强调文字颜色 2 2 10 2 3" xfId="9583"/>
    <cellStyle name="40% - 强调文字颜色 2 2 10 3" xfId="1069"/>
    <cellStyle name="40% - 强调文字颜色 2 2 10 3 2" xfId="4866"/>
    <cellStyle name="40% - 强调文字颜色 2 2 10 3 2 2" xfId="9586"/>
    <cellStyle name="40% - 强调文字颜色 2 2 10 3 3" xfId="9585"/>
    <cellStyle name="40% - 强调文字颜色 2 2 10 4" xfId="4864"/>
    <cellStyle name="40% - 强调文字颜色 2 2 10 4 2" xfId="9587"/>
    <cellStyle name="40% - 强调文字颜色 2 2 10 5" xfId="9582"/>
    <cellStyle name="40% - 强调文字颜色 2 2 11" xfId="1070"/>
    <cellStyle name="40% - 强调文字颜色 2 2 11 2" xfId="4867"/>
    <cellStyle name="40% - 强调文字颜色 2 2 11 2 2" xfId="9589"/>
    <cellStyle name="40% - 强调文字颜色 2 2 11 3" xfId="9588"/>
    <cellStyle name="40% - 强调文字颜色 2 2 12" xfId="1071"/>
    <cellStyle name="40% - 强调文字颜色 2 2 12 2" xfId="4868"/>
    <cellStyle name="40% - 强调文字颜色 2 2 12 2 2" xfId="9591"/>
    <cellStyle name="40% - 强调文字颜色 2 2 12 3" xfId="9590"/>
    <cellStyle name="40% - 强调文字颜色 2 2 13" xfId="4863"/>
    <cellStyle name="40% - 强调文字颜色 2 2 13 2" xfId="9592"/>
    <cellStyle name="40% - 强调文字颜色 2 2 14" xfId="9581"/>
    <cellStyle name="40% - 强调文字颜色 2 2 2" xfId="1072"/>
    <cellStyle name="40% - 强调文字颜色 2 2 2 2" xfId="1073"/>
    <cellStyle name="40% - 强调文字颜色 2 2 2 2 2" xfId="1074"/>
    <cellStyle name="40% - 强调文字颜色 2 2 2 2 2 2" xfId="1075"/>
    <cellStyle name="40% - 强调文字颜色 2 2 2 2 2 2 2" xfId="4872"/>
    <cellStyle name="40% - 强调文字颜色 2 2 2 2 2 2 2 2" xfId="9597"/>
    <cellStyle name="40% - 强调文字颜色 2 2 2 2 2 2 3" xfId="9596"/>
    <cellStyle name="40% - 强调文字颜色 2 2 2 2 2 3" xfId="1076"/>
    <cellStyle name="40% - 强调文字颜色 2 2 2 2 2 3 2" xfId="4873"/>
    <cellStyle name="40% - 强调文字颜色 2 2 2 2 2 3 2 2" xfId="9599"/>
    <cellStyle name="40% - 强调文字颜色 2 2 2 2 2 3 3" xfId="9598"/>
    <cellStyle name="40% - 强调文字颜色 2 2 2 2 2 4" xfId="4871"/>
    <cellStyle name="40% - 强调文字颜色 2 2 2 2 2 4 2" xfId="9600"/>
    <cellStyle name="40% - 强调文字颜色 2 2 2 2 2 5" xfId="9595"/>
    <cellStyle name="40% - 强调文字颜色 2 2 2 2 3" xfId="1077"/>
    <cellStyle name="40% - 强调文字颜色 2 2 2 2 3 2" xfId="4874"/>
    <cellStyle name="40% - 强调文字颜色 2 2 2 2 3 2 2" xfId="9602"/>
    <cellStyle name="40% - 强调文字颜色 2 2 2 2 3 3" xfId="9601"/>
    <cellStyle name="40% - 强调文字颜色 2 2 2 2 4" xfId="1078"/>
    <cellStyle name="40% - 强调文字颜色 2 2 2 2 4 2" xfId="4875"/>
    <cellStyle name="40% - 强调文字颜色 2 2 2 2 4 2 2" xfId="9604"/>
    <cellStyle name="40% - 强调文字颜色 2 2 2 2 4 3" xfId="9603"/>
    <cellStyle name="40% - 强调文字颜色 2 2 2 2 5" xfId="4870"/>
    <cellStyle name="40% - 强调文字颜色 2 2 2 2 5 2" xfId="9605"/>
    <cellStyle name="40% - 强调文字颜色 2 2 2 2 6" xfId="9594"/>
    <cellStyle name="40% - 强调文字颜色 2 2 2 3" xfId="1079"/>
    <cellStyle name="40% - 强调文字颜色 2 2 2 3 2" xfId="1080"/>
    <cellStyle name="40% - 强调文字颜色 2 2 2 3 2 2" xfId="4877"/>
    <cellStyle name="40% - 强调文字颜色 2 2 2 3 2 2 2" xfId="9608"/>
    <cellStyle name="40% - 强调文字颜色 2 2 2 3 2 3" xfId="9607"/>
    <cellStyle name="40% - 强调文字颜色 2 2 2 3 3" xfId="1081"/>
    <cellStyle name="40% - 强调文字颜色 2 2 2 3 3 2" xfId="4878"/>
    <cellStyle name="40% - 强调文字颜色 2 2 2 3 3 2 2" xfId="9610"/>
    <cellStyle name="40% - 强调文字颜色 2 2 2 3 3 3" xfId="9609"/>
    <cellStyle name="40% - 强调文字颜色 2 2 2 3 4" xfId="4876"/>
    <cellStyle name="40% - 强调文字颜色 2 2 2 3 4 2" xfId="9611"/>
    <cellStyle name="40% - 强调文字颜色 2 2 2 3 5" xfId="9606"/>
    <cellStyle name="40% - 强调文字颜色 2 2 2 4" xfId="1082"/>
    <cellStyle name="40% - 强调文字颜色 2 2 2 4 2" xfId="1083"/>
    <cellStyle name="40% - 强调文字颜色 2 2 2 4 2 2" xfId="4880"/>
    <cellStyle name="40% - 强调文字颜色 2 2 2 4 2 2 2" xfId="9614"/>
    <cellStyle name="40% - 强调文字颜色 2 2 2 4 2 3" xfId="9613"/>
    <cellStyle name="40% - 强调文字颜色 2 2 2 4 3" xfId="1084"/>
    <cellStyle name="40% - 强调文字颜色 2 2 2 4 3 2" xfId="4881"/>
    <cellStyle name="40% - 强调文字颜色 2 2 2 4 3 2 2" xfId="9616"/>
    <cellStyle name="40% - 强调文字颜色 2 2 2 4 3 3" xfId="9615"/>
    <cellStyle name="40% - 强调文字颜色 2 2 2 4 4" xfId="4879"/>
    <cellStyle name="40% - 强调文字颜色 2 2 2 4 4 2" xfId="9617"/>
    <cellStyle name="40% - 强调文字颜色 2 2 2 4 5" xfId="9612"/>
    <cellStyle name="40% - 强调文字颜色 2 2 2 5" xfId="1085"/>
    <cellStyle name="40% - 强调文字颜色 2 2 2 5 2" xfId="4882"/>
    <cellStyle name="40% - 强调文字颜色 2 2 2 5 2 2" xfId="9619"/>
    <cellStyle name="40% - 强调文字颜色 2 2 2 5 3" xfId="9618"/>
    <cellStyle name="40% - 强调文字颜色 2 2 2 6" xfId="1086"/>
    <cellStyle name="40% - 强调文字颜色 2 2 2 6 2" xfId="4883"/>
    <cellStyle name="40% - 强调文字颜色 2 2 2 6 2 2" xfId="9621"/>
    <cellStyle name="40% - 强调文字颜色 2 2 2 6 3" xfId="9620"/>
    <cellStyle name="40% - 强调文字颜色 2 2 2 7" xfId="4869"/>
    <cellStyle name="40% - 强调文字颜色 2 2 2 7 2" xfId="9622"/>
    <cellStyle name="40% - 强调文字颜色 2 2 2 8" xfId="9593"/>
    <cellStyle name="40% - 强调文字颜色 2 2 3" xfId="1087"/>
    <cellStyle name="40% - 强调文字颜色 2 2 3 2" xfId="1088"/>
    <cellStyle name="40% - 强调文字颜色 2 2 3 2 2" xfId="1089"/>
    <cellStyle name="40% - 强调文字颜色 2 2 3 2 2 2" xfId="4886"/>
    <cellStyle name="40% - 强调文字颜色 2 2 3 2 2 2 2" xfId="9626"/>
    <cellStyle name="40% - 强调文字颜色 2 2 3 2 2 3" xfId="9625"/>
    <cellStyle name="40% - 强调文字颜色 2 2 3 2 3" xfId="1090"/>
    <cellStyle name="40% - 强调文字颜色 2 2 3 2 3 2" xfId="4887"/>
    <cellStyle name="40% - 强调文字颜色 2 2 3 2 3 2 2" xfId="9628"/>
    <cellStyle name="40% - 强调文字颜色 2 2 3 2 3 3" xfId="9627"/>
    <cellStyle name="40% - 强调文字颜色 2 2 3 2 4" xfId="4885"/>
    <cellStyle name="40% - 强调文字颜色 2 2 3 2 4 2" xfId="9629"/>
    <cellStyle name="40% - 强调文字颜色 2 2 3 2 5" xfId="9624"/>
    <cellStyle name="40% - 强调文字颜色 2 2 3 3" xfId="1091"/>
    <cellStyle name="40% - 强调文字颜色 2 2 3 3 2" xfId="1092"/>
    <cellStyle name="40% - 强调文字颜色 2 2 3 3 2 2" xfId="4889"/>
    <cellStyle name="40% - 强调文字颜色 2 2 3 3 2 2 2" xfId="9632"/>
    <cellStyle name="40% - 强调文字颜色 2 2 3 3 2 3" xfId="9631"/>
    <cellStyle name="40% - 强调文字颜色 2 2 3 3 3" xfId="1093"/>
    <cellStyle name="40% - 强调文字颜色 2 2 3 3 3 2" xfId="4890"/>
    <cellStyle name="40% - 强调文字颜色 2 2 3 3 3 2 2" xfId="9634"/>
    <cellStyle name="40% - 强调文字颜色 2 2 3 3 3 3" xfId="9633"/>
    <cellStyle name="40% - 强调文字颜色 2 2 3 3 4" xfId="4888"/>
    <cellStyle name="40% - 强调文字颜色 2 2 3 3 4 2" xfId="9635"/>
    <cellStyle name="40% - 强调文字颜色 2 2 3 3 5" xfId="9630"/>
    <cellStyle name="40% - 强调文字颜色 2 2 3 4" xfId="1094"/>
    <cellStyle name="40% - 强调文字颜色 2 2 3 4 2" xfId="4891"/>
    <cellStyle name="40% - 强调文字颜色 2 2 3 4 2 2" xfId="9637"/>
    <cellStyle name="40% - 强调文字颜色 2 2 3 4 3" xfId="9636"/>
    <cellStyle name="40% - 强调文字颜色 2 2 3 5" xfId="1095"/>
    <cellStyle name="40% - 强调文字颜色 2 2 3 5 2" xfId="4892"/>
    <cellStyle name="40% - 强调文字颜色 2 2 3 5 2 2" xfId="9639"/>
    <cellStyle name="40% - 强调文字颜色 2 2 3 5 3" xfId="9638"/>
    <cellStyle name="40% - 强调文字颜色 2 2 3 6" xfId="4884"/>
    <cellStyle name="40% - 强调文字颜色 2 2 3 6 2" xfId="9640"/>
    <cellStyle name="40% - 强调文字颜色 2 2 3 7" xfId="9623"/>
    <cellStyle name="40% - 强调文字颜色 2 2 4" xfId="1096"/>
    <cellStyle name="40% - 强调文字颜色 2 2 4 2" xfId="1097"/>
    <cellStyle name="40% - 强调文字颜色 2 2 4 2 2" xfId="1098"/>
    <cellStyle name="40% - 强调文字颜色 2 2 4 2 2 2" xfId="4895"/>
    <cellStyle name="40% - 强调文字颜色 2 2 4 2 2 2 2" xfId="9644"/>
    <cellStyle name="40% - 强调文字颜色 2 2 4 2 2 3" xfId="9643"/>
    <cellStyle name="40% - 强调文字颜色 2 2 4 2 3" xfId="1099"/>
    <cellStyle name="40% - 强调文字颜色 2 2 4 2 3 2" xfId="4896"/>
    <cellStyle name="40% - 强调文字颜色 2 2 4 2 3 2 2" xfId="9646"/>
    <cellStyle name="40% - 强调文字颜色 2 2 4 2 3 3" xfId="9645"/>
    <cellStyle name="40% - 强调文字颜色 2 2 4 2 4" xfId="4894"/>
    <cellStyle name="40% - 强调文字颜色 2 2 4 2 4 2" xfId="9647"/>
    <cellStyle name="40% - 强调文字颜色 2 2 4 2 5" xfId="9642"/>
    <cellStyle name="40% - 强调文字颜色 2 2 4 3" xfId="1100"/>
    <cellStyle name="40% - 强调文字颜色 2 2 4 3 2" xfId="1101"/>
    <cellStyle name="40% - 强调文字颜色 2 2 4 3 2 2" xfId="4898"/>
    <cellStyle name="40% - 强调文字颜色 2 2 4 3 2 2 2" xfId="9650"/>
    <cellStyle name="40% - 强调文字颜色 2 2 4 3 2 3" xfId="9649"/>
    <cellStyle name="40% - 强调文字颜色 2 2 4 3 3" xfId="1102"/>
    <cellStyle name="40% - 强调文字颜色 2 2 4 3 3 2" xfId="4899"/>
    <cellStyle name="40% - 强调文字颜色 2 2 4 3 3 2 2" xfId="9652"/>
    <cellStyle name="40% - 强调文字颜色 2 2 4 3 3 3" xfId="9651"/>
    <cellStyle name="40% - 强调文字颜色 2 2 4 3 4" xfId="4897"/>
    <cellStyle name="40% - 强调文字颜色 2 2 4 3 4 2" xfId="9653"/>
    <cellStyle name="40% - 强调文字颜色 2 2 4 3 5" xfId="9648"/>
    <cellStyle name="40% - 强调文字颜色 2 2 4 4" xfId="1103"/>
    <cellStyle name="40% - 强调文字颜色 2 2 4 4 2" xfId="4900"/>
    <cellStyle name="40% - 强调文字颜色 2 2 4 4 2 2" xfId="9655"/>
    <cellStyle name="40% - 强调文字颜色 2 2 4 4 3" xfId="9654"/>
    <cellStyle name="40% - 强调文字颜色 2 2 4 5" xfId="1104"/>
    <cellStyle name="40% - 强调文字颜色 2 2 4 5 2" xfId="4901"/>
    <cellStyle name="40% - 强调文字颜色 2 2 4 5 2 2" xfId="9657"/>
    <cellStyle name="40% - 强调文字颜色 2 2 4 5 3" xfId="9656"/>
    <cellStyle name="40% - 强调文字颜色 2 2 4 6" xfId="4893"/>
    <cellStyle name="40% - 强调文字颜色 2 2 4 6 2" xfId="9658"/>
    <cellStyle name="40% - 强调文字颜色 2 2 4 7" xfId="9641"/>
    <cellStyle name="40% - 强调文字颜色 2 2 5" xfId="1105"/>
    <cellStyle name="40% - 强调文字颜色 2 2 5 2" xfId="1106"/>
    <cellStyle name="40% - 强调文字颜色 2 2 5 2 2" xfId="4903"/>
    <cellStyle name="40% - 强调文字颜色 2 2 5 2 2 2" xfId="9661"/>
    <cellStyle name="40% - 强调文字颜色 2 2 5 2 3" xfId="9660"/>
    <cellStyle name="40% - 强调文字颜色 2 2 5 3" xfId="1107"/>
    <cellStyle name="40% - 强调文字颜色 2 2 5 3 2" xfId="4904"/>
    <cellStyle name="40% - 强调文字颜色 2 2 5 3 2 2" xfId="9663"/>
    <cellStyle name="40% - 强调文字颜色 2 2 5 3 3" xfId="9662"/>
    <cellStyle name="40% - 强调文字颜色 2 2 5 4" xfId="4902"/>
    <cellStyle name="40% - 强调文字颜色 2 2 5 4 2" xfId="9664"/>
    <cellStyle name="40% - 强调文字颜色 2 2 5 5" xfId="9659"/>
    <cellStyle name="40% - 强调文字颜色 2 2 6" xfId="1108"/>
    <cellStyle name="40% - 强调文字颜色 2 2 6 2" xfId="1109"/>
    <cellStyle name="40% - 强调文字颜色 2 2 6 2 2" xfId="4906"/>
    <cellStyle name="40% - 强调文字颜色 2 2 6 2 2 2" xfId="9667"/>
    <cellStyle name="40% - 强调文字颜色 2 2 6 2 3" xfId="9666"/>
    <cellStyle name="40% - 强调文字颜色 2 2 6 3" xfId="1110"/>
    <cellStyle name="40% - 强调文字颜色 2 2 6 3 2" xfId="4907"/>
    <cellStyle name="40% - 强调文字颜色 2 2 6 3 2 2" xfId="9669"/>
    <cellStyle name="40% - 强调文字颜色 2 2 6 3 3" xfId="9668"/>
    <cellStyle name="40% - 强调文字颜色 2 2 6 4" xfId="4905"/>
    <cellStyle name="40% - 强调文字颜色 2 2 6 4 2" xfId="9670"/>
    <cellStyle name="40% - 强调文字颜色 2 2 6 5" xfId="9665"/>
    <cellStyle name="40% - 强调文字颜色 2 2 7" xfId="1111"/>
    <cellStyle name="40% - 强调文字颜色 2 2 7 2" xfId="1112"/>
    <cellStyle name="40% - 强调文字颜色 2 2 7 2 2" xfId="4909"/>
    <cellStyle name="40% - 强调文字颜色 2 2 7 2 2 2" xfId="9673"/>
    <cellStyle name="40% - 强调文字颜色 2 2 7 2 3" xfId="9672"/>
    <cellStyle name="40% - 强调文字颜色 2 2 7 3" xfId="1113"/>
    <cellStyle name="40% - 强调文字颜色 2 2 7 3 2" xfId="4910"/>
    <cellStyle name="40% - 强调文字颜色 2 2 7 3 2 2" xfId="9675"/>
    <cellStyle name="40% - 强调文字颜色 2 2 7 3 3" xfId="9674"/>
    <cellStyle name="40% - 强调文字颜色 2 2 7 4" xfId="4908"/>
    <cellStyle name="40% - 强调文字颜色 2 2 7 4 2" xfId="9676"/>
    <cellStyle name="40% - 强调文字颜色 2 2 7 5" xfId="9671"/>
    <cellStyle name="40% - 强调文字颜色 2 2 8" xfId="1114"/>
    <cellStyle name="40% - 强调文字颜色 2 2 8 2" xfId="1115"/>
    <cellStyle name="40% - 强调文字颜色 2 2 8 2 2" xfId="4912"/>
    <cellStyle name="40% - 强调文字颜色 2 2 8 2 2 2" xfId="9679"/>
    <cellStyle name="40% - 强调文字颜色 2 2 8 2 3" xfId="9678"/>
    <cellStyle name="40% - 强调文字颜色 2 2 8 3" xfId="1116"/>
    <cellStyle name="40% - 强调文字颜色 2 2 8 3 2" xfId="4913"/>
    <cellStyle name="40% - 强调文字颜色 2 2 8 3 2 2" xfId="9681"/>
    <cellStyle name="40% - 强调文字颜色 2 2 8 3 3" xfId="9680"/>
    <cellStyle name="40% - 强调文字颜色 2 2 8 4" xfId="4911"/>
    <cellStyle name="40% - 强调文字颜色 2 2 8 4 2" xfId="9682"/>
    <cellStyle name="40% - 强调文字颜色 2 2 8 5" xfId="9677"/>
    <cellStyle name="40% - 强调文字颜色 2 2 9" xfId="1117"/>
    <cellStyle name="40% - 强调文字颜色 2 2 9 2" xfId="1118"/>
    <cellStyle name="40% - 强调文字颜色 2 2 9 2 2" xfId="4915"/>
    <cellStyle name="40% - 强调文字颜色 2 2 9 2 2 2" xfId="9685"/>
    <cellStyle name="40% - 强调文字颜色 2 2 9 2 3" xfId="9684"/>
    <cellStyle name="40% - 强调文字颜色 2 2 9 3" xfId="1119"/>
    <cellStyle name="40% - 强调文字颜色 2 2 9 3 2" xfId="4916"/>
    <cellStyle name="40% - 强调文字颜色 2 2 9 3 2 2" xfId="9687"/>
    <cellStyle name="40% - 强调文字颜色 2 2 9 3 3" xfId="9686"/>
    <cellStyle name="40% - 强调文字颜色 2 2 9 4" xfId="4914"/>
    <cellStyle name="40% - 强调文字颜色 2 2 9 4 2" xfId="9688"/>
    <cellStyle name="40% - 强调文字颜色 2 2 9 5" xfId="9683"/>
    <cellStyle name="40% - 强调文字颜色 3 2" xfId="1120"/>
    <cellStyle name="40% - 强调文字颜色 3 2 10" xfId="1121"/>
    <cellStyle name="40% - 强调文字颜色 3 2 10 2" xfId="1122"/>
    <cellStyle name="40% - 强调文字颜色 3 2 10 2 2" xfId="4919"/>
    <cellStyle name="40% - 强调文字颜色 3 2 10 2 2 2" xfId="9692"/>
    <cellStyle name="40% - 强调文字颜色 3 2 10 2 3" xfId="9691"/>
    <cellStyle name="40% - 强调文字颜色 3 2 10 3" xfId="1123"/>
    <cellStyle name="40% - 强调文字颜色 3 2 10 3 2" xfId="4920"/>
    <cellStyle name="40% - 强调文字颜色 3 2 10 3 2 2" xfId="9694"/>
    <cellStyle name="40% - 强调文字颜色 3 2 10 3 3" xfId="9693"/>
    <cellStyle name="40% - 强调文字颜色 3 2 10 4" xfId="4918"/>
    <cellStyle name="40% - 强调文字颜色 3 2 10 4 2" xfId="9695"/>
    <cellStyle name="40% - 强调文字颜色 3 2 10 5" xfId="9690"/>
    <cellStyle name="40% - 强调文字颜色 3 2 11" xfId="1124"/>
    <cellStyle name="40% - 强调文字颜色 3 2 11 2" xfId="4921"/>
    <cellStyle name="40% - 强调文字颜色 3 2 11 2 2" xfId="9697"/>
    <cellStyle name="40% - 强调文字颜色 3 2 11 3" xfId="9696"/>
    <cellStyle name="40% - 强调文字颜色 3 2 12" xfId="1125"/>
    <cellStyle name="40% - 强调文字颜色 3 2 12 2" xfId="4922"/>
    <cellStyle name="40% - 强调文字颜色 3 2 12 2 2" xfId="9699"/>
    <cellStyle name="40% - 强调文字颜色 3 2 12 3" xfId="9698"/>
    <cellStyle name="40% - 强调文字颜色 3 2 13" xfId="4917"/>
    <cellStyle name="40% - 强调文字颜色 3 2 13 2" xfId="9700"/>
    <cellStyle name="40% - 强调文字颜色 3 2 14" xfId="9689"/>
    <cellStyle name="40% - 强调文字颜色 3 2 2" xfId="1126"/>
    <cellStyle name="40% - 强调文字颜色 3 2 2 2" xfId="1127"/>
    <cellStyle name="40% - 强调文字颜色 3 2 2 2 2" xfId="1128"/>
    <cellStyle name="40% - 强调文字颜色 3 2 2 2 2 2" xfId="1129"/>
    <cellStyle name="40% - 强调文字颜色 3 2 2 2 2 2 2" xfId="4926"/>
    <cellStyle name="40% - 强调文字颜色 3 2 2 2 2 2 2 2" xfId="9705"/>
    <cellStyle name="40% - 强调文字颜色 3 2 2 2 2 2 3" xfId="9704"/>
    <cellStyle name="40% - 强调文字颜色 3 2 2 2 2 3" xfId="1130"/>
    <cellStyle name="40% - 强调文字颜色 3 2 2 2 2 3 2" xfId="4927"/>
    <cellStyle name="40% - 强调文字颜色 3 2 2 2 2 3 2 2" xfId="9707"/>
    <cellStyle name="40% - 强调文字颜色 3 2 2 2 2 3 3" xfId="9706"/>
    <cellStyle name="40% - 强调文字颜色 3 2 2 2 2 4" xfId="4925"/>
    <cellStyle name="40% - 强调文字颜色 3 2 2 2 2 4 2" xfId="9708"/>
    <cellStyle name="40% - 强调文字颜色 3 2 2 2 2 5" xfId="9703"/>
    <cellStyle name="40% - 强调文字颜色 3 2 2 2 3" xfId="1131"/>
    <cellStyle name="40% - 强调文字颜色 3 2 2 2 3 2" xfId="4928"/>
    <cellStyle name="40% - 强调文字颜色 3 2 2 2 3 2 2" xfId="9710"/>
    <cellStyle name="40% - 强调文字颜色 3 2 2 2 3 3" xfId="9709"/>
    <cellStyle name="40% - 强调文字颜色 3 2 2 2 4" xfId="1132"/>
    <cellStyle name="40% - 强调文字颜色 3 2 2 2 4 2" xfId="4929"/>
    <cellStyle name="40% - 强调文字颜色 3 2 2 2 4 2 2" xfId="9712"/>
    <cellStyle name="40% - 强调文字颜色 3 2 2 2 4 3" xfId="9711"/>
    <cellStyle name="40% - 强调文字颜色 3 2 2 2 5" xfId="4924"/>
    <cellStyle name="40% - 强调文字颜色 3 2 2 2 5 2" xfId="9713"/>
    <cellStyle name="40% - 强调文字颜色 3 2 2 2 6" xfId="9702"/>
    <cellStyle name="40% - 强调文字颜色 3 2 2 3" xfId="1133"/>
    <cellStyle name="40% - 强调文字颜色 3 2 2 3 2" xfId="1134"/>
    <cellStyle name="40% - 强调文字颜色 3 2 2 3 2 2" xfId="4931"/>
    <cellStyle name="40% - 强调文字颜色 3 2 2 3 2 2 2" xfId="9716"/>
    <cellStyle name="40% - 强调文字颜色 3 2 2 3 2 3" xfId="9715"/>
    <cellStyle name="40% - 强调文字颜色 3 2 2 3 3" xfId="1135"/>
    <cellStyle name="40% - 强调文字颜色 3 2 2 3 3 2" xfId="4932"/>
    <cellStyle name="40% - 强调文字颜色 3 2 2 3 3 2 2" xfId="9718"/>
    <cellStyle name="40% - 强调文字颜色 3 2 2 3 3 3" xfId="9717"/>
    <cellStyle name="40% - 强调文字颜色 3 2 2 3 4" xfId="4930"/>
    <cellStyle name="40% - 强调文字颜色 3 2 2 3 4 2" xfId="9719"/>
    <cellStyle name="40% - 强调文字颜色 3 2 2 3 5" xfId="9714"/>
    <cellStyle name="40% - 强调文字颜色 3 2 2 4" xfId="1136"/>
    <cellStyle name="40% - 强调文字颜色 3 2 2 4 2" xfId="1137"/>
    <cellStyle name="40% - 强调文字颜色 3 2 2 4 2 2" xfId="4934"/>
    <cellStyle name="40% - 强调文字颜色 3 2 2 4 2 2 2" xfId="9722"/>
    <cellStyle name="40% - 强调文字颜色 3 2 2 4 2 3" xfId="9721"/>
    <cellStyle name="40% - 强调文字颜色 3 2 2 4 3" xfId="1138"/>
    <cellStyle name="40% - 强调文字颜色 3 2 2 4 3 2" xfId="4935"/>
    <cellStyle name="40% - 强调文字颜色 3 2 2 4 3 2 2" xfId="9724"/>
    <cellStyle name="40% - 强调文字颜色 3 2 2 4 3 3" xfId="9723"/>
    <cellStyle name="40% - 强调文字颜色 3 2 2 4 4" xfId="4933"/>
    <cellStyle name="40% - 强调文字颜色 3 2 2 4 4 2" xfId="9725"/>
    <cellStyle name="40% - 强调文字颜色 3 2 2 4 5" xfId="9720"/>
    <cellStyle name="40% - 强调文字颜色 3 2 2 5" xfId="1139"/>
    <cellStyle name="40% - 强调文字颜色 3 2 2 5 2" xfId="4936"/>
    <cellStyle name="40% - 强调文字颜色 3 2 2 5 2 2" xfId="9727"/>
    <cellStyle name="40% - 强调文字颜色 3 2 2 5 3" xfId="9726"/>
    <cellStyle name="40% - 强调文字颜色 3 2 2 6" xfId="1140"/>
    <cellStyle name="40% - 强调文字颜色 3 2 2 6 2" xfId="4937"/>
    <cellStyle name="40% - 强调文字颜色 3 2 2 6 2 2" xfId="9729"/>
    <cellStyle name="40% - 强调文字颜色 3 2 2 6 3" xfId="9728"/>
    <cellStyle name="40% - 强调文字颜色 3 2 2 7" xfId="4923"/>
    <cellStyle name="40% - 强调文字颜色 3 2 2 7 2" xfId="9730"/>
    <cellStyle name="40% - 强调文字颜色 3 2 2 8" xfId="9701"/>
    <cellStyle name="40% - 强调文字颜色 3 2 3" xfId="1141"/>
    <cellStyle name="40% - 强调文字颜色 3 2 3 2" xfId="1142"/>
    <cellStyle name="40% - 强调文字颜色 3 2 3 2 2" xfId="1143"/>
    <cellStyle name="40% - 强调文字颜色 3 2 3 2 2 2" xfId="4940"/>
    <cellStyle name="40% - 强调文字颜色 3 2 3 2 2 2 2" xfId="9734"/>
    <cellStyle name="40% - 强调文字颜色 3 2 3 2 2 3" xfId="9733"/>
    <cellStyle name="40% - 强调文字颜色 3 2 3 2 3" xfId="1144"/>
    <cellStyle name="40% - 强调文字颜色 3 2 3 2 3 2" xfId="4941"/>
    <cellStyle name="40% - 强调文字颜色 3 2 3 2 3 2 2" xfId="9736"/>
    <cellStyle name="40% - 强调文字颜色 3 2 3 2 3 3" xfId="9735"/>
    <cellStyle name="40% - 强调文字颜色 3 2 3 2 4" xfId="4939"/>
    <cellStyle name="40% - 强调文字颜色 3 2 3 2 4 2" xfId="9737"/>
    <cellStyle name="40% - 强调文字颜色 3 2 3 2 5" xfId="9732"/>
    <cellStyle name="40% - 强调文字颜色 3 2 3 3" xfId="1145"/>
    <cellStyle name="40% - 强调文字颜色 3 2 3 3 2" xfId="1146"/>
    <cellStyle name="40% - 强调文字颜色 3 2 3 3 2 2" xfId="4943"/>
    <cellStyle name="40% - 强调文字颜色 3 2 3 3 2 2 2" xfId="9740"/>
    <cellStyle name="40% - 强调文字颜色 3 2 3 3 2 3" xfId="9739"/>
    <cellStyle name="40% - 强调文字颜色 3 2 3 3 3" xfId="1147"/>
    <cellStyle name="40% - 强调文字颜色 3 2 3 3 3 2" xfId="4944"/>
    <cellStyle name="40% - 强调文字颜色 3 2 3 3 3 2 2" xfId="9742"/>
    <cellStyle name="40% - 强调文字颜色 3 2 3 3 3 3" xfId="9741"/>
    <cellStyle name="40% - 强调文字颜色 3 2 3 3 4" xfId="4942"/>
    <cellStyle name="40% - 强调文字颜色 3 2 3 3 4 2" xfId="9743"/>
    <cellStyle name="40% - 强调文字颜色 3 2 3 3 5" xfId="9738"/>
    <cellStyle name="40% - 强调文字颜色 3 2 3 4" xfId="1148"/>
    <cellStyle name="40% - 强调文字颜色 3 2 3 4 2" xfId="4945"/>
    <cellStyle name="40% - 强调文字颜色 3 2 3 4 2 2" xfId="9745"/>
    <cellStyle name="40% - 强调文字颜色 3 2 3 4 3" xfId="9744"/>
    <cellStyle name="40% - 强调文字颜色 3 2 3 5" xfId="1149"/>
    <cellStyle name="40% - 强调文字颜色 3 2 3 5 2" xfId="4946"/>
    <cellStyle name="40% - 强调文字颜色 3 2 3 5 2 2" xfId="9747"/>
    <cellStyle name="40% - 强调文字颜色 3 2 3 5 3" xfId="9746"/>
    <cellStyle name="40% - 强调文字颜色 3 2 3 6" xfId="4938"/>
    <cellStyle name="40% - 强调文字颜色 3 2 3 6 2" xfId="9748"/>
    <cellStyle name="40% - 强调文字颜色 3 2 3 7" xfId="9731"/>
    <cellStyle name="40% - 强调文字颜色 3 2 4" xfId="1150"/>
    <cellStyle name="40% - 强调文字颜色 3 2 4 2" xfId="1151"/>
    <cellStyle name="40% - 强调文字颜色 3 2 4 2 2" xfId="1152"/>
    <cellStyle name="40% - 强调文字颜色 3 2 4 2 2 2" xfId="4949"/>
    <cellStyle name="40% - 强调文字颜色 3 2 4 2 2 2 2" xfId="9752"/>
    <cellStyle name="40% - 强调文字颜色 3 2 4 2 2 3" xfId="9751"/>
    <cellStyle name="40% - 强调文字颜色 3 2 4 2 3" xfId="1153"/>
    <cellStyle name="40% - 强调文字颜色 3 2 4 2 3 2" xfId="4950"/>
    <cellStyle name="40% - 强调文字颜色 3 2 4 2 3 2 2" xfId="9754"/>
    <cellStyle name="40% - 强调文字颜色 3 2 4 2 3 3" xfId="9753"/>
    <cellStyle name="40% - 强调文字颜色 3 2 4 2 4" xfId="4948"/>
    <cellStyle name="40% - 强调文字颜色 3 2 4 2 4 2" xfId="9755"/>
    <cellStyle name="40% - 强调文字颜色 3 2 4 2 5" xfId="9750"/>
    <cellStyle name="40% - 强调文字颜色 3 2 4 3" xfId="1154"/>
    <cellStyle name="40% - 强调文字颜色 3 2 4 3 2" xfId="1155"/>
    <cellStyle name="40% - 强调文字颜色 3 2 4 3 2 2" xfId="4952"/>
    <cellStyle name="40% - 强调文字颜色 3 2 4 3 2 2 2" xfId="9758"/>
    <cellStyle name="40% - 强调文字颜色 3 2 4 3 2 3" xfId="9757"/>
    <cellStyle name="40% - 强调文字颜色 3 2 4 3 3" xfId="1156"/>
    <cellStyle name="40% - 强调文字颜色 3 2 4 3 3 2" xfId="4953"/>
    <cellStyle name="40% - 强调文字颜色 3 2 4 3 3 2 2" xfId="9760"/>
    <cellStyle name="40% - 强调文字颜色 3 2 4 3 3 3" xfId="9759"/>
    <cellStyle name="40% - 强调文字颜色 3 2 4 3 4" xfId="4951"/>
    <cellStyle name="40% - 强调文字颜色 3 2 4 3 4 2" xfId="9761"/>
    <cellStyle name="40% - 强调文字颜色 3 2 4 3 5" xfId="9756"/>
    <cellStyle name="40% - 强调文字颜色 3 2 4 4" xfId="1157"/>
    <cellStyle name="40% - 强调文字颜色 3 2 4 4 2" xfId="4954"/>
    <cellStyle name="40% - 强调文字颜色 3 2 4 4 2 2" xfId="9763"/>
    <cellStyle name="40% - 强调文字颜色 3 2 4 4 3" xfId="9762"/>
    <cellStyle name="40% - 强调文字颜色 3 2 4 5" xfId="1158"/>
    <cellStyle name="40% - 强调文字颜色 3 2 4 5 2" xfId="4955"/>
    <cellStyle name="40% - 强调文字颜色 3 2 4 5 2 2" xfId="9765"/>
    <cellStyle name="40% - 强调文字颜色 3 2 4 5 3" xfId="9764"/>
    <cellStyle name="40% - 强调文字颜色 3 2 4 6" xfId="4947"/>
    <cellStyle name="40% - 强调文字颜色 3 2 4 6 2" xfId="9766"/>
    <cellStyle name="40% - 强调文字颜色 3 2 4 7" xfId="9749"/>
    <cellStyle name="40% - 强调文字颜色 3 2 5" xfId="1159"/>
    <cellStyle name="40% - 强调文字颜色 3 2 5 2" xfId="1160"/>
    <cellStyle name="40% - 强调文字颜色 3 2 5 2 2" xfId="4957"/>
    <cellStyle name="40% - 强调文字颜色 3 2 5 2 2 2" xfId="9769"/>
    <cellStyle name="40% - 强调文字颜色 3 2 5 2 3" xfId="9768"/>
    <cellStyle name="40% - 强调文字颜色 3 2 5 3" xfId="1161"/>
    <cellStyle name="40% - 强调文字颜色 3 2 5 3 2" xfId="4958"/>
    <cellStyle name="40% - 强调文字颜色 3 2 5 3 2 2" xfId="9771"/>
    <cellStyle name="40% - 强调文字颜色 3 2 5 3 3" xfId="9770"/>
    <cellStyle name="40% - 强调文字颜色 3 2 5 4" xfId="4956"/>
    <cellStyle name="40% - 强调文字颜色 3 2 5 4 2" xfId="9772"/>
    <cellStyle name="40% - 强调文字颜色 3 2 5 5" xfId="9767"/>
    <cellStyle name="40% - 强调文字颜色 3 2 6" xfId="1162"/>
    <cellStyle name="40% - 强调文字颜色 3 2 6 2" xfId="1163"/>
    <cellStyle name="40% - 强调文字颜色 3 2 6 2 2" xfId="4960"/>
    <cellStyle name="40% - 强调文字颜色 3 2 6 2 2 2" xfId="9775"/>
    <cellStyle name="40% - 强调文字颜色 3 2 6 2 3" xfId="9774"/>
    <cellStyle name="40% - 强调文字颜色 3 2 6 3" xfId="1164"/>
    <cellStyle name="40% - 强调文字颜色 3 2 6 3 2" xfId="4961"/>
    <cellStyle name="40% - 强调文字颜色 3 2 6 3 2 2" xfId="9777"/>
    <cellStyle name="40% - 强调文字颜色 3 2 6 3 3" xfId="9776"/>
    <cellStyle name="40% - 强调文字颜色 3 2 6 4" xfId="4959"/>
    <cellStyle name="40% - 强调文字颜色 3 2 6 4 2" xfId="9778"/>
    <cellStyle name="40% - 强调文字颜色 3 2 6 5" xfId="9773"/>
    <cellStyle name="40% - 强调文字颜色 3 2 7" xfId="1165"/>
    <cellStyle name="40% - 强调文字颜色 3 2 7 2" xfId="1166"/>
    <cellStyle name="40% - 强调文字颜色 3 2 7 2 2" xfId="4963"/>
    <cellStyle name="40% - 强调文字颜色 3 2 7 2 2 2" xfId="9781"/>
    <cellStyle name="40% - 强调文字颜色 3 2 7 2 3" xfId="9780"/>
    <cellStyle name="40% - 强调文字颜色 3 2 7 3" xfId="1167"/>
    <cellStyle name="40% - 强调文字颜色 3 2 7 3 2" xfId="4964"/>
    <cellStyle name="40% - 强调文字颜色 3 2 7 3 2 2" xfId="9783"/>
    <cellStyle name="40% - 强调文字颜色 3 2 7 3 3" xfId="9782"/>
    <cellStyle name="40% - 强调文字颜色 3 2 7 4" xfId="4962"/>
    <cellStyle name="40% - 强调文字颜色 3 2 7 4 2" xfId="9784"/>
    <cellStyle name="40% - 强调文字颜色 3 2 7 5" xfId="9779"/>
    <cellStyle name="40% - 强调文字颜色 3 2 8" xfId="1168"/>
    <cellStyle name="40% - 强调文字颜色 3 2 8 2" xfId="1169"/>
    <cellStyle name="40% - 强调文字颜色 3 2 8 2 2" xfId="4966"/>
    <cellStyle name="40% - 强调文字颜色 3 2 8 2 2 2" xfId="9787"/>
    <cellStyle name="40% - 强调文字颜色 3 2 8 2 3" xfId="9786"/>
    <cellStyle name="40% - 强调文字颜色 3 2 8 3" xfId="1170"/>
    <cellStyle name="40% - 强调文字颜色 3 2 8 3 2" xfId="4967"/>
    <cellStyle name="40% - 强调文字颜色 3 2 8 3 2 2" xfId="9789"/>
    <cellStyle name="40% - 强调文字颜色 3 2 8 3 3" xfId="9788"/>
    <cellStyle name="40% - 强调文字颜色 3 2 8 4" xfId="4965"/>
    <cellStyle name="40% - 强调文字颜色 3 2 8 4 2" xfId="9790"/>
    <cellStyle name="40% - 强调文字颜色 3 2 8 5" xfId="9785"/>
    <cellStyle name="40% - 强调文字颜色 3 2 9" xfId="1171"/>
    <cellStyle name="40% - 强调文字颜色 3 2 9 2" xfId="1172"/>
    <cellStyle name="40% - 强调文字颜色 3 2 9 2 2" xfId="4969"/>
    <cellStyle name="40% - 强调文字颜色 3 2 9 2 2 2" xfId="9793"/>
    <cellStyle name="40% - 强调文字颜色 3 2 9 2 3" xfId="9792"/>
    <cellStyle name="40% - 强调文字颜色 3 2 9 3" xfId="1173"/>
    <cellStyle name="40% - 强调文字颜色 3 2 9 3 2" xfId="4970"/>
    <cellStyle name="40% - 强调文字颜色 3 2 9 3 2 2" xfId="9795"/>
    <cellStyle name="40% - 强调文字颜色 3 2 9 3 3" xfId="9794"/>
    <cellStyle name="40% - 强调文字颜色 3 2 9 4" xfId="4968"/>
    <cellStyle name="40% - 强调文字颜色 3 2 9 4 2" xfId="9796"/>
    <cellStyle name="40% - 强调文字颜色 3 2 9 5" xfId="9791"/>
    <cellStyle name="40% - 强调文字颜色 4 2" xfId="1174"/>
    <cellStyle name="40% - 强调文字颜色 4 2 10" xfId="1175"/>
    <cellStyle name="40% - 强调文字颜色 4 2 10 2" xfId="1176"/>
    <cellStyle name="40% - 强调文字颜色 4 2 10 2 2" xfId="4973"/>
    <cellStyle name="40% - 强调文字颜色 4 2 10 2 2 2" xfId="9800"/>
    <cellStyle name="40% - 强调文字颜色 4 2 10 2 3" xfId="9799"/>
    <cellStyle name="40% - 强调文字颜色 4 2 10 3" xfId="1177"/>
    <cellStyle name="40% - 强调文字颜色 4 2 10 3 2" xfId="4974"/>
    <cellStyle name="40% - 强调文字颜色 4 2 10 3 2 2" xfId="9802"/>
    <cellStyle name="40% - 强调文字颜色 4 2 10 3 3" xfId="9801"/>
    <cellStyle name="40% - 强调文字颜色 4 2 10 4" xfId="4972"/>
    <cellStyle name="40% - 强调文字颜色 4 2 10 4 2" xfId="9803"/>
    <cellStyle name="40% - 强调文字颜色 4 2 10 5" xfId="9798"/>
    <cellStyle name="40% - 强调文字颜色 4 2 11" xfId="1178"/>
    <cellStyle name="40% - 强调文字颜色 4 2 11 2" xfId="4975"/>
    <cellStyle name="40% - 强调文字颜色 4 2 11 2 2" xfId="9805"/>
    <cellStyle name="40% - 强调文字颜色 4 2 11 3" xfId="9804"/>
    <cellStyle name="40% - 强调文字颜色 4 2 12" xfId="1179"/>
    <cellStyle name="40% - 强调文字颜色 4 2 12 2" xfId="4976"/>
    <cellStyle name="40% - 强调文字颜色 4 2 12 2 2" xfId="9807"/>
    <cellStyle name="40% - 强调文字颜色 4 2 12 3" xfId="9806"/>
    <cellStyle name="40% - 强调文字颜色 4 2 13" xfId="4971"/>
    <cellStyle name="40% - 强调文字颜色 4 2 13 2" xfId="9808"/>
    <cellStyle name="40% - 强调文字颜色 4 2 14" xfId="9797"/>
    <cellStyle name="40% - 强调文字颜色 4 2 2" xfId="1180"/>
    <cellStyle name="40% - 强调文字颜色 4 2 2 2" xfId="1181"/>
    <cellStyle name="40% - 强调文字颜色 4 2 2 2 2" xfId="1182"/>
    <cellStyle name="40% - 强调文字颜色 4 2 2 2 2 2" xfId="1183"/>
    <cellStyle name="40% - 强调文字颜色 4 2 2 2 2 2 2" xfId="4980"/>
    <cellStyle name="40% - 强调文字颜色 4 2 2 2 2 2 2 2" xfId="9813"/>
    <cellStyle name="40% - 强调文字颜色 4 2 2 2 2 2 3" xfId="9812"/>
    <cellStyle name="40% - 强调文字颜色 4 2 2 2 2 3" xfId="1184"/>
    <cellStyle name="40% - 强调文字颜色 4 2 2 2 2 3 2" xfId="4981"/>
    <cellStyle name="40% - 强调文字颜色 4 2 2 2 2 3 2 2" xfId="9815"/>
    <cellStyle name="40% - 强调文字颜色 4 2 2 2 2 3 3" xfId="9814"/>
    <cellStyle name="40% - 强调文字颜色 4 2 2 2 2 4" xfId="4979"/>
    <cellStyle name="40% - 强调文字颜色 4 2 2 2 2 4 2" xfId="9816"/>
    <cellStyle name="40% - 强调文字颜色 4 2 2 2 2 5" xfId="9811"/>
    <cellStyle name="40% - 强调文字颜色 4 2 2 2 3" xfId="1185"/>
    <cellStyle name="40% - 强调文字颜色 4 2 2 2 3 2" xfId="4982"/>
    <cellStyle name="40% - 强调文字颜色 4 2 2 2 3 2 2" xfId="9818"/>
    <cellStyle name="40% - 强调文字颜色 4 2 2 2 3 3" xfId="9817"/>
    <cellStyle name="40% - 强调文字颜色 4 2 2 2 4" xfId="1186"/>
    <cellStyle name="40% - 强调文字颜色 4 2 2 2 4 2" xfId="4983"/>
    <cellStyle name="40% - 强调文字颜色 4 2 2 2 4 2 2" xfId="9820"/>
    <cellStyle name="40% - 强调文字颜色 4 2 2 2 4 3" xfId="9819"/>
    <cellStyle name="40% - 强调文字颜色 4 2 2 2 5" xfId="4978"/>
    <cellStyle name="40% - 强调文字颜色 4 2 2 2 5 2" xfId="9821"/>
    <cellStyle name="40% - 强调文字颜色 4 2 2 2 6" xfId="9810"/>
    <cellStyle name="40% - 强调文字颜色 4 2 2 3" xfId="1187"/>
    <cellStyle name="40% - 强调文字颜色 4 2 2 3 2" xfId="1188"/>
    <cellStyle name="40% - 强调文字颜色 4 2 2 3 2 2" xfId="4985"/>
    <cellStyle name="40% - 强调文字颜色 4 2 2 3 2 2 2" xfId="9824"/>
    <cellStyle name="40% - 强调文字颜色 4 2 2 3 2 3" xfId="9823"/>
    <cellStyle name="40% - 强调文字颜色 4 2 2 3 3" xfId="1189"/>
    <cellStyle name="40% - 强调文字颜色 4 2 2 3 3 2" xfId="4986"/>
    <cellStyle name="40% - 强调文字颜色 4 2 2 3 3 2 2" xfId="9826"/>
    <cellStyle name="40% - 强调文字颜色 4 2 2 3 3 3" xfId="9825"/>
    <cellStyle name="40% - 强调文字颜色 4 2 2 3 4" xfId="4984"/>
    <cellStyle name="40% - 强调文字颜色 4 2 2 3 4 2" xfId="9827"/>
    <cellStyle name="40% - 强调文字颜色 4 2 2 3 5" xfId="9822"/>
    <cellStyle name="40% - 强调文字颜色 4 2 2 4" xfId="1190"/>
    <cellStyle name="40% - 强调文字颜色 4 2 2 4 2" xfId="1191"/>
    <cellStyle name="40% - 强调文字颜色 4 2 2 4 2 2" xfId="4988"/>
    <cellStyle name="40% - 强调文字颜色 4 2 2 4 2 2 2" xfId="9830"/>
    <cellStyle name="40% - 强调文字颜色 4 2 2 4 2 3" xfId="9829"/>
    <cellStyle name="40% - 强调文字颜色 4 2 2 4 3" xfId="1192"/>
    <cellStyle name="40% - 强调文字颜色 4 2 2 4 3 2" xfId="4989"/>
    <cellStyle name="40% - 强调文字颜色 4 2 2 4 3 2 2" xfId="9832"/>
    <cellStyle name="40% - 强调文字颜色 4 2 2 4 3 3" xfId="9831"/>
    <cellStyle name="40% - 强调文字颜色 4 2 2 4 4" xfId="4987"/>
    <cellStyle name="40% - 强调文字颜色 4 2 2 4 4 2" xfId="9833"/>
    <cellStyle name="40% - 强调文字颜色 4 2 2 4 5" xfId="9828"/>
    <cellStyle name="40% - 强调文字颜色 4 2 2 5" xfId="1193"/>
    <cellStyle name="40% - 强调文字颜色 4 2 2 5 2" xfId="4990"/>
    <cellStyle name="40% - 强调文字颜色 4 2 2 5 2 2" xfId="9835"/>
    <cellStyle name="40% - 强调文字颜色 4 2 2 5 3" xfId="9834"/>
    <cellStyle name="40% - 强调文字颜色 4 2 2 6" xfId="1194"/>
    <cellStyle name="40% - 强调文字颜色 4 2 2 6 2" xfId="4991"/>
    <cellStyle name="40% - 强调文字颜色 4 2 2 6 2 2" xfId="9837"/>
    <cellStyle name="40% - 强调文字颜色 4 2 2 6 3" xfId="9836"/>
    <cellStyle name="40% - 强调文字颜色 4 2 2 7" xfId="4977"/>
    <cellStyle name="40% - 强调文字颜色 4 2 2 7 2" xfId="9838"/>
    <cellStyle name="40% - 强调文字颜色 4 2 2 8" xfId="9809"/>
    <cellStyle name="40% - 强调文字颜色 4 2 3" xfId="1195"/>
    <cellStyle name="40% - 强调文字颜色 4 2 3 2" xfId="1196"/>
    <cellStyle name="40% - 强调文字颜色 4 2 3 2 2" xfId="1197"/>
    <cellStyle name="40% - 强调文字颜色 4 2 3 2 2 2" xfId="4994"/>
    <cellStyle name="40% - 强调文字颜色 4 2 3 2 2 2 2" xfId="9842"/>
    <cellStyle name="40% - 强调文字颜色 4 2 3 2 2 3" xfId="9841"/>
    <cellStyle name="40% - 强调文字颜色 4 2 3 2 3" xfId="1198"/>
    <cellStyle name="40% - 强调文字颜色 4 2 3 2 3 2" xfId="4995"/>
    <cellStyle name="40% - 强调文字颜色 4 2 3 2 3 2 2" xfId="9844"/>
    <cellStyle name="40% - 强调文字颜色 4 2 3 2 3 3" xfId="9843"/>
    <cellStyle name="40% - 强调文字颜色 4 2 3 2 4" xfId="4993"/>
    <cellStyle name="40% - 强调文字颜色 4 2 3 2 4 2" xfId="9845"/>
    <cellStyle name="40% - 强调文字颜色 4 2 3 2 5" xfId="9840"/>
    <cellStyle name="40% - 强调文字颜色 4 2 3 3" xfId="1199"/>
    <cellStyle name="40% - 强调文字颜色 4 2 3 3 2" xfId="1200"/>
    <cellStyle name="40% - 强调文字颜色 4 2 3 3 2 2" xfId="4997"/>
    <cellStyle name="40% - 强调文字颜色 4 2 3 3 2 2 2" xfId="9848"/>
    <cellStyle name="40% - 强调文字颜色 4 2 3 3 2 3" xfId="9847"/>
    <cellStyle name="40% - 强调文字颜色 4 2 3 3 3" xfId="1201"/>
    <cellStyle name="40% - 强调文字颜色 4 2 3 3 3 2" xfId="4998"/>
    <cellStyle name="40% - 强调文字颜色 4 2 3 3 3 2 2" xfId="9850"/>
    <cellStyle name="40% - 强调文字颜色 4 2 3 3 3 3" xfId="9849"/>
    <cellStyle name="40% - 强调文字颜色 4 2 3 3 4" xfId="4996"/>
    <cellStyle name="40% - 强调文字颜色 4 2 3 3 4 2" xfId="9851"/>
    <cellStyle name="40% - 强调文字颜色 4 2 3 3 5" xfId="9846"/>
    <cellStyle name="40% - 强调文字颜色 4 2 3 4" xfId="1202"/>
    <cellStyle name="40% - 强调文字颜色 4 2 3 4 2" xfId="4999"/>
    <cellStyle name="40% - 强调文字颜色 4 2 3 4 2 2" xfId="9853"/>
    <cellStyle name="40% - 强调文字颜色 4 2 3 4 3" xfId="9852"/>
    <cellStyle name="40% - 强调文字颜色 4 2 3 5" xfId="1203"/>
    <cellStyle name="40% - 强调文字颜色 4 2 3 5 2" xfId="5000"/>
    <cellStyle name="40% - 强调文字颜色 4 2 3 5 2 2" xfId="9855"/>
    <cellStyle name="40% - 强调文字颜色 4 2 3 5 3" xfId="9854"/>
    <cellStyle name="40% - 强调文字颜色 4 2 3 6" xfId="4992"/>
    <cellStyle name="40% - 强调文字颜色 4 2 3 6 2" xfId="9856"/>
    <cellStyle name="40% - 强调文字颜色 4 2 3 7" xfId="9839"/>
    <cellStyle name="40% - 强调文字颜色 4 2 4" xfId="1204"/>
    <cellStyle name="40% - 强调文字颜色 4 2 4 2" xfId="1205"/>
    <cellStyle name="40% - 强调文字颜色 4 2 4 2 2" xfId="1206"/>
    <cellStyle name="40% - 强调文字颜色 4 2 4 2 2 2" xfId="5003"/>
    <cellStyle name="40% - 强调文字颜色 4 2 4 2 2 2 2" xfId="9860"/>
    <cellStyle name="40% - 强调文字颜色 4 2 4 2 2 3" xfId="9859"/>
    <cellStyle name="40% - 强调文字颜色 4 2 4 2 3" xfId="1207"/>
    <cellStyle name="40% - 强调文字颜色 4 2 4 2 3 2" xfId="5004"/>
    <cellStyle name="40% - 强调文字颜色 4 2 4 2 3 2 2" xfId="9862"/>
    <cellStyle name="40% - 强调文字颜色 4 2 4 2 3 3" xfId="9861"/>
    <cellStyle name="40% - 强调文字颜色 4 2 4 2 4" xfId="5002"/>
    <cellStyle name="40% - 强调文字颜色 4 2 4 2 4 2" xfId="9863"/>
    <cellStyle name="40% - 强调文字颜色 4 2 4 2 5" xfId="9858"/>
    <cellStyle name="40% - 强调文字颜色 4 2 4 3" xfId="1208"/>
    <cellStyle name="40% - 强调文字颜色 4 2 4 3 2" xfId="1209"/>
    <cellStyle name="40% - 强调文字颜色 4 2 4 3 2 2" xfId="5006"/>
    <cellStyle name="40% - 强调文字颜色 4 2 4 3 2 2 2" xfId="9866"/>
    <cellStyle name="40% - 强调文字颜色 4 2 4 3 2 3" xfId="9865"/>
    <cellStyle name="40% - 强调文字颜色 4 2 4 3 3" xfId="1210"/>
    <cellStyle name="40% - 强调文字颜色 4 2 4 3 3 2" xfId="5007"/>
    <cellStyle name="40% - 强调文字颜色 4 2 4 3 3 2 2" xfId="9868"/>
    <cellStyle name="40% - 强调文字颜色 4 2 4 3 3 3" xfId="9867"/>
    <cellStyle name="40% - 强调文字颜色 4 2 4 3 4" xfId="5005"/>
    <cellStyle name="40% - 强调文字颜色 4 2 4 3 4 2" xfId="9869"/>
    <cellStyle name="40% - 强调文字颜色 4 2 4 3 5" xfId="9864"/>
    <cellStyle name="40% - 强调文字颜色 4 2 4 4" xfId="1211"/>
    <cellStyle name="40% - 强调文字颜色 4 2 4 4 2" xfId="5008"/>
    <cellStyle name="40% - 强调文字颜色 4 2 4 4 2 2" xfId="9871"/>
    <cellStyle name="40% - 强调文字颜色 4 2 4 4 3" xfId="9870"/>
    <cellStyle name="40% - 强调文字颜色 4 2 4 5" xfId="1212"/>
    <cellStyle name="40% - 强调文字颜色 4 2 4 5 2" xfId="5009"/>
    <cellStyle name="40% - 强调文字颜色 4 2 4 5 2 2" xfId="9873"/>
    <cellStyle name="40% - 强调文字颜色 4 2 4 5 3" xfId="9872"/>
    <cellStyle name="40% - 强调文字颜色 4 2 4 6" xfId="5001"/>
    <cellStyle name="40% - 强调文字颜色 4 2 4 6 2" xfId="9874"/>
    <cellStyle name="40% - 强调文字颜色 4 2 4 7" xfId="9857"/>
    <cellStyle name="40% - 强调文字颜色 4 2 5" xfId="1213"/>
    <cellStyle name="40% - 强调文字颜色 4 2 5 2" xfId="1214"/>
    <cellStyle name="40% - 强调文字颜色 4 2 5 2 2" xfId="5011"/>
    <cellStyle name="40% - 强调文字颜色 4 2 5 2 2 2" xfId="9877"/>
    <cellStyle name="40% - 强调文字颜色 4 2 5 2 3" xfId="9876"/>
    <cellStyle name="40% - 强调文字颜色 4 2 5 3" xfId="1215"/>
    <cellStyle name="40% - 强调文字颜色 4 2 5 3 2" xfId="5012"/>
    <cellStyle name="40% - 强调文字颜色 4 2 5 3 2 2" xfId="9879"/>
    <cellStyle name="40% - 强调文字颜色 4 2 5 3 3" xfId="9878"/>
    <cellStyle name="40% - 强调文字颜色 4 2 5 4" xfId="5010"/>
    <cellStyle name="40% - 强调文字颜色 4 2 5 4 2" xfId="9880"/>
    <cellStyle name="40% - 强调文字颜色 4 2 5 5" xfId="9875"/>
    <cellStyle name="40% - 强调文字颜色 4 2 6" xfId="1216"/>
    <cellStyle name="40% - 强调文字颜色 4 2 6 2" xfId="1217"/>
    <cellStyle name="40% - 强调文字颜色 4 2 6 2 2" xfId="5014"/>
    <cellStyle name="40% - 强调文字颜色 4 2 6 2 2 2" xfId="9883"/>
    <cellStyle name="40% - 强调文字颜色 4 2 6 2 3" xfId="9882"/>
    <cellStyle name="40% - 强调文字颜色 4 2 6 3" xfId="1218"/>
    <cellStyle name="40% - 强调文字颜色 4 2 6 3 2" xfId="5015"/>
    <cellStyle name="40% - 强调文字颜色 4 2 6 3 2 2" xfId="9885"/>
    <cellStyle name="40% - 强调文字颜色 4 2 6 3 3" xfId="9884"/>
    <cellStyle name="40% - 强调文字颜色 4 2 6 4" xfId="5013"/>
    <cellStyle name="40% - 强调文字颜色 4 2 6 4 2" xfId="9886"/>
    <cellStyle name="40% - 强调文字颜色 4 2 6 5" xfId="9881"/>
    <cellStyle name="40% - 强调文字颜色 4 2 7" xfId="1219"/>
    <cellStyle name="40% - 强调文字颜色 4 2 7 2" xfId="1220"/>
    <cellStyle name="40% - 强调文字颜色 4 2 7 2 2" xfId="5017"/>
    <cellStyle name="40% - 强调文字颜色 4 2 7 2 2 2" xfId="9889"/>
    <cellStyle name="40% - 强调文字颜色 4 2 7 2 3" xfId="9888"/>
    <cellStyle name="40% - 强调文字颜色 4 2 7 3" xfId="1221"/>
    <cellStyle name="40% - 强调文字颜色 4 2 7 3 2" xfId="5018"/>
    <cellStyle name="40% - 强调文字颜色 4 2 7 3 2 2" xfId="9891"/>
    <cellStyle name="40% - 强调文字颜色 4 2 7 3 3" xfId="9890"/>
    <cellStyle name="40% - 强调文字颜色 4 2 7 4" xfId="5016"/>
    <cellStyle name="40% - 强调文字颜色 4 2 7 4 2" xfId="9892"/>
    <cellStyle name="40% - 强调文字颜色 4 2 7 5" xfId="9887"/>
    <cellStyle name="40% - 强调文字颜色 4 2 8" xfId="1222"/>
    <cellStyle name="40% - 强调文字颜色 4 2 8 2" xfId="1223"/>
    <cellStyle name="40% - 强调文字颜色 4 2 8 2 2" xfId="5020"/>
    <cellStyle name="40% - 强调文字颜色 4 2 8 2 2 2" xfId="9895"/>
    <cellStyle name="40% - 强调文字颜色 4 2 8 2 3" xfId="9894"/>
    <cellStyle name="40% - 强调文字颜色 4 2 8 3" xfId="1224"/>
    <cellStyle name="40% - 强调文字颜色 4 2 8 3 2" xfId="5021"/>
    <cellStyle name="40% - 强调文字颜色 4 2 8 3 2 2" xfId="9897"/>
    <cellStyle name="40% - 强调文字颜色 4 2 8 3 3" xfId="9896"/>
    <cellStyle name="40% - 强调文字颜色 4 2 8 4" xfId="5019"/>
    <cellStyle name="40% - 强调文字颜色 4 2 8 4 2" xfId="9898"/>
    <cellStyle name="40% - 强调文字颜色 4 2 8 5" xfId="9893"/>
    <cellStyle name="40% - 强调文字颜色 4 2 9" xfId="1225"/>
    <cellStyle name="40% - 强调文字颜色 4 2 9 2" xfId="1226"/>
    <cellStyle name="40% - 强调文字颜色 4 2 9 2 2" xfId="5023"/>
    <cellStyle name="40% - 强调文字颜色 4 2 9 2 2 2" xfId="9901"/>
    <cellStyle name="40% - 强调文字颜色 4 2 9 2 3" xfId="9900"/>
    <cellStyle name="40% - 强调文字颜色 4 2 9 3" xfId="1227"/>
    <cellStyle name="40% - 强调文字颜色 4 2 9 3 2" xfId="5024"/>
    <cellStyle name="40% - 强调文字颜色 4 2 9 3 2 2" xfId="9903"/>
    <cellStyle name="40% - 强调文字颜色 4 2 9 3 3" xfId="9902"/>
    <cellStyle name="40% - 强调文字颜色 4 2 9 4" xfId="5022"/>
    <cellStyle name="40% - 强调文字颜色 4 2 9 4 2" xfId="9904"/>
    <cellStyle name="40% - 强调文字颜色 4 2 9 5" xfId="9899"/>
    <cellStyle name="40% - 强调文字颜色 5 2" xfId="1228"/>
    <cellStyle name="40% - 强调文字颜色 5 2 10" xfId="1229"/>
    <cellStyle name="40% - 强调文字颜色 5 2 10 2" xfId="1230"/>
    <cellStyle name="40% - 强调文字颜色 5 2 10 2 2" xfId="5027"/>
    <cellStyle name="40% - 强调文字颜色 5 2 10 2 2 2" xfId="9908"/>
    <cellStyle name="40% - 强调文字颜色 5 2 10 2 3" xfId="9907"/>
    <cellStyle name="40% - 强调文字颜色 5 2 10 3" xfId="1231"/>
    <cellStyle name="40% - 强调文字颜色 5 2 10 3 2" xfId="5028"/>
    <cellStyle name="40% - 强调文字颜色 5 2 10 3 2 2" xfId="9910"/>
    <cellStyle name="40% - 强调文字颜色 5 2 10 3 3" xfId="9909"/>
    <cellStyle name="40% - 强调文字颜色 5 2 10 4" xfId="5026"/>
    <cellStyle name="40% - 强调文字颜色 5 2 10 4 2" xfId="9911"/>
    <cellStyle name="40% - 强调文字颜色 5 2 10 5" xfId="9906"/>
    <cellStyle name="40% - 强调文字颜色 5 2 11" xfId="1232"/>
    <cellStyle name="40% - 强调文字颜色 5 2 11 2" xfId="5029"/>
    <cellStyle name="40% - 强调文字颜色 5 2 11 2 2" xfId="9913"/>
    <cellStyle name="40% - 强调文字颜色 5 2 11 3" xfId="9912"/>
    <cellStyle name="40% - 强调文字颜色 5 2 12" xfId="1233"/>
    <cellStyle name="40% - 强调文字颜色 5 2 12 2" xfId="5030"/>
    <cellStyle name="40% - 强调文字颜色 5 2 12 2 2" xfId="9915"/>
    <cellStyle name="40% - 强调文字颜色 5 2 12 3" xfId="9914"/>
    <cellStyle name="40% - 强调文字颜色 5 2 13" xfId="5025"/>
    <cellStyle name="40% - 强调文字颜色 5 2 13 2" xfId="9916"/>
    <cellStyle name="40% - 强调文字颜色 5 2 14" xfId="9905"/>
    <cellStyle name="40% - 强调文字颜色 5 2 2" xfId="1234"/>
    <cellStyle name="40% - 强调文字颜色 5 2 2 2" xfId="1235"/>
    <cellStyle name="40% - 强调文字颜色 5 2 2 2 2" xfId="1236"/>
    <cellStyle name="40% - 强调文字颜色 5 2 2 2 2 2" xfId="1237"/>
    <cellStyle name="40% - 强调文字颜色 5 2 2 2 2 2 2" xfId="5034"/>
    <cellStyle name="40% - 强调文字颜色 5 2 2 2 2 2 2 2" xfId="9921"/>
    <cellStyle name="40% - 强调文字颜色 5 2 2 2 2 2 3" xfId="9920"/>
    <cellStyle name="40% - 强调文字颜色 5 2 2 2 2 3" xfId="1238"/>
    <cellStyle name="40% - 强调文字颜色 5 2 2 2 2 3 2" xfId="5035"/>
    <cellStyle name="40% - 强调文字颜色 5 2 2 2 2 3 2 2" xfId="9923"/>
    <cellStyle name="40% - 强调文字颜色 5 2 2 2 2 3 3" xfId="9922"/>
    <cellStyle name="40% - 强调文字颜色 5 2 2 2 2 4" xfId="5033"/>
    <cellStyle name="40% - 强调文字颜色 5 2 2 2 2 4 2" xfId="9924"/>
    <cellStyle name="40% - 强调文字颜色 5 2 2 2 2 5" xfId="9919"/>
    <cellStyle name="40% - 强调文字颜色 5 2 2 2 3" xfId="1239"/>
    <cellStyle name="40% - 强调文字颜色 5 2 2 2 3 2" xfId="5036"/>
    <cellStyle name="40% - 强调文字颜色 5 2 2 2 3 2 2" xfId="9926"/>
    <cellStyle name="40% - 强调文字颜色 5 2 2 2 3 3" xfId="9925"/>
    <cellStyle name="40% - 强调文字颜色 5 2 2 2 4" xfId="1240"/>
    <cellStyle name="40% - 强调文字颜色 5 2 2 2 4 2" xfId="5037"/>
    <cellStyle name="40% - 强调文字颜色 5 2 2 2 4 2 2" xfId="9928"/>
    <cellStyle name="40% - 强调文字颜色 5 2 2 2 4 3" xfId="9927"/>
    <cellStyle name="40% - 强调文字颜色 5 2 2 2 5" xfId="5032"/>
    <cellStyle name="40% - 强调文字颜色 5 2 2 2 5 2" xfId="9929"/>
    <cellStyle name="40% - 强调文字颜色 5 2 2 2 6" xfId="9918"/>
    <cellStyle name="40% - 强调文字颜色 5 2 2 3" xfId="1241"/>
    <cellStyle name="40% - 强调文字颜色 5 2 2 3 2" xfId="1242"/>
    <cellStyle name="40% - 强调文字颜色 5 2 2 3 2 2" xfId="5039"/>
    <cellStyle name="40% - 强调文字颜色 5 2 2 3 2 2 2" xfId="9932"/>
    <cellStyle name="40% - 强调文字颜色 5 2 2 3 2 3" xfId="9931"/>
    <cellStyle name="40% - 强调文字颜色 5 2 2 3 3" xfId="1243"/>
    <cellStyle name="40% - 强调文字颜色 5 2 2 3 3 2" xfId="5040"/>
    <cellStyle name="40% - 强调文字颜色 5 2 2 3 3 2 2" xfId="9934"/>
    <cellStyle name="40% - 强调文字颜色 5 2 2 3 3 3" xfId="9933"/>
    <cellStyle name="40% - 强调文字颜色 5 2 2 3 4" xfId="5038"/>
    <cellStyle name="40% - 强调文字颜色 5 2 2 3 4 2" xfId="9935"/>
    <cellStyle name="40% - 强调文字颜色 5 2 2 3 5" xfId="9930"/>
    <cellStyle name="40% - 强调文字颜色 5 2 2 4" xfId="1244"/>
    <cellStyle name="40% - 强调文字颜色 5 2 2 4 2" xfId="1245"/>
    <cellStyle name="40% - 强调文字颜色 5 2 2 4 2 2" xfId="5042"/>
    <cellStyle name="40% - 强调文字颜色 5 2 2 4 2 2 2" xfId="9938"/>
    <cellStyle name="40% - 强调文字颜色 5 2 2 4 2 3" xfId="9937"/>
    <cellStyle name="40% - 强调文字颜色 5 2 2 4 3" xfId="1246"/>
    <cellStyle name="40% - 强调文字颜色 5 2 2 4 3 2" xfId="5043"/>
    <cellStyle name="40% - 强调文字颜色 5 2 2 4 3 2 2" xfId="9940"/>
    <cellStyle name="40% - 强调文字颜色 5 2 2 4 3 3" xfId="9939"/>
    <cellStyle name="40% - 强调文字颜色 5 2 2 4 4" xfId="5041"/>
    <cellStyle name="40% - 强调文字颜色 5 2 2 4 4 2" xfId="9941"/>
    <cellStyle name="40% - 强调文字颜色 5 2 2 4 5" xfId="9936"/>
    <cellStyle name="40% - 强调文字颜色 5 2 2 5" xfId="1247"/>
    <cellStyle name="40% - 强调文字颜色 5 2 2 5 2" xfId="5044"/>
    <cellStyle name="40% - 强调文字颜色 5 2 2 5 2 2" xfId="9943"/>
    <cellStyle name="40% - 强调文字颜色 5 2 2 5 3" xfId="9942"/>
    <cellStyle name="40% - 强调文字颜色 5 2 2 6" xfId="1248"/>
    <cellStyle name="40% - 强调文字颜色 5 2 2 6 2" xfId="5045"/>
    <cellStyle name="40% - 强调文字颜色 5 2 2 6 2 2" xfId="9945"/>
    <cellStyle name="40% - 强调文字颜色 5 2 2 6 3" xfId="9944"/>
    <cellStyle name="40% - 强调文字颜色 5 2 2 7" xfId="5031"/>
    <cellStyle name="40% - 强调文字颜色 5 2 2 7 2" xfId="9946"/>
    <cellStyle name="40% - 强调文字颜色 5 2 2 8" xfId="9917"/>
    <cellStyle name="40% - 强调文字颜色 5 2 3" xfId="1249"/>
    <cellStyle name="40% - 强调文字颜色 5 2 3 2" xfId="1250"/>
    <cellStyle name="40% - 强调文字颜色 5 2 3 2 2" xfId="1251"/>
    <cellStyle name="40% - 强调文字颜色 5 2 3 2 2 2" xfId="5048"/>
    <cellStyle name="40% - 强调文字颜色 5 2 3 2 2 2 2" xfId="9950"/>
    <cellStyle name="40% - 强调文字颜色 5 2 3 2 2 3" xfId="9949"/>
    <cellStyle name="40% - 强调文字颜色 5 2 3 2 3" xfId="1252"/>
    <cellStyle name="40% - 强调文字颜色 5 2 3 2 3 2" xfId="5049"/>
    <cellStyle name="40% - 强调文字颜色 5 2 3 2 3 2 2" xfId="9952"/>
    <cellStyle name="40% - 强调文字颜色 5 2 3 2 3 3" xfId="9951"/>
    <cellStyle name="40% - 强调文字颜色 5 2 3 2 4" xfId="5047"/>
    <cellStyle name="40% - 强调文字颜色 5 2 3 2 4 2" xfId="9953"/>
    <cellStyle name="40% - 强调文字颜色 5 2 3 2 5" xfId="9948"/>
    <cellStyle name="40% - 强调文字颜色 5 2 3 3" xfId="1253"/>
    <cellStyle name="40% - 强调文字颜色 5 2 3 3 2" xfId="1254"/>
    <cellStyle name="40% - 强调文字颜色 5 2 3 3 2 2" xfId="5051"/>
    <cellStyle name="40% - 强调文字颜色 5 2 3 3 2 2 2" xfId="9956"/>
    <cellStyle name="40% - 强调文字颜色 5 2 3 3 2 3" xfId="9955"/>
    <cellStyle name="40% - 强调文字颜色 5 2 3 3 3" xfId="1255"/>
    <cellStyle name="40% - 强调文字颜色 5 2 3 3 3 2" xfId="5052"/>
    <cellStyle name="40% - 强调文字颜色 5 2 3 3 3 2 2" xfId="9958"/>
    <cellStyle name="40% - 强调文字颜色 5 2 3 3 3 3" xfId="9957"/>
    <cellStyle name="40% - 强调文字颜色 5 2 3 3 4" xfId="5050"/>
    <cellStyle name="40% - 强调文字颜色 5 2 3 3 4 2" xfId="9959"/>
    <cellStyle name="40% - 强调文字颜色 5 2 3 3 5" xfId="9954"/>
    <cellStyle name="40% - 强调文字颜色 5 2 3 4" xfId="1256"/>
    <cellStyle name="40% - 强调文字颜色 5 2 3 4 2" xfId="5053"/>
    <cellStyle name="40% - 强调文字颜色 5 2 3 4 2 2" xfId="9961"/>
    <cellStyle name="40% - 强调文字颜色 5 2 3 4 3" xfId="9960"/>
    <cellStyle name="40% - 强调文字颜色 5 2 3 5" xfId="1257"/>
    <cellStyle name="40% - 强调文字颜色 5 2 3 5 2" xfId="5054"/>
    <cellStyle name="40% - 强调文字颜色 5 2 3 5 2 2" xfId="9963"/>
    <cellStyle name="40% - 强调文字颜色 5 2 3 5 3" xfId="9962"/>
    <cellStyle name="40% - 强调文字颜色 5 2 3 6" xfId="5046"/>
    <cellStyle name="40% - 强调文字颜色 5 2 3 6 2" xfId="9964"/>
    <cellStyle name="40% - 强调文字颜色 5 2 3 7" xfId="9947"/>
    <cellStyle name="40% - 强调文字颜色 5 2 4" xfId="1258"/>
    <cellStyle name="40% - 强调文字颜色 5 2 4 2" xfId="1259"/>
    <cellStyle name="40% - 强调文字颜色 5 2 4 2 2" xfId="1260"/>
    <cellStyle name="40% - 强调文字颜色 5 2 4 2 2 2" xfId="5057"/>
    <cellStyle name="40% - 强调文字颜色 5 2 4 2 2 2 2" xfId="9968"/>
    <cellStyle name="40% - 强调文字颜色 5 2 4 2 2 3" xfId="9967"/>
    <cellStyle name="40% - 强调文字颜色 5 2 4 2 3" xfId="1261"/>
    <cellStyle name="40% - 强调文字颜色 5 2 4 2 3 2" xfId="5058"/>
    <cellStyle name="40% - 强调文字颜色 5 2 4 2 3 2 2" xfId="9970"/>
    <cellStyle name="40% - 强调文字颜色 5 2 4 2 3 3" xfId="9969"/>
    <cellStyle name="40% - 强调文字颜色 5 2 4 2 4" xfId="5056"/>
    <cellStyle name="40% - 强调文字颜色 5 2 4 2 4 2" xfId="9971"/>
    <cellStyle name="40% - 强调文字颜色 5 2 4 2 5" xfId="9966"/>
    <cellStyle name="40% - 强调文字颜色 5 2 4 3" xfId="1262"/>
    <cellStyle name="40% - 强调文字颜色 5 2 4 3 2" xfId="1263"/>
    <cellStyle name="40% - 强调文字颜色 5 2 4 3 2 2" xfId="5060"/>
    <cellStyle name="40% - 强调文字颜色 5 2 4 3 2 2 2" xfId="9974"/>
    <cellStyle name="40% - 强调文字颜色 5 2 4 3 2 3" xfId="9973"/>
    <cellStyle name="40% - 强调文字颜色 5 2 4 3 3" xfId="1264"/>
    <cellStyle name="40% - 强调文字颜色 5 2 4 3 3 2" xfId="5061"/>
    <cellStyle name="40% - 强调文字颜色 5 2 4 3 3 2 2" xfId="9976"/>
    <cellStyle name="40% - 强调文字颜色 5 2 4 3 3 3" xfId="9975"/>
    <cellStyle name="40% - 强调文字颜色 5 2 4 3 4" xfId="5059"/>
    <cellStyle name="40% - 强调文字颜色 5 2 4 3 4 2" xfId="9977"/>
    <cellStyle name="40% - 强调文字颜色 5 2 4 3 5" xfId="9972"/>
    <cellStyle name="40% - 强调文字颜色 5 2 4 4" xfId="1265"/>
    <cellStyle name="40% - 强调文字颜色 5 2 4 4 2" xfId="5062"/>
    <cellStyle name="40% - 强调文字颜色 5 2 4 4 2 2" xfId="9979"/>
    <cellStyle name="40% - 强调文字颜色 5 2 4 4 3" xfId="9978"/>
    <cellStyle name="40% - 强调文字颜色 5 2 4 5" xfId="1266"/>
    <cellStyle name="40% - 强调文字颜色 5 2 4 5 2" xfId="5063"/>
    <cellStyle name="40% - 强调文字颜色 5 2 4 5 2 2" xfId="9981"/>
    <cellStyle name="40% - 强调文字颜色 5 2 4 5 3" xfId="9980"/>
    <cellStyle name="40% - 强调文字颜色 5 2 4 6" xfId="5055"/>
    <cellStyle name="40% - 强调文字颜色 5 2 4 6 2" xfId="9982"/>
    <cellStyle name="40% - 强调文字颜色 5 2 4 7" xfId="9965"/>
    <cellStyle name="40% - 强调文字颜色 5 2 5" xfId="1267"/>
    <cellStyle name="40% - 强调文字颜色 5 2 5 2" xfId="1268"/>
    <cellStyle name="40% - 强调文字颜色 5 2 5 2 2" xfId="5065"/>
    <cellStyle name="40% - 强调文字颜色 5 2 5 2 2 2" xfId="9985"/>
    <cellStyle name="40% - 强调文字颜色 5 2 5 2 3" xfId="9984"/>
    <cellStyle name="40% - 强调文字颜色 5 2 5 3" xfId="1269"/>
    <cellStyle name="40% - 强调文字颜色 5 2 5 3 2" xfId="5066"/>
    <cellStyle name="40% - 强调文字颜色 5 2 5 3 2 2" xfId="9987"/>
    <cellStyle name="40% - 强调文字颜色 5 2 5 3 3" xfId="9986"/>
    <cellStyle name="40% - 强调文字颜色 5 2 5 4" xfId="5064"/>
    <cellStyle name="40% - 强调文字颜色 5 2 5 4 2" xfId="9988"/>
    <cellStyle name="40% - 强调文字颜色 5 2 5 5" xfId="9983"/>
    <cellStyle name="40% - 强调文字颜色 5 2 6" xfId="1270"/>
    <cellStyle name="40% - 强调文字颜色 5 2 6 2" xfId="1271"/>
    <cellStyle name="40% - 强调文字颜色 5 2 6 2 2" xfId="5068"/>
    <cellStyle name="40% - 强调文字颜色 5 2 6 2 2 2" xfId="9991"/>
    <cellStyle name="40% - 强调文字颜色 5 2 6 2 3" xfId="9990"/>
    <cellStyle name="40% - 强调文字颜色 5 2 6 3" xfId="1272"/>
    <cellStyle name="40% - 强调文字颜色 5 2 6 3 2" xfId="5069"/>
    <cellStyle name="40% - 强调文字颜色 5 2 6 3 2 2" xfId="9993"/>
    <cellStyle name="40% - 强调文字颜色 5 2 6 3 3" xfId="9992"/>
    <cellStyle name="40% - 强调文字颜色 5 2 6 4" xfId="5067"/>
    <cellStyle name="40% - 强调文字颜色 5 2 6 4 2" xfId="9994"/>
    <cellStyle name="40% - 强调文字颜色 5 2 6 5" xfId="9989"/>
    <cellStyle name="40% - 强调文字颜色 5 2 7" xfId="1273"/>
    <cellStyle name="40% - 强调文字颜色 5 2 7 2" xfId="1274"/>
    <cellStyle name="40% - 强调文字颜色 5 2 7 2 2" xfId="5071"/>
    <cellStyle name="40% - 强调文字颜色 5 2 7 2 2 2" xfId="9997"/>
    <cellStyle name="40% - 强调文字颜色 5 2 7 2 3" xfId="9996"/>
    <cellStyle name="40% - 强调文字颜色 5 2 7 3" xfId="1275"/>
    <cellStyle name="40% - 强调文字颜色 5 2 7 3 2" xfId="5072"/>
    <cellStyle name="40% - 强调文字颜色 5 2 7 3 2 2" xfId="9999"/>
    <cellStyle name="40% - 强调文字颜色 5 2 7 3 3" xfId="9998"/>
    <cellStyle name="40% - 强调文字颜色 5 2 7 4" xfId="5070"/>
    <cellStyle name="40% - 强调文字颜色 5 2 7 4 2" xfId="10000"/>
    <cellStyle name="40% - 强调文字颜色 5 2 7 5" xfId="9995"/>
    <cellStyle name="40% - 强调文字颜色 5 2 8" xfId="1276"/>
    <cellStyle name="40% - 强调文字颜色 5 2 8 2" xfId="1277"/>
    <cellStyle name="40% - 强调文字颜色 5 2 8 2 2" xfId="5074"/>
    <cellStyle name="40% - 强调文字颜色 5 2 8 2 2 2" xfId="10003"/>
    <cellStyle name="40% - 强调文字颜色 5 2 8 2 3" xfId="10002"/>
    <cellStyle name="40% - 强调文字颜色 5 2 8 3" xfId="1278"/>
    <cellStyle name="40% - 强调文字颜色 5 2 8 3 2" xfId="5075"/>
    <cellStyle name="40% - 强调文字颜色 5 2 8 3 2 2" xfId="10005"/>
    <cellStyle name="40% - 强调文字颜色 5 2 8 3 3" xfId="10004"/>
    <cellStyle name="40% - 强调文字颜色 5 2 8 4" xfId="5073"/>
    <cellStyle name="40% - 强调文字颜色 5 2 8 4 2" xfId="10006"/>
    <cellStyle name="40% - 强调文字颜色 5 2 8 5" xfId="10001"/>
    <cellStyle name="40% - 强调文字颜色 5 2 9" xfId="1279"/>
    <cellStyle name="40% - 强调文字颜色 5 2 9 2" xfId="1280"/>
    <cellStyle name="40% - 强调文字颜色 5 2 9 2 2" xfId="5077"/>
    <cellStyle name="40% - 强调文字颜色 5 2 9 2 2 2" xfId="10009"/>
    <cellStyle name="40% - 强调文字颜色 5 2 9 2 3" xfId="10008"/>
    <cellStyle name="40% - 强调文字颜色 5 2 9 3" xfId="1281"/>
    <cellStyle name="40% - 强调文字颜色 5 2 9 3 2" xfId="5078"/>
    <cellStyle name="40% - 强调文字颜色 5 2 9 3 2 2" xfId="10011"/>
    <cellStyle name="40% - 强调文字颜色 5 2 9 3 3" xfId="10010"/>
    <cellStyle name="40% - 强调文字颜色 5 2 9 4" xfId="5076"/>
    <cellStyle name="40% - 强调文字颜色 5 2 9 4 2" xfId="10012"/>
    <cellStyle name="40% - 强调文字颜色 5 2 9 5" xfId="10007"/>
    <cellStyle name="40% - 强调文字颜色 6 2" xfId="1282"/>
    <cellStyle name="40% - 强调文字颜色 6 2 10" xfId="1283"/>
    <cellStyle name="40% - 强调文字颜色 6 2 10 2" xfId="1284"/>
    <cellStyle name="40% - 强调文字颜色 6 2 10 2 2" xfId="5081"/>
    <cellStyle name="40% - 强调文字颜色 6 2 10 2 2 2" xfId="10016"/>
    <cellStyle name="40% - 强调文字颜色 6 2 10 2 3" xfId="10015"/>
    <cellStyle name="40% - 强调文字颜色 6 2 10 3" xfId="1285"/>
    <cellStyle name="40% - 强调文字颜色 6 2 10 3 2" xfId="5082"/>
    <cellStyle name="40% - 强调文字颜色 6 2 10 3 2 2" xfId="10018"/>
    <cellStyle name="40% - 强调文字颜色 6 2 10 3 3" xfId="10017"/>
    <cellStyle name="40% - 强调文字颜色 6 2 10 4" xfId="5080"/>
    <cellStyle name="40% - 强调文字颜色 6 2 10 4 2" xfId="10019"/>
    <cellStyle name="40% - 强调文字颜色 6 2 10 5" xfId="10014"/>
    <cellStyle name="40% - 强调文字颜色 6 2 11" xfId="1286"/>
    <cellStyle name="40% - 强调文字颜色 6 2 11 2" xfId="5083"/>
    <cellStyle name="40% - 强调文字颜色 6 2 11 2 2" xfId="10021"/>
    <cellStyle name="40% - 强调文字颜色 6 2 11 3" xfId="10020"/>
    <cellStyle name="40% - 强调文字颜色 6 2 12" xfId="1287"/>
    <cellStyle name="40% - 强调文字颜色 6 2 12 2" xfId="5084"/>
    <cellStyle name="40% - 强调文字颜色 6 2 12 2 2" xfId="10023"/>
    <cellStyle name="40% - 强调文字颜色 6 2 12 3" xfId="10022"/>
    <cellStyle name="40% - 强调文字颜色 6 2 13" xfId="5079"/>
    <cellStyle name="40% - 强调文字颜色 6 2 13 2" xfId="10024"/>
    <cellStyle name="40% - 强调文字颜色 6 2 14" xfId="10013"/>
    <cellStyle name="40% - 强调文字颜色 6 2 2" xfId="1288"/>
    <cellStyle name="40% - 强调文字颜色 6 2 2 2" xfId="1289"/>
    <cellStyle name="40% - 强调文字颜色 6 2 2 2 2" xfId="1290"/>
    <cellStyle name="40% - 强调文字颜色 6 2 2 2 2 2" xfId="1291"/>
    <cellStyle name="40% - 强调文字颜色 6 2 2 2 2 2 2" xfId="5088"/>
    <cellStyle name="40% - 强调文字颜色 6 2 2 2 2 2 2 2" xfId="10029"/>
    <cellStyle name="40% - 强调文字颜色 6 2 2 2 2 2 3" xfId="10028"/>
    <cellStyle name="40% - 强调文字颜色 6 2 2 2 2 3" xfId="1292"/>
    <cellStyle name="40% - 强调文字颜色 6 2 2 2 2 3 2" xfId="5089"/>
    <cellStyle name="40% - 强调文字颜色 6 2 2 2 2 3 2 2" xfId="10031"/>
    <cellStyle name="40% - 强调文字颜色 6 2 2 2 2 3 3" xfId="10030"/>
    <cellStyle name="40% - 强调文字颜色 6 2 2 2 2 4" xfId="5087"/>
    <cellStyle name="40% - 强调文字颜色 6 2 2 2 2 4 2" xfId="10032"/>
    <cellStyle name="40% - 强调文字颜色 6 2 2 2 2 5" xfId="10027"/>
    <cellStyle name="40% - 强调文字颜色 6 2 2 2 3" xfId="1293"/>
    <cellStyle name="40% - 强调文字颜色 6 2 2 2 3 2" xfId="5090"/>
    <cellStyle name="40% - 强调文字颜色 6 2 2 2 3 2 2" xfId="10034"/>
    <cellStyle name="40% - 强调文字颜色 6 2 2 2 3 3" xfId="10033"/>
    <cellStyle name="40% - 强调文字颜色 6 2 2 2 4" xfId="1294"/>
    <cellStyle name="40% - 强调文字颜色 6 2 2 2 4 2" xfId="5091"/>
    <cellStyle name="40% - 强调文字颜色 6 2 2 2 4 2 2" xfId="10036"/>
    <cellStyle name="40% - 强调文字颜色 6 2 2 2 4 3" xfId="10035"/>
    <cellStyle name="40% - 强调文字颜色 6 2 2 2 5" xfId="5086"/>
    <cellStyle name="40% - 强调文字颜色 6 2 2 2 5 2" xfId="10037"/>
    <cellStyle name="40% - 强调文字颜色 6 2 2 2 6" xfId="10026"/>
    <cellStyle name="40% - 强调文字颜色 6 2 2 3" xfId="1295"/>
    <cellStyle name="40% - 强调文字颜色 6 2 2 3 2" xfId="1296"/>
    <cellStyle name="40% - 强调文字颜色 6 2 2 3 2 2" xfId="5093"/>
    <cellStyle name="40% - 强调文字颜色 6 2 2 3 2 2 2" xfId="10040"/>
    <cellStyle name="40% - 强调文字颜色 6 2 2 3 2 3" xfId="10039"/>
    <cellStyle name="40% - 强调文字颜色 6 2 2 3 3" xfId="1297"/>
    <cellStyle name="40% - 强调文字颜色 6 2 2 3 3 2" xfId="5094"/>
    <cellStyle name="40% - 强调文字颜色 6 2 2 3 3 2 2" xfId="10042"/>
    <cellStyle name="40% - 强调文字颜色 6 2 2 3 3 3" xfId="10041"/>
    <cellStyle name="40% - 强调文字颜色 6 2 2 3 4" xfId="5092"/>
    <cellStyle name="40% - 强调文字颜色 6 2 2 3 4 2" xfId="10043"/>
    <cellStyle name="40% - 强调文字颜色 6 2 2 3 5" xfId="10038"/>
    <cellStyle name="40% - 强调文字颜色 6 2 2 4" xfId="1298"/>
    <cellStyle name="40% - 强调文字颜色 6 2 2 4 2" xfId="1299"/>
    <cellStyle name="40% - 强调文字颜色 6 2 2 4 2 2" xfId="5096"/>
    <cellStyle name="40% - 强调文字颜色 6 2 2 4 2 2 2" xfId="10046"/>
    <cellStyle name="40% - 强调文字颜色 6 2 2 4 2 3" xfId="10045"/>
    <cellStyle name="40% - 强调文字颜色 6 2 2 4 3" xfId="1300"/>
    <cellStyle name="40% - 强调文字颜色 6 2 2 4 3 2" xfId="5097"/>
    <cellStyle name="40% - 强调文字颜色 6 2 2 4 3 2 2" xfId="10048"/>
    <cellStyle name="40% - 强调文字颜色 6 2 2 4 3 3" xfId="10047"/>
    <cellStyle name="40% - 强调文字颜色 6 2 2 4 4" xfId="5095"/>
    <cellStyle name="40% - 强调文字颜色 6 2 2 4 4 2" xfId="10049"/>
    <cellStyle name="40% - 强调文字颜色 6 2 2 4 5" xfId="10044"/>
    <cellStyle name="40% - 强调文字颜色 6 2 2 5" xfId="1301"/>
    <cellStyle name="40% - 强调文字颜色 6 2 2 5 2" xfId="5098"/>
    <cellStyle name="40% - 强调文字颜色 6 2 2 5 2 2" xfId="10051"/>
    <cellStyle name="40% - 强调文字颜色 6 2 2 5 3" xfId="10050"/>
    <cellStyle name="40% - 强调文字颜色 6 2 2 6" xfId="1302"/>
    <cellStyle name="40% - 强调文字颜色 6 2 2 6 2" xfId="5099"/>
    <cellStyle name="40% - 强调文字颜色 6 2 2 6 2 2" xfId="10053"/>
    <cellStyle name="40% - 强调文字颜色 6 2 2 6 3" xfId="10052"/>
    <cellStyle name="40% - 强调文字颜色 6 2 2 7" xfId="5085"/>
    <cellStyle name="40% - 强调文字颜色 6 2 2 7 2" xfId="10054"/>
    <cellStyle name="40% - 强调文字颜色 6 2 2 8" xfId="10025"/>
    <cellStyle name="40% - 强调文字颜色 6 2 3" xfId="1303"/>
    <cellStyle name="40% - 强调文字颜色 6 2 3 2" xfId="1304"/>
    <cellStyle name="40% - 强调文字颜色 6 2 3 2 2" xfId="1305"/>
    <cellStyle name="40% - 强调文字颜色 6 2 3 2 2 2" xfId="5102"/>
    <cellStyle name="40% - 强调文字颜色 6 2 3 2 2 2 2" xfId="10058"/>
    <cellStyle name="40% - 强调文字颜色 6 2 3 2 2 3" xfId="10057"/>
    <cellStyle name="40% - 强调文字颜色 6 2 3 2 3" xfId="1306"/>
    <cellStyle name="40% - 强调文字颜色 6 2 3 2 3 2" xfId="5103"/>
    <cellStyle name="40% - 强调文字颜色 6 2 3 2 3 2 2" xfId="10060"/>
    <cellStyle name="40% - 强调文字颜色 6 2 3 2 3 3" xfId="10059"/>
    <cellStyle name="40% - 强调文字颜色 6 2 3 2 4" xfId="5101"/>
    <cellStyle name="40% - 强调文字颜色 6 2 3 2 4 2" xfId="10061"/>
    <cellStyle name="40% - 强调文字颜色 6 2 3 2 5" xfId="10056"/>
    <cellStyle name="40% - 强调文字颜色 6 2 3 3" xfId="1307"/>
    <cellStyle name="40% - 强调文字颜色 6 2 3 3 2" xfId="1308"/>
    <cellStyle name="40% - 强调文字颜色 6 2 3 3 2 2" xfId="5105"/>
    <cellStyle name="40% - 强调文字颜色 6 2 3 3 2 2 2" xfId="10064"/>
    <cellStyle name="40% - 强调文字颜色 6 2 3 3 2 3" xfId="10063"/>
    <cellStyle name="40% - 强调文字颜色 6 2 3 3 3" xfId="1309"/>
    <cellStyle name="40% - 强调文字颜色 6 2 3 3 3 2" xfId="5106"/>
    <cellStyle name="40% - 强调文字颜色 6 2 3 3 3 2 2" xfId="10066"/>
    <cellStyle name="40% - 强调文字颜色 6 2 3 3 3 3" xfId="10065"/>
    <cellStyle name="40% - 强调文字颜色 6 2 3 3 4" xfId="5104"/>
    <cellStyle name="40% - 强调文字颜色 6 2 3 3 4 2" xfId="10067"/>
    <cellStyle name="40% - 强调文字颜色 6 2 3 3 5" xfId="10062"/>
    <cellStyle name="40% - 强调文字颜色 6 2 3 4" xfId="1310"/>
    <cellStyle name="40% - 强调文字颜色 6 2 3 4 2" xfId="5107"/>
    <cellStyle name="40% - 强调文字颜色 6 2 3 4 2 2" xfId="10069"/>
    <cellStyle name="40% - 强调文字颜色 6 2 3 4 3" xfId="10068"/>
    <cellStyle name="40% - 强调文字颜色 6 2 3 5" xfId="1311"/>
    <cellStyle name="40% - 强调文字颜色 6 2 3 5 2" xfId="5108"/>
    <cellStyle name="40% - 强调文字颜色 6 2 3 5 2 2" xfId="10071"/>
    <cellStyle name="40% - 强调文字颜色 6 2 3 5 3" xfId="10070"/>
    <cellStyle name="40% - 强调文字颜色 6 2 3 6" xfId="5100"/>
    <cellStyle name="40% - 强调文字颜色 6 2 3 6 2" xfId="10072"/>
    <cellStyle name="40% - 强调文字颜色 6 2 3 7" xfId="10055"/>
    <cellStyle name="40% - 强调文字颜色 6 2 4" xfId="1312"/>
    <cellStyle name="40% - 强调文字颜色 6 2 4 2" xfId="1313"/>
    <cellStyle name="40% - 强调文字颜色 6 2 4 2 2" xfId="1314"/>
    <cellStyle name="40% - 强调文字颜色 6 2 4 2 2 2" xfId="5111"/>
    <cellStyle name="40% - 强调文字颜色 6 2 4 2 2 2 2" xfId="10076"/>
    <cellStyle name="40% - 强调文字颜色 6 2 4 2 2 3" xfId="10075"/>
    <cellStyle name="40% - 强调文字颜色 6 2 4 2 3" xfId="1315"/>
    <cellStyle name="40% - 强调文字颜色 6 2 4 2 3 2" xfId="5112"/>
    <cellStyle name="40% - 强调文字颜色 6 2 4 2 3 2 2" xfId="10078"/>
    <cellStyle name="40% - 强调文字颜色 6 2 4 2 3 3" xfId="10077"/>
    <cellStyle name="40% - 强调文字颜色 6 2 4 2 4" xfId="5110"/>
    <cellStyle name="40% - 强调文字颜色 6 2 4 2 4 2" xfId="10079"/>
    <cellStyle name="40% - 强调文字颜色 6 2 4 2 5" xfId="10074"/>
    <cellStyle name="40% - 强调文字颜色 6 2 4 3" xfId="1316"/>
    <cellStyle name="40% - 强调文字颜色 6 2 4 3 2" xfId="1317"/>
    <cellStyle name="40% - 强调文字颜色 6 2 4 3 2 2" xfId="5114"/>
    <cellStyle name="40% - 强调文字颜色 6 2 4 3 2 2 2" xfId="10082"/>
    <cellStyle name="40% - 强调文字颜色 6 2 4 3 2 3" xfId="10081"/>
    <cellStyle name="40% - 强调文字颜色 6 2 4 3 3" xfId="1318"/>
    <cellStyle name="40% - 强调文字颜色 6 2 4 3 3 2" xfId="5115"/>
    <cellStyle name="40% - 强调文字颜色 6 2 4 3 3 2 2" xfId="10084"/>
    <cellStyle name="40% - 强调文字颜色 6 2 4 3 3 3" xfId="10083"/>
    <cellStyle name="40% - 强调文字颜色 6 2 4 3 4" xfId="5113"/>
    <cellStyle name="40% - 强调文字颜色 6 2 4 3 4 2" xfId="10085"/>
    <cellStyle name="40% - 强调文字颜色 6 2 4 3 5" xfId="10080"/>
    <cellStyle name="40% - 强调文字颜色 6 2 4 4" xfId="1319"/>
    <cellStyle name="40% - 强调文字颜色 6 2 4 4 2" xfId="5116"/>
    <cellStyle name="40% - 强调文字颜色 6 2 4 4 2 2" xfId="10087"/>
    <cellStyle name="40% - 强调文字颜色 6 2 4 4 3" xfId="10086"/>
    <cellStyle name="40% - 强调文字颜色 6 2 4 5" xfId="1320"/>
    <cellStyle name="40% - 强调文字颜色 6 2 4 5 2" xfId="5117"/>
    <cellStyle name="40% - 强调文字颜色 6 2 4 5 2 2" xfId="10089"/>
    <cellStyle name="40% - 强调文字颜色 6 2 4 5 3" xfId="10088"/>
    <cellStyle name="40% - 强调文字颜色 6 2 4 6" xfId="5109"/>
    <cellStyle name="40% - 强调文字颜色 6 2 4 6 2" xfId="10090"/>
    <cellStyle name="40% - 强调文字颜色 6 2 4 7" xfId="10073"/>
    <cellStyle name="40% - 强调文字颜色 6 2 5" xfId="1321"/>
    <cellStyle name="40% - 强调文字颜色 6 2 5 2" xfId="1322"/>
    <cellStyle name="40% - 强调文字颜色 6 2 5 2 2" xfId="5119"/>
    <cellStyle name="40% - 强调文字颜色 6 2 5 2 2 2" xfId="10093"/>
    <cellStyle name="40% - 强调文字颜色 6 2 5 2 3" xfId="10092"/>
    <cellStyle name="40% - 强调文字颜色 6 2 5 3" xfId="1323"/>
    <cellStyle name="40% - 强调文字颜色 6 2 5 3 2" xfId="5120"/>
    <cellStyle name="40% - 强调文字颜色 6 2 5 3 2 2" xfId="10095"/>
    <cellStyle name="40% - 强调文字颜色 6 2 5 3 3" xfId="10094"/>
    <cellStyle name="40% - 强调文字颜色 6 2 5 4" xfId="5118"/>
    <cellStyle name="40% - 强调文字颜色 6 2 5 4 2" xfId="10096"/>
    <cellStyle name="40% - 强调文字颜色 6 2 5 5" xfId="10091"/>
    <cellStyle name="40% - 强调文字颜色 6 2 6" xfId="1324"/>
    <cellStyle name="40% - 强调文字颜色 6 2 6 2" xfId="1325"/>
    <cellStyle name="40% - 强调文字颜色 6 2 6 2 2" xfId="5122"/>
    <cellStyle name="40% - 强调文字颜色 6 2 6 2 2 2" xfId="10099"/>
    <cellStyle name="40% - 强调文字颜色 6 2 6 2 3" xfId="10098"/>
    <cellStyle name="40% - 强调文字颜色 6 2 6 3" xfId="1326"/>
    <cellStyle name="40% - 强调文字颜色 6 2 6 3 2" xfId="5123"/>
    <cellStyle name="40% - 强调文字颜色 6 2 6 3 2 2" xfId="10101"/>
    <cellStyle name="40% - 强调文字颜色 6 2 6 3 3" xfId="10100"/>
    <cellStyle name="40% - 强调文字颜色 6 2 6 4" xfId="5121"/>
    <cellStyle name="40% - 强调文字颜色 6 2 6 4 2" xfId="10102"/>
    <cellStyle name="40% - 强调文字颜色 6 2 6 5" xfId="10097"/>
    <cellStyle name="40% - 强调文字颜色 6 2 7" xfId="1327"/>
    <cellStyle name="40% - 强调文字颜色 6 2 7 2" xfId="1328"/>
    <cellStyle name="40% - 强调文字颜色 6 2 7 2 2" xfId="5125"/>
    <cellStyle name="40% - 强调文字颜色 6 2 7 2 2 2" xfId="10105"/>
    <cellStyle name="40% - 强调文字颜色 6 2 7 2 3" xfId="10104"/>
    <cellStyle name="40% - 强调文字颜色 6 2 7 3" xfId="1329"/>
    <cellStyle name="40% - 强调文字颜色 6 2 7 3 2" xfId="5126"/>
    <cellStyle name="40% - 强调文字颜色 6 2 7 3 2 2" xfId="10107"/>
    <cellStyle name="40% - 强调文字颜色 6 2 7 3 3" xfId="10106"/>
    <cellStyle name="40% - 强调文字颜色 6 2 7 4" xfId="5124"/>
    <cellStyle name="40% - 强调文字颜色 6 2 7 4 2" xfId="10108"/>
    <cellStyle name="40% - 强调文字颜色 6 2 7 5" xfId="10103"/>
    <cellStyle name="40% - 强调文字颜色 6 2 8" xfId="1330"/>
    <cellStyle name="40% - 强调文字颜色 6 2 8 2" xfId="1331"/>
    <cellStyle name="40% - 强调文字颜色 6 2 8 2 2" xfId="5128"/>
    <cellStyle name="40% - 强调文字颜色 6 2 8 2 2 2" xfId="10111"/>
    <cellStyle name="40% - 强调文字颜色 6 2 8 2 3" xfId="10110"/>
    <cellStyle name="40% - 强调文字颜色 6 2 8 3" xfId="1332"/>
    <cellStyle name="40% - 强调文字颜色 6 2 8 3 2" xfId="5129"/>
    <cellStyle name="40% - 强调文字颜色 6 2 8 3 2 2" xfId="10113"/>
    <cellStyle name="40% - 强调文字颜色 6 2 8 3 3" xfId="10112"/>
    <cellStyle name="40% - 强调文字颜色 6 2 8 4" xfId="5127"/>
    <cellStyle name="40% - 强调文字颜色 6 2 8 4 2" xfId="10114"/>
    <cellStyle name="40% - 强调文字颜色 6 2 8 5" xfId="10109"/>
    <cellStyle name="40% - 强调文字颜色 6 2 9" xfId="1333"/>
    <cellStyle name="40% - 强调文字颜色 6 2 9 2" xfId="1334"/>
    <cellStyle name="40% - 强调文字颜色 6 2 9 2 2" xfId="5131"/>
    <cellStyle name="40% - 强调文字颜色 6 2 9 2 2 2" xfId="10117"/>
    <cellStyle name="40% - 强调文字颜色 6 2 9 2 3" xfId="10116"/>
    <cellStyle name="40% - 强调文字颜色 6 2 9 3" xfId="1335"/>
    <cellStyle name="40% - 强调文字颜色 6 2 9 3 2" xfId="5132"/>
    <cellStyle name="40% - 强调文字颜色 6 2 9 3 2 2" xfId="10119"/>
    <cellStyle name="40% - 强调文字颜色 6 2 9 3 3" xfId="10118"/>
    <cellStyle name="40% - 强调文字颜色 6 2 9 4" xfId="5130"/>
    <cellStyle name="40% - 强调文字颜色 6 2 9 4 2" xfId="10120"/>
    <cellStyle name="40% - 强调文字颜色 6 2 9 5" xfId="10115"/>
    <cellStyle name="60% - Accent1" xfId="1385"/>
    <cellStyle name="60% - Accent1 2" xfId="1386"/>
    <cellStyle name="60% - Accent1 2 2" xfId="1387"/>
    <cellStyle name="60% - Accent1 2 2 2" xfId="1388"/>
    <cellStyle name="60% - Accent1 2 2 2 2" xfId="5185"/>
    <cellStyle name="60% - Accent1 2 2 2 2 2" xfId="10223"/>
    <cellStyle name="60% - Accent1 2 2 2 3" xfId="10222"/>
    <cellStyle name="60% - Accent1 2 2 3" xfId="5184"/>
    <cellStyle name="60% - Accent1 2 2 3 2" xfId="10224"/>
    <cellStyle name="60% - Accent1 2 2 4" xfId="10221"/>
    <cellStyle name="60% - Accent1 2 3" xfId="1389"/>
    <cellStyle name="60% - Accent1 2 3 2" xfId="5186"/>
    <cellStyle name="60% - Accent1 2 3 2 2" xfId="10226"/>
    <cellStyle name="60% - Accent1 2 3 3" xfId="10225"/>
    <cellStyle name="60% - Accent1 2 4" xfId="1390"/>
    <cellStyle name="60% - Accent1 2 4 2" xfId="5187"/>
    <cellStyle name="60% - Accent1 2 4 2 2" xfId="10228"/>
    <cellStyle name="60% - Accent1 2 4 3" xfId="10227"/>
    <cellStyle name="60% - Accent1 2 5" xfId="5183"/>
    <cellStyle name="60% - Accent1 2 5 2" xfId="10229"/>
    <cellStyle name="60% - Accent1 2 6" xfId="10220"/>
    <cellStyle name="60% - Accent1 3" xfId="1391"/>
    <cellStyle name="60% - Accent1 3 2" xfId="1392"/>
    <cellStyle name="60% - Accent1 3 2 2" xfId="5189"/>
    <cellStyle name="60% - Accent1 3 2 2 2" xfId="10232"/>
    <cellStyle name="60% - Accent1 3 2 3" xfId="10231"/>
    <cellStyle name="60% - Accent1 3 3" xfId="1393"/>
    <cellStyle name="60% - Accent1 3 3 2" xfId="5190"/>
    <cellStyle name="60% - Accent1 3 3 2 2" xfId="10234"/>
    <cellStyle name="60% - Accent1 3 3 3" xfId="10233"/>
    <cellStyle name="60% - Accent1 3 4" xfId="5188"/>
    <cellStyle name="60% - Accent1 3 4 2" xfId="10235"/>
    <cellStyle name="60% - Accent1 3 5" xfId="10230"/>
    <cellStyle name="60% - Accent1 4" xfId="1394"/>
    <cellStyle name="60% - Accent1 4 2" xfId="1395"/>
    <cellStyle name="60% - Accent1 4 2 2" xfId="5192"/>
    <cellStyle name="60% - Accent1 4 2 2 2" xfId="10238"/>
    <cellStyle name="60% - Accent1 4 2 3" xfId="10237"/>
    <cellStyle name="60% - Accent1 4 3" xfId="5191"/>
    <cellStyle name="60% - Accent1 4 3 2" xfId="10239"/>
    <cellStyle name="60% - Accent1 4 4" xfId="10236"/>
    <cellStyle name="60% - Accent1 5" xfId="1396"/>
    <cellStyle name="60% - Accent1 5 2" xfId="5193"/>
    <cellStyle name="60% - Accent1 5 2 2" xfId="10241"/>
    <cellStyle name="60% - Accent1 5 3" xfId="10240"/>
    <cellStyle name="60% - Accent1 6" xfId="1397"/>
    <cellStyle name="60% - Accent1 6 2" xfId="5194"/>
    <cellStyle name="60% - Accent1 6 2 2" xfId="10243"/>
    <cellStyle name="60% - Accent1 6 3" xfId="10242"/>
    <cellStyle name="60% - Accent1 7" xfId="5182"/>
    <cellStyle name="60% - Accent1 7 2" xfId="10244"/>
    <cellStyle name="60% - Accent1 8" xfId="10219"/>
    <cellStyle name="60% - Accent2" xfId="1398"/>
    <cellStyle name="60% - Accent2 2" xfId="1399"/>
    <cellStyle name="60% - Accent2 2 2" xfId="1400"/>
    <cellStyle name="60% - Accent2 2 2 2" xfId="1401"/>
    <cellStyle name="60% - Accent2 2 2 2 2" xfId="5198"/>
    <cellStyle name="60% - Accent2 2 2 2 2 2" xfId="10249"/>
    <cellStyle name="60% - Accent2 2 2 2 3" xfId="10248"/>
    <cellStyle name="60% - Accent2 2 2 3" xfId="5197"/>
    <cellStyle name="60% - Accent2 2 2 3 2" xfId="10250"/>
    <cellStyle name="60% - Accent2 2 2 4" xfId="10247"/>
    <cellStyle name="60% - Accent2 2 3" xfId="1402"/>
    <cellStyle name="60% - Accent2 2 3 2" xfId="5199"/>
    <cellStyle name="60% - Accent2 2 3 2 2" xfId="10252"/>
    <cellStyle name="60% - Accent2 2 3 3" xfId="10251"/>
    <cellStyle name="60% - Accent2 2 4" xfId="1403"/>
    <cellStyle name="60% - Accent2 2 4 2" xfId="5200"/>
    <cellStyle name="60% - Accent2 2 4 2 2" xfId="10254"/>
    <cellStyle name="60% - Accent2 2 4 3" xfId="10253"/>
    <cellStyle name="60% - Accent2 2 5" xfId="5196"/>
    <cellStyle name="60% - Accent2 2 5 2" xfId="10255"/>
    <cellStyle name="60% - Accent2 2 6" xfId="10246"/>
    <cellStyle name="60% - Accent2 3" xfId="1404"/>
    <cellStyle name="60% - Accent2 3 2" xfId="1405"/>
    <cellStyle name="60% - Accent2 3 2 2" xfId="5202"/>
    <cellStyle name="60% - Accent2 3 2 2 2" xfId="10258"/>
    <cellStyle name="60% - Accent2 3 2 3" xfId="10257"/>
    <cellStyle name="60% - Accent2 3 3" xfId="1406"/>
    <cellStyle name="60% - Accent2 3 3 2" xfId="5203"/>
    <cellStyle name="60% - Accent2 3 3 2 2" xfId="10260"/>
    <cellStyle name="60% - Accent2 3 3 3" xfId="10259"/>
    <cellStyle name="60% - Accent2 3 4" xfId="5201"/>
    <cellStyle name="60% - Accent2 3 4 2" xfId="10261"/>
    <cellStyle name="60% - Accent2 3 5" xfId="10256"/>
    <cellStyle name="60% - Accent2 4" xfId="1407"/>
    <cellStyle name="60% - Accent2 4 2" xfId="1408"/>
    <cellStyle name="60% - Accent2 4 2 2" xfId="5205"/>
    <cellStyle name="60% - Accent2 4 2 2 2" xfId="10264"/>
    <cellStyle name="60% - Accent2 4 2 3" xfId="10263"/>
    <cellStyle name="60% - Accent2 4 3" xfId="5204"/>
    <cellStyle name="60% - Accent2 4 3 2" xfId="10265"/>
    <cellStyle name="60% - Accent2 4 4" xfId="10262"/>
    <cellStyle name="60% - Accent2 5" xfId="1409"/>
    <cellStyle name="60% - Accent2 5 2" xfId="5206"/>
    <cellStyle name="60% - Accent2 5 2 2" xfId="10267"/>
    <cellStyle name="60% - Accent2 5 3" xfId="10266"/>
    <cellStyle name="60% - Accent2 6" xfId="1410"/>
    <cellStyle name="60% - Accent2 6 2" xfId="5207"/>
    <cellStyle name="60% - Accent2 6 2 2" xfId="10269"/>
    <cellStyle name="60% - Accent2 6 3" xfId="10268"/>
    <cellStyle name="60% - Accent2 7" xfId="5195"/>
    <cellStyle name="60% - Accent2 7 2" xfId="10270"/>
    <cellStyle name="60% - Accent2 8" xfId="10245"/>
    <cellStyle name="60% - Accent3" xfId="1411"/>
    <cellStyle name="60% - Accent3 2" xfId="1412"/>
    <cellStyle name="60% - Accent3 2 2" xfId="1413"/>
    <cellStyle name="60% - Accent3 2 2 2" xfId="1414"/>
    <cellStyle name="60% - Accent3 2 2 2 2" xfId="5211"/>
    <cellStyle name="60% - Accent3 2 2 2 2 2" xfId="10275"/>
    <cellStyle name="60% - Accent3 2 2 2 3" xfId="10274"/>
    <cellStyle name="60% - Accent3 2 2 3" xfId="5210"/>
    <cellStyle name="60% - Accent3 2 2 3 2" xfId="10276"/>
    <cellStyle name="60% - Accent3 2 2 4" xfId="10273"/>
    <cellStyle name="60% - Accent3 2 3" xfId="1415"/>
    <cellStyle name="60% - Accent3 2 3 2" xfId="5212"/>
    <cellStyle name="60% - Accent3 2 3 2 2" xfId="10278"/>
    <cellStyle name="60% - Accent3 2 3 3" xfId="10277"/>
    <cellStyle name="60% - Accent3 2 4" xfId="1416"/>
    <cellStyle name="60% - Accent3 2 4 2" xfId="5213"/>
    <cellStyle name="60% - Accent3 2 4 2 2" xfId="10280"/>
    <cellStyle name="60% - Accent3 2 4 3" xfId="10279"/>
    <cellStyle name="60% - Accent3 2 5" xfId="5209"/>
    <cellStyle name="60% - Accent3 2 5 2" xfId="10281"/>
    <cellStyle name="60% - Accent3 2 6" xfId="10272"/>
    <cellStyle name="60% - Accent3 3" xfId="1417"/>
    <cellStyle name="60% - Accent3 3 2" xfId="1418"/>
    <cellStyle name="60% - Accent3 3 2 2" xfId="5215"/>
    <cellStyle name="60% - Accent3 3 2 2 2" xfId="10284"/>
    <cellStyle name="60% - Accent3 3 2 3" xfId="10283"/>
    <cellStyle name="60% - Accent3 3 3" xfId="1419"/>
    <cellStyle name="60% - Accent3 3 3 2" xfId="5216"/>
    <cellStyle name="60% - Accent3 3 3 2 2" xfId="10286"/>
    <cellStyle name="60% - Accent3 3 3 3" xfId="10285"/>
    <cellStyle name="60% - Accent3 3 4" xfId="5214"/>
    <cellStyle name="60% - Accent3 3 4 2" xfId="10287"/>
    <cellStyle name="60% - Accent3 3 5" xfId="10282"/>
    <cellStyle name="60% - Accent3 4" xfId="1420"/>
    <cellStyle name="60% - Accent3 4 2" xfId="1421"/>
    <cellStyle name="60% - Accent3 4 2 2" xfId="5218"/>
    <cellStyle name="60% - Accent3 4 2 2 2" xfId="10290"/>
    <cellStyle name="60% - Accent3 4 2 3" xfId="10289"/>
    <cellStyle name="60% - Accent3 4 3" xfId="5217"/>
    <cellStyle name="60% - Accent3 4 3 2" xfId="10291"/>
    <cellStyle name="60% - Accent3 4 4" xfId="10288"/>
    <cellStyle name="60% - Accent3 5" xfId="1422"/>
    <cellStyle name="60% - Accent3 5 2" xfId="5219"/>
    <cellStyle name="60% - Accent3 5 2 2" xfId="10293"/>
    <cellStyle name="60% - Accent3 5 3" xfId="10292"/>
    <cellStyle name="60% - Accent3 6" xfId="1423"/>
    <cellStyle name="60% - Accent3 6 2" xfId="5220"/>
    <cellStyle name="60% - Accent3 6 2 2" xfId="10295"/>
    <cellStyle name="60% - Accent3 6 3" xfId="10294"/>
    <cellStyle name="60% - Accent3 7" xfId="5208"/>
    <cellStyle name="60% - Accent3 7 2" xfId="10296"/>
    <cellStyle name="60% - Accent3 8" xfId="10271"/>
    <cellStyle name="60% - Accent4" xfId="1424"/>
    <cellStyle name="60% - Accent4 2" xfId="1425"/>
    <cellStyle name="60% - Accent4 2 2" xfId="1426"/>
    <cellStyle name="60% - Accent4 2 2 2" xfId="1427"/>
    <cellStyle name="60% - Accent4 2 2 2 2" xfId="5224"/>
    <cellStyle name="60% - Accent4 2 2 2 2 2" xfId="10301"/>
    <cellStyle name="60% - Accent4 2 2 2 3" xfId="10300"/>
    <cellStyle name="60% - Accent4 2 2 3" xfId="5223"/>
    <cellStyle name="60% - Accent4 2 2 3 2" xfId="10302"/>
    <cellStyle name="60% - Accent4 2 2 4" xfId="10299"/>
    <cellStyle name="60% - Accent4 2 3" xfId="1428"/>
    <cellStyle name="60% - Accent4 2 3 2" xfId="5225"/>
    <cellStyle name="60% - Accent4 2 3 2 2" xfId="10304"/>
    <cellStyle name="60% - Accent4 2 3 3" xfId="10303"/>
    <cellStyle name="60% - Accent4 2 4" xfId="1429"/>
    <cellStyle name="60% - Accent4 2 4 2" xfId="5226"/>
    <cellStyle name="60% - Accent4 2 4 2 2" xfId="10306"/>
    <cellStyle name="60% - Accent4 2 4 3" xfId="10305"/>
    <cellStyle name="60% - Accent4 2 5" xfId="5222"/>
    <cellStyle name="60% - Accent4 2 5 2" xfId="10307"/>
    <cellStyle name="60% - Accent4 2 6" xfId="10298"/>
    <cellStyle name="60% - Accent4 3" xfId="1430"/>
    <cellStyle name="60% - Accent4 3 2" xfId="1431"/>
    <cellStyle name="60% - Accent4 3 2 2" xfId="5228"/>
    <cellStyle name="60% - Accent4 3 2 2 2" xfId="10310"/>
    <cellStyle name="60% - Accent4 3 2 3" xfId="10309"/>
    <cellStyle name="60% - Accent4 3 3" xfId="1432"/>
    <cellStyle name="60% - Accent4 3 3 2" xfId="5229"/>
    <cellStyle name="60% - Accent4 3 3 2 2" xfId="10312"/>
    <cellStyle name="60% - Accent4 3 3 3" xfId="10311"/>
    <cellStyle name="60% - Accent4 3 4" xfId="5227"/>
    <cellStyle name="60% - Accent4 3 4 2" xfId="10313"/>
    <cellStyle name="60% - Accent4 3 5" xfId="10308"/>
    <cellStyle name="60% - Accent4 4" xfId="1433"/>
    <cellStyle name="60% - Accent4 4 2" xfId="1434"/>
    <cellStyle name="60% - Accent4 4 2 2" xfId="5231"/>
    <cellStyle name="60% - Accent4 4 2 2 2" xfId="10316"/>
    <cellStyle name="60% - Accent4 4 2 3" xfId="10315"/>
    <cellStyle name="60% - Accent4 4 3" xfId="5230"/>
    <cellStyle name="60% - Accent4 4 3 2" xfId="10317"/>
    <cellStyle name="60% - Accent4 4 4" xfId="10314"/>
    <cellStyle name="60% - Accent4 5" xfId="1435"/>
    <cellStyle name="60% - Accent4 5 2" xfId="5232"/>
    <cellStyle name="60% - Accent4 5 2 2" xfId="10319"/>
    <cellStyle name="60% - Accent4 5 3" xfId="10318"/>
    <cellStyle name="60% - Accent4 6" xfId="1436"/>
    <cellStyle name="60% - Accent4 6 2" xfId="5233"/>
    <cellStyle name="60% - Accent4 6 2 2" xfId="10321"/>
    <cellStyle name="60% - Accent4 6 3" xfId="10320"/>
    <cellStyle name="60% - Accent4 7" xfId="5221"/>
    <cellStyle name="60% - Accent4 7 2" xfId="10322"/>
    <cellStyle name="60% - Accent4 8" xfId="10297"/>
    <cellStyle name="60% - Accent5" xfId="1437"/>
    <cellStyle name="60% - Accent5 2" xfId="1438"/>
    <cellStyle name="60% - Accent5 2 2" xfId="1439"/>
    <cellStyle name="60% - Accent5 2 2 2" xfId="1440"/>
    <cellStyle name="60% - Accent5 2 2 2 2" xfId="5237"/>
    <cellStyle name="60% - Accent5 2 2 2 2 2" xfId="10327"/>
    <cellStyle name="60% - Accent5 2 2 2 3" xfId="10326"/>
    <cellStyle name="60% - Accent5 2 2 3" xfId="5236"/>
    <cellStyle name="60% - Accent5 2 2 3 2" xfId="10328"/>
    <cellStyle name="60% - Accent5 2 2 4" xfId="10325"/>
    <cellStyle name="60% - Accent5 2 3" xfId="1441"/>
    <cellStyle name="60% - Accent5 2 3 2" xfId="5238"/>
    <cellStyle name="60% - Accent5 2 3 2 2" xfId="10330"/>
    <cellStyle name="60% - Accent5 2 3 3" xfId="10329"/>
    <cellStyle name="60% - Accent5 2 4" xfId="1442"/>
    <cellStyle name="60% - Accent5 2 4 2" xfId="5239"/>
    <cellStyle name="60% - Accent5 2 4 2 2" xfId="10332"/>
    <cellStyle name="60% - Accent5 2 4 3" xfId="10331"/>
    <cellStyle name="60% - Accent5 2 5" xfId="5235"/>
    <cellStyle name="60% - Accent5 2 5 2" xfId="10333"/>
    <cellStyle name="60% - Accent5 2 6" xfId="10324"/>
    <cellStyle name="60% - Accent5 3" xfId="1443"/>
    <cellStyle name="60% - Accent5 3 2" xfId="1444"/>
    <cellStyle name="60% - Accent5 3 2 2" xfId="5241"/>
    <cellStyle name="60% - Accent5 3 2 2 2" xfId="10336"/>
    <cellStyle name="60% - Accent5 3 2 3" xfId="10335"/>
    <cellStyle name="60% - Accent5 3 3" xfId="1445"/>
    <cellStyle name="60% - Accent5 3 3 2" xfId="5242"/>
    <cellStyle name="60% - Accent5 3 3 2 2" xfId="10338"/>
    <cellStyle name="60% - Accent5 3 3 3" xfId="10337"/>
    <cellStyle name="60% - Accent5 3 4" xfId="5240"/>
    <cellStyle name="60% - Accent5 3 4 2" xfId="10339"/>
    <cellStyle name="60% - Accent5 3 5" xfId="10334"/>
    <cellStyle name="60% - Accent5 4" xfId="1446"/>
    <cellStyle name="60% - Accent5 4 2" xfId="1447"/>
    <cellStyle name="60% - Accent5 4 2 2" xfId="5244"/>
    <cellStyle name="60% - Accent5 4 2 2 2" xfId="10342"/>
    <cellStyle name="60% - Accent5 4 2 3" xfId="10341"/>
    <cellStyle name="60% - Accent5 4 3" xfId="5243"/>
    <cellStyle name="60% - Accent5 4 3 2" xfId="10343"/>
    <cellStyle name="60% - Accent5 4 4" xfId="10340"/>
    <cellStyle name="60% - Accent5 5" xfId="1448"/>
    <cellStyle name="60% - Accent5 5 2" xfId="5245"/>
    <cellStyle name="60% - Accent5 5 2 2" xfId="10345"/>
    <cellStyle name="60% - Accent5 5 3" xfId="10344"/>
    <cellStyle name="60% - Accent5 6" xfId="1449"/>
    <cellStyle name="60% - Accent5 6 2" xfId="5246"/>
    <cellStyle name="60% - Accent5 6 2 2" xfId="10347"/>
    <cellStyle name="60% - Accent5 6 3" xfId="10346"/>
    <cellStyle name="60% - Accent5 7" xfId="5234"/>
    <cellStyle name="60% - Accent5 7 2" xfId="10348"/>
    <cellStyle name="60% - Accent5 8" xfId="10323"/>
    <cellStyle name="60% - Accent6" xfId="1450"/>
    <cellStyle name="60% - Accent6 2" xfId="1451"/>
    <cellStyle name="60% - Accent6 2 2" xfId="1452"/>
    <cellStyle name="60% - Accent6 2 2 2" xfId="1453"/>
    <cellStyle name="60% - Accent6 2 2 2 2" xfId="5250"/>
    <cellStyle name="60% - Accent6 2 2 2 2 2" xfId="10353"/>
    <cellStyle name="60% - Accent6 2 2 2 3" xfId="10352"/>
    <cellStyle name="60% - Accent6 2 2 3" xfId="5249"/>
    <cellStyle name="60% - Accent6 2 2 3 2" xfId="10354"/>
    <cellStyle name="60% - Accent6 2 2 4" xfId="10351"/>
    <cellStyle name="60% - Accent6 2 3" xfId="1454"/>
    <cellStyle name="60% - Accent6 2 3 2" xfId="5251"/>
    <cellStyle name="60% - Accent6 2 3 2 2" xfId="10356"/>
    <cellStyle name="60% - Accent6 2 3 3" xfId="10355"/>
    <cellStyle name="60% - Accent6 2 4" xfId="1455"/>
    <cellStyle name="60% - Accent6 2 4 2" xfId="5252"/>
    <cellStyle name="60% - Accent6 2 4 2 2" xfId="10358"/>
    <cellStyle name="60% - Accent6 2 4 3" xfId="10357"/>
    <cellStyle name="60% - Accent6 2 5" xfId="5248"/>
    <cellStyle name="60% - Accent6 2 5 2" xfId="10359"/>
    <cellStyle name="60% - Accent6 2 6" xfId="10350"/>
    <cellStyle name="60% - Accent6 3" xfId="1456"/>
    <cellStyle name="60% - Accent6 3 2" xfId="1457"/>
    <cellStyle name="60% - Accent6 3 2 2" xfId="5254"/>
    <cellStyle name="60% - Accent6 3 2 2 2" xfId="10362"/>
    <cellStyle name="60% - Accent6 3 2 3" xfId="10361"/>
    <cellStyle name="60% - Accent6 3 3" xfId="1458"/>
    <cellStyle name="60% - Accent6 3 3 2" xfId="5255"/>
    <cellStyle name="60% - Accent6 3 3 2 2" xfId="10364"/>
    <cellStyle name="60% - Accent6 3 3 3" xfId="10363"/>
    <cellStyle name="60% - Accent6 3 4" xfId="5253"/>
    <cellStyle name="60% - Accent6 3 4 2" xfId="10365"/>
    <cellStyle name="60% - Accent6 3 5" xfId="10360"/>
    <cellStyle name="60% - Accent6 4" xfId="1459"/>
    <cellStyle name="60% - Accent6 4 2" xfId="1460"/>
    <cellStyle name="60% - Accent6 4 2 2" xfId="5257"/>
    <cellStyle name="60% - Accent6 4 2 2 2" xfId="10368"/>
    <cellStyle name="60% - Accent6 4 2 3" xfId="10367"/>
    <cellStyle name="60% - Accent6 4 3" xfId="5256"/>
    <cellStyle name="60% - Accent6 4 3 2" xfId="10369"/>
    <cellStyle name="60% - Accent6 4 4" xfId="10366"/>
    <cellStyle name="60% - Accent6 5" xfId="1461"/>
    <cellStyle name="60% - Accent6 5 2" xfId="5258"/>
    <cellStyle name="60% - Accent6 5 2 2" xfId="10371"/>
    <cellStyle name="60% - Accent6 5 3" xfId="10370"/>
    <cellStyle name="60% - Accent6 6" xfId="1462"/>
    <cellStyle name="60% - Accent6 6 2" xfId="5259"/>
    <cellStyle name="60% - Accent6 6 2 2" xfId="10373"/>
    <cellStyle name="60% - Accent6 6 3" xfId="10372"/>
    <cellStyle name="60% - Accent6 7" xfId="5247"/>
    <cellStyle name="60% - Accent6 7 2" xfId="10374"/>
    <cellStyle name="60% - Accent6 8" xfId="10349"/>
    <cellStyle name="60% - 輔色1 2" xfId="1547"/>
    <cellStyle name="60% - 輔色1 2 2" xfId="5344"/>
    <cellStyle name="60% - 輔色1 2 2 2" xfId="10544"/>
    <cellStyle name="60% - 輔色1 2 3" xfId="10543"/>
    <cellStyle name="60% - 輔色1 3" xfId="1548"/>
    <cellStyle name="60% - 輔色1 3 2" xfId="5345"/>
    <cellStyle name="60% - 輔色1 3 2 2" xfId="10546"/>
    <cellStyle name="60% - 輔色1 3 3" xfId="10545"/>
    <cellStyle name="60% - 輔色1 4" xfId="1549"/>
    <cellStyle name="60% - 輔色1 4 2" xfId="5346"/>
    <cellStyle name="60% - 輔色1 4 2 2" xfId="10548"/>
    <cellStyle name="60% - 輔色1 4 3" xfId="10547"/>
    <cellStyle name="60% - 輔色1 5" xfId="1550"/>
    <cellStyle name="60% - 輔色1 5 2" xfId="5347"/>
    <cellStyle name="60% - 輔色1 5 2 2" xfId="10550"/>
    <cellStyle name="60% - 輔色1 5 3" xfId="10549"/>
    <cellStyle name="60% - 輔色1 6" xfId="1551"/>
    <cellStyle name="60% - 輔色1 6 2" xfId="5348"/>
    <cellStyle name="60% - 輔色1 6 2 2" xfId="10552"/>
    <cellStyle name="60% - 輔色1 6 3" xfId="10551"/>
    <cellStyle name="60% - 輔色1 7" xfId="1552"/>
    <cellStyle name="60% - 輔色1 7 2" xfId="5349"/>
    <cellStyle name="60% - 輔色1 7 2 2" xfId="10554"/>
    <cellStyle name="60% - 輔色1 7 3" xfId="10553"/>
    <cellStyle name="60% - 輔色1 8" xfId="1553"/>
    <cellStyle name="60% - 輔色1 8 2" xfId="5350"/>
    <cellStyle name="60% - 輔色1 8 2 2" xfId="10556"/>
    <cellStyle name="60% - 輔色1 8 3" xfId="10555"/>
    <cellStyle name="60% - 輔色1 9" xfId="1554"/>
    <cellStyle name="60% - 輔色1 9 2" xfId="5351"/>
    <cellStyle name="60% - 輔色1 9 2 2" xfId="10558"/>
    <cellStyle name="60% - 輔色1 9 3" xfId="10557"/>
    <cellStyle name="60% - 輔色2 2" xfId="1555"/>
    <cellStyle name="60% - 輔色2 2 2" xfId="5352"/>
    <cellStyle name="60% - 輔色2 2 2 2" xfId="10560"/>
    <cellStyle name="60% - 輔色2 2 3" xfId="10559"/>
    <cellStyle name="60% - 輔色2 3" xfId="1556"/>
    <cellStyle name="60% - 輔色2 3 2" xfId="5353"/>
    <cellStyle name="60% - 輔色2 3 2 2" xfId="10562"/>
    <cellStyle name="60% - 輔色2 3 3" xfId="10561"/>
    <cellStyle name="60% - 輔色2 4" xfId="1557"/>
    <cellStyle name="60% - 輔色2 4 2" xfId="5354"/>
    <cellStyle name="60% - 輔色2 4 2 2" xfId="10564"/>
    <cellStyle name="60% - 輔色2 4 3" xfId="10563"/>
    <cellStyle name="60% - 輔色2 5" xfId="1558"/>
    <cellStyle name="60% - 輔色2 5 2" xfId="5355"/>
    <cellStyle name="60% - 輔色2 5 2 2" xfId="10566"/>
    <cellStyle name="60% - 輔色2 5 3" xfId="10565"/>
    <cellStyle name="60% - 輔色2 6" xfId="1559"/>
    <cellStyle name="60% - 輔色2 6 2" xfId="5356"/>
    <cellStyle name="60% - 輔色2 6 2 2" xfId="10568"/>
    <cellStyle name="60% - 輔色2 6 3" xfId="10567"/>
    <cellStyle name="60% - 輔色2 7" xfId="1560"/>
    <cellStyle name="60% - 輔色2 7 2" xfId="5357"/>
    <cellStyle name="60% - 輔色2 7 2 2" xfId="10570"/>
    <cellStyle name="60% - 輔色2 7 3" xfId="10569"/>
    <cellStyle name="60% - 輔色2 8" xfId="1561"/>
    <cellStyle name="60% - 輔色2 8 2" xfId="5358"/>
    <cellStyle name="60% - 輔色2 8 2 2" xfId="10572"/>
    <cellStyle name="60% - 輔色2 8 3" xfId="10571"/>
    <cellStyle name="60% - 輔色2 9" xfId="1562"/>
    <cellStyle name="60% - 輔色2 9 2" xfId="5359"/>
    <cellStyle name="60% - 輔色2 9 2 2" xfId="10574"/>
    <cellStyle name="60% - 輔色2 9 3" xfId="10573"/>
    <cellStyle name="60% - 輔色3 2" xfId="1563"/>
    <cellStyle name="60% - 輔色3 2 2" xfId="5360"/>
    <cellStyle name="60% - 輔色3 2 2 2" xfId="10576"/>
    <cellStyle name="60% - 輔色3 2 3" xfId="10575"/>
    <cellStyle name="60% - 輔色3 3" xfId="1564"/>
    <cellStyle name="60% - 輔色3 3 2" xfId="5361"/>
    <cellStyle name="60% - 輔色3 3 2 2" xfId="10578"/>
    <cellStyle name="60% - 輔色3 3 3" xfId="10577"/>
    <cellStyle name="60% - 輔色3 4" xfId="1565"/>
    <cellStyle name="60% - 輔色3 4 2" xfId="5362"/>
    <cellStyle name="60% - 輔色3 4 2 2" xfId="10580"/>
    <cellStyle name="60% - 輔色3 4 3" xfId="10579"/>
    <cellStyle name="60% - 輔色3 5" xfId="1566"/>
    <cellStyle name="60% - 輔色3 5 2" xfId="5363"/>
    <cellStyle name="60% - 輔色3 5 2 2" xfId="10582"/>
    <cellStyle name="60% - 輔色3 5 3" xfId="10581"/>
    <cellStyle name="60% - 輔色3 6" xfId="1567"/>
    <cellStyle name="60% - 輔色3 6 2" xfId="5364"/>
    <cellStyle name="60% - 輔色3 6 2 2" xfId="10584"/>
    <cellStyle name="60% - 輔色3 6 3" xfId="10583"/>
    <cellStyle name="60% - 輔色3 7" xfId="1568"/>
    <cellStyle name="60% - 輔色3 7 2" xfId="5365"/>
    <cellStyle name="60% - 輔色3 7 2 2" xfId="10586"/>
    <cellStyle name="60% - 輔色3 7 3" xfId="10585"/>
    <cellStyle name="60% - 輔色3 8" xfId="1569"/>
    <cellStyle name="60% - 輔色3 8 2" xfId="5366"/>
    <cellStyle name="60% - 輔色3 8 2 2" xfId="10588"/>
    <cellStyle name="60% - 輔色3 8 3" xfId="10587"/>
    <cellStyle name="60% - 輔色3 9" xfId="1570"/>
    <cellStyle name="60% - 輔色3 9 2" xfId="5367"/>
    <cellStyle name="60% - 輔色3 9 2 2" xfId="10590"/>
    <cellStyle name="60% - 輔色3 9 3" xfId="10589"/>
    <cellStyle name="60% - 輔色4 2" xfId="1571"/>
    <cellStyle name="60% - 輔色4 2 2" xfId="5368"/>
    <cellStyle name="60% - 輔色4 2 2 2" xfId="10592"/>
    <cellStyle name="60% - 輔色4 2 3" xfId="10591"/>
    <cellStyle name="60% - 輔色4 3" xfId="1572"/>
    <cellStyle name="60% - 輔色4 3 2" xfId="5369"/>
    <cellStyle name="60% - 輔色4 3 2 2" xfId="10594"/>
    <cellStyle name="60% - 輔色4 3 3" xfId="10593"/>
    <cellStyle name="60% - 輔色4 4" xfId="1573"/>
    <cellStyle name="60% - 輔色4 4 2" xfId="5370"/>
    <cellStyle name="60% - 輔色4 4 2 2" xfId="10596"/>
    <cellStyle name="60% - 輔色4 4 3" xfId="10595"/>
    <cellStyle name="60% - 輔色4 5" xfId="1574"/>
    <cellStyle name="60% - 輔色4 5 2" xfId="5371"/>
    <cellStyle name="60% - 輔色4 5 2 2" xfId="10598"/>
    <cellStyle name="60% - 輔色4 5 3" xfId="10597"/>
    <cellStyle name="60% - 輔色4 6" xfId="1575"/>
    <cellStyle name="60% - 輔色4 6 2" xfId="5372"/>
    <cellStyle name="60% - 輔色4 6 2 2" xfId="10600"/>
    <cellStyle name="60% - 輔色4 6 3" xfId="10599"/>
    <cellStyle name="60% - 輔色4 7" xfId="1576"/>
    <cellStyle name="60% - 輔色4 7 2" xfId="5373"/>
    <cellStyle name="60% - 輔色4 7 2 2" xfId="10602"/>
    <cellStyle name="60% - 輔色4 7 3" xfId="10601"/>
    <cellStyle name="60% - 輔色4 8" xfId="1577"/>
    <cellStyle name="60% - 輔色4 8 2" xfId="5374"/>
    <cellStyle name="60% - 輔色4 8 2 2" xfId="10604"/>
    <cellStyle name="60% - 輔色4 8 3" xfId="10603"/>
    <cellStyle name="60% - 輔色4 9" xfId="1578"/>
    <cellStyle name="60% - 輔色4 9 2" xfId="5375"/>
    <cellStyle name="60% - 輔色4 9 2 2" xfId="10606"/>
    <cellStyle name="60% - 輔色4 9 3" xfId="10605"/>
    <cellStyle name="60% - 輔色5 10" xfId="1579"/>
    <cellStyle name="60% - 輔色5 10 2" xfId="5376"/>
    <cellStyle name="60% - 輔色5 10 2 2" xfId="10608"/>
    <cellStyle name="60% - 輔色5 10 3" xfId="10607"/>
    <cellStyle name="60% - 輔色5 2" xfId="1580"/>
    <cellStyle name="60% - 輔色5 2 2" xfId="5377"/>
    <cellStyle name="60% - 輔色5 2 2 2" xfId="10610"/>
    <cellStyle name="60% - 輔色5 2 3" xfId="10609"/>
    <cellStyle name="60% - 輔色5 3" xfId="1581"/>
    <cellStyle name="60% - 輔色5 3 2" xfId="5378"/>
    <cellStyle name="60% - 輔色5 3 2 2" xfId="10612"/>
    <cellStyle name="60% - 輔色5 3 3" xfId="10611"/>
    <cellStyle name="60% - 輔色5 4" xfId="1582"/>
    <cellStyle name="60% - 輔色5 4 2" xfId="5379"/>
    <cellStyle name="60% - 輔色5 4 2 2" xfId="10614"/>
    <cellStyle name="60% - 輔色5 4 3" xfId="10613"/>
    <cellStyle name="60% - 輔色5 5" xfId="1583"/>
    <cellStyle name="60% - 輔色5 5 2" xfId="5380"/>
    <cellStyle name="60% - 輔色5 5 2 2" xfId="10616"/>
    <cellStyle name="60% - 輔色5 5 3" xfId="10615"/>
    <cellStyle name="60% - 輔色5 6" xfId="1584"/>
    <cellStyle name="60% - 輔色5 6 2" xfId="5381"/>
    <cellStyle name="60% - 輔色5 6 2 2" xfId="10618"/>
    <cellStyle name="60% - 輔色5 6 3" xfId="10617"/>
    <cellStyle name="60% - 輔色5 7" xfId="3"/>
    <cellStyle name="60% - 輔色5 7 2" xfId="5382"/>
    <cellStyle name="60% - 輔色5 7 2 2" xfId="10620"/>
    <cellStyle name="60% - 輔色5 7 3" xfId="10619"/>
    <cellStyle name="60% - 輔色5 8" xfId="1585"/>
    <cellStyle name="60% - 輔色5 8 2" xfId="1586"/>
    <cellStyle name="60% - 輔色5 8 2 2" xfId="5384"/>
    <cellStyle name="60% - 輔色5 8 2 2 2" xfId="10623"/>
    <cellStyle name="60% - 輔色5 8 2 3" xfId="10622"/>
    <cellStyle name="60% - 輔色5 8 3" xfId="1587"/>
    <cellStyle name="60% - 輔色5 8 3 2" xfId="5385"/>
    <cellStyle name="60% - 輔色5 8 3 2 2" xfId="10625"/>
    <cellStyle name="60% - 輔色5 8 3 3" xfId="10624"/>
    <cellStyle name="60% - 輔色5 8 4" xfId="1588"/>
    <cellStyle name="60% - 輔色5 8 4 2" xfId="5386"/>
    <cellStyle name="60% - 輔色5 8 4 2 2" xfId="10627"/>
    <cellStyle name="60% - 輔色5 8 4 3" xfId="10626"/>
    <cellStyle name="60% - 輔色5 8 5" xfId="5383"/>
    <cellStyle name="60% - 輔色5 8 5 2" xfId="10628"/>
    <cellStyle name="60% - 輔色5 8 6" xfId="10621"/>
    <cellStyle name="60% - 輔色5 9" xfId="1589"/>
    <cellStyle name="60% - 輔色5 9 2" xfId="5387"/>
    <cellStyle name="60% - 輔色5 9 2 2" xfId="10630"/>
    <cellStyle name="60% - 輔色5 9 3" xfId="10629"/>
    <cellStyle name="60% - 輔色6 2" xfId="1590"/>
    <cellStyle name="60% - 輔色6 2 2" xfId="5388"/>
    <cellStyle name="60% - 輔色6 2 2 2" xfId="10632"/>
    <cellStyle name="60% - 輔色6 2 3" xfId="10631"/>
    <cellStyle name="60% - 輔色6 3" xfId="1591"/>
    <cellStyle name="60% - 輔色6 3 2" xfId="5389"/>
    <cellStyle name="60% - 輔色6 3 2 2" xfId="10634"/>
    <cellStyle name="60% - 輔色6 3 3" xfId="10633"/>
    <cellStyle name="60% - 輔色6 4" xfId="1592"/>
    <cellStyle name="60% - 輔色6 4 2" xfId="5390"/>
    <cellStyle name="60% - 輔色6 4 2 2" xfId="10636"/>
    <cellStyle name="60% - 輔色6 4 3" xfId="10635"/>
    <cellStyle name="60% - 輔色6 5" xfId="1593"/>
    <cellStyle name="60% - 輔色6 5 2" xfId="5391"/>
    <cellStyle name="60% - 輔色6 5 2 2" xfId="10638"/>
    <cellStyle name="60% - 輔色6 5 3" xfId="10637"/>
    <cellStyle name="60% - 輔色6 6" xfId="1594"/>
    <cellStyle name="60% - 輔色6 6 2" xfId="5392"/>
    <cellStyle name="60% - 輔色6 6 2 2" xfId="10640"/>
    <cellStyle name="60% - 輔色6 6 3" xfId="10639"/>
    <cellStyle name="60% - 輔色6 7" xfId="1595"/>
    <cellStyle name="60% - 輔色6 7 2" xfId="5393"/>
    <cellStyle name="60% - 輔色6 7 2 2" xfId="10642"/>
    <cellStyle name="60% - 輔色6 7 3" xfId="10641"/>
    <cellStyle name="60% - 輔色6 8" xfId="1596"/>
    <cellStyle name="60% - 輔色6 8 2" xfId="5394"/>
    <cellStyle name="60% - 輔色6 8 2 2" xfId="10644"/>
    <cellStyle name="60% - 輔色6 8 3" xfId="10643"/>
    <cellStyle name="60% - 輔色6 9" xfId="1597"/>
    <cellStyle name="60% - 輔色6 9 2" xfId="5395"/>
    <cellStyle name="60% - 輔色6 9 2 2" xfId="10646"/>
    <cellStyle name="60% - 輔色6 9 3" xfId="10645"/>
    <cellStyle name="60% - 强调文字颜色 1 2" xfId="1463"/>
    <cellStyle name="60% - 强调文字颜色 1 2 2" xfId="1464"/>
    <cellStyle name="60% - 强调文字颜色 1 2 2 2" xfId="1465"/>
    <cellStyle name="60% - 强调文字颜色 1 2 2 2 2" xfId="1466"/>
    <cellStyle name="60% - 强调文字颜色 1 2 2 2 2 2" xfId="5263"/>
    <cellStyle name="60% - 强调文字颜色 1 2 2 2 2 2 2" xfId="10379"/>
    <cellStyle name="60% - 强调文字颜色 1 2 2 2 2 3" xfId="10378"/>
    <cellStyle name="60% - 强调文字颜色 1 2 2 2 3" xfId="5262"/>
    <cellStyle name="60% - 强调文字颜色 1 2 2 2 3 2" xfId="10380"/>
    <cellStyle name="60% - 强调文字颜色 1 2 2 2 4" xfId="10377"/>
    <cellStyle name="60% - 强调文字颜色 1 2 2 3" xfId="1467"/>
    <cellStyle name="60% - 强调文字颜色 1 2 2 3 2" xfId="5264"/>
    <cellStyle name="60% - 强调文字颜色 1 2 2 3 2 2" xfId="10382"/>
    <cellStyle name="60% - 强调文字颜色 1 2 2 3 3" xfId="10381"/>
    <cellStyle name="60% - 强调文字颜色 1 2 2 4" xfId="1468"/>
    <cellStyle name="60% - 强调文字颜色 1 2 2 4 2" xfId="5265"/>
    <cellStyle name="60% - 强调文字颜色 1 2 2 4 2 2" xfId="10384"/>
    <cellStyle name="60% - 强调文字颜色 1 2 2 4 3" xfId="10383"/>
    <cellStyle name="60% - 强调文字颜色 1 2 2 5" xfId="5261"/>
    <cellStyle name="60% - 强调文字颜色 1 2 2 5 2" xfId="10385"/>
    <cellStyle name="60% - 强调文字颜色 1 2 2 6" xfId="10376"/>
    <cellStyle name="60% - 强调文字颜色 1 2 3" xfId="1469"/>
    <cellStyle name="60% - 强调文字颜色 1 2 3 2" xfId="1470"/>
    <cellStyle name="60% - 强调文字颜色 1 2 3 2 2" xfId="5267"/>
    <cellStyle name="60% - 强调文字颜色 1 2 3 2 2 2" xfId="10388"/>
    <cellStyle name="60% - 强调文字颜色 1 2 3 2 3" xfId="10387"/>
    <cellStyle name="60% - 强调文字颜色 1 2 3 3" xfId="1471"/>
    <cellStyle name="60% - 强调文字颜色 1 2 3 3 2" xfId="5268"/>
    <cellStyle name="60% - 强调文字颜色 1 2 3 3 2 2" xfId="10390"/>
    <cellStyle name="60% - 强调文字颜色 1 2 3 3 3" xfId="10389"/>
    <cellStyle name="60% - 强调文字颜色 1 2 3 4" xfId="5266"/>
    <cellStyle name="60% - 强调文字颜色 1 2 3 4 2" xfId="10391"/>
    <cellStyle name="60% - 强调文字颜色 1 2 3 5" xfId="10386"/>
    <cellStyle name="60% - 强调文字颜色 1 2 4" xfId="1472"/>
    <cellStyle name="60% - 强调文字颜色 1 2 4 2" xfId="1473"/>
    <cellStyle name="60% - 强调文字颜色 1 2 4 2 2" xfId="5270"/>
    <cellStyle name="60% - 强调文字颜色 1 2 4 2 2 2" xfId="10394"/>
    <cellStyle name="60% - 强调文字颜色 1 2 4 2 3" xfId="10393"/>
    <cellStyle name="60% - 强调文字颜色 1 2 4 3" xfId="5269"/>
    <cellStyle name="60% - 强调文字颜色 1 2 4 3 2" xfId="10395"/>
    <cellStyle name="60% - 强调文字颜色 1 2 4 4" xfId="10392"/>
    <cellStyle name="60% - 强调文字颜色 1 2 5" xfId="1474"/>
    <cellStyle name="60% - 强调文字颜色 1 2 5 2" xfId="5271"/>
    <cellStyle name="60% - 强调文字颜色 1 2 5 2 2" xfId="10397"/>
    <cellStyle name="60% - 强调文字颜色 1 2 5 3" xfId="10396"/>
    <cellStyle name="60% - 强调文字颜色 1 2 6" xfId="1475"/>
    <cellStyle name="60% - 强调文字颜色 1 2 6 2" xfId="5272"/>
    <cellStyle name="60% - 强调文字颜色 1 2 6 2 2" xfId="10399"/>
    <cellStyle name="60% - 强调文字颜色 1 2 6 3" xfId="10398"/>
    <cellStyle name="60% - 强调文字颜色 1 2 7" xfId="1476"/>
    <cellStyle name="60% - 强调文字颜色 1 2 7 2" xfId="5273"/>
    <cellStyle name="60% - 强调文字颜色 1 2 7 2 2" xfId="10401"/>
    <cellStyle name="60% - 强调文字颜色 1 2 7 3" xfId="10400"/>
    <cellStyle name="60% - 强调文字颜色 1 2 8" xfId="5260"/>
    <cellStyle name="60% - 强调文字颜色 1 2 8 2" xfId="10402"/>
    <cellStyle name="60% - 强调文字颜色 1 2 9" xfId="10375"/>
    <cellStyle name="60% - 强调文字颜色 2 2" xfId="1477"/>
    <cellStyle name="60% - 强调文字颜色 2 2 2" xfId="1478"/>
    <cellStyle name="60% - 强调文字颜色 2 2 2 2" xfId="1479"/>
    <cellStyle name="60% - 强调文字颜色 2 2 2 2 2" xfId="1480"/>
    <cellStyle name="60% - 强调文字颜色 2 2 2 2 2 2" xfId="5277"/>
    <cellStyle name="60% - 强调文字颜色 2 2 2 2 2 2 2" xfId="10407"/>
    <cellStyle name="60% - 强调文字颜色 2 2 2 2 2 3" xfId="10406"/>
    <cellStyle name="60% - 强调文字颜色 2 2 2 2 3" xfId="5276"/>
    <cellStyle name="60% - 强调文字颜色 2 2 2 2 3 2" xfId="10408"/>
    <cellStyle name="60% - 强调文字颜色 2 2 2 2 4" xfId="10405"/>
    <cellStyle name="60% - 强调文字颜色 2 2 2 3" xfId="1481"/>
    <cellStyle name="60% - 强调文字颜色 2 2 2 3 2" xfId="5278"/>
    <cellStyle name="60% - 强调文字颜色 2 2 2 3 2 2" xfId="10410"/>
    <cellStyle name="60% - 强调文字颜色 2 2 2 3 3" xfId="10409"/>
    <cellStyle name="60% - 强调文字颜色 2 2 2 4" xfId="1482"/>
    <cellStyle name="60% - 强调文字颜色 2 2 2 4 2" xfId="5279"/>
    <cellStyle name="60% - 强调文字颜色 2 2 2 4 2 2" xfId="10412"/>
    <cellStyle name="60% - 强调文字颜色 2 2 2 4 3" xfId="10411"/>
    <cellStyle name="60% - 强调文字颜色 2 2 2 5" xfId="5275"/>
    <cellStyle name="60% - 强调文字颜色 2 2 2 5 2" xfId="10413"/>
    <cellStyle name="60% - 强调文字颜色 2 2 2 6" xfId="10404"/>
    <cellStyle name="60% - 强调文字颜色 2 2 3" xfId="1483"/>
    <cellStyle name="60% - 强调文字颜色 2 2 3 2" xfId="1484"/>
    <cellStyle name="60% - 强调文字颜色 2 2 3 2 2" xfId="5281"/>
    <cellStyle name="60% - 强调文字颜色 2 2 3 2 2 2" xfId="10416"/>
    <cellStyle name="60% - 强调文字颜色 2 2 3 2 3" xfId="10415"/>
    <cellStyle name="60% - 强调文字颜色 2 2 3 3" xfId="1485"/>
    <cellStyle name="60% - 强调文字颜色 2 2 3 3 2" xfId="5282"/>
    <cellStyle name="60% - 强调文字颜色 2 2 3 3 2 2" xfId="10418"/>
    <cellStyle name="60% - 强调文字颜色 2 2 3 3 3" xfId="10417"/>
    <cellStyle name="60% - 强调文字颜色 2 2 3 4" xfId="5280"/>
    <cellStyle name="60% - 强调文字颜色 2 2 3 4 2" xfId="10419"/>
    <cellStyle name="60% - 强调文字颜色 2 2 3 5" xfId="10414"/>
    <cellStyle name="60% - 强调文字颜色 2 2 4" xfId="1486"/>
    <cellStyle name="60% - 强调文字颜色 2 2 4 2" xfId="1487"/>
    <cellStyle name="60% - 强调文字颜色 2 2 4 2 2" xfId="5284"/>
    <cellStyle name="60% - 强调文字颜色 2 2 4 2 2 2" xfId="10422"/>
    <cellStyle name="60% - 强调文字颜色 2 2 4 2 3" xfId="10421"/>
    <cellStyle name="60% - 强调文字颜色 2 2 4 3" xfId="5283"/>
    <cellStyle name="60% - 强调文字颜色 2 2 4 3 2" xfId="10423"/>
    <cellStyle name="60% - 强调文字颜色 2 2 4 4" xfId="10420"/>
    <cellStyle name="60% - 强调文字颜色 2 2 5" xfId="1488"/>
    <cellStyle name="60% - 强调文字颜色 2 2 5 2" xfId="5285"/>
    <cellStyle name="60% - 强调文字颜色 2 2 5 2 2" xfId="10425"/>
    <cellStyle name="60% - 强调文字颜色 2 2 5 3" xfId="10424"/>
    <cellStyle name="60% - 强调文字颜色 2 2 6" xfId="1489"/>
    <cellStyle name="60% - 强调文字颜色 2 2 6 2" xfId="5286"/>
    <cellStyle name="60% - 强调文字颜色 2 2 6 2 2" xfId="10427"/>
    <cellStyle name="60% - 强调文字颜色 2 2 6 3" xfId="10426"/>
    <cellStyle name="60% - 强调文字颜色 2 2 7" xfId="1490"/>
    <cellStyle name="60% - 强调文字颜色 2 2 7 2" xfId="5287"/>
    <cellStyle name="60% - 强调文字颜色 2 2 7 2 2" xfId="10429"/>
    <cellStyle name="60% - 强调文字颜色 2 2 7 3" xfId="10428"/>
    <cellStyle name="60% - 强调文字颜色 2 2 8" xfId="5274"/>
    <cellStyle name="60% - 强调文字颜色 2 2 8 2" xfId="10430"/>
    <cellStyle name="60% - 强调文字颜色 2 2 9" xfId="10403"/>
    <cellStyle name="60% - 强调文字颜色 3 2" xfId="1491"/>
    <cellStyle name="60% - 强调文字颜色 3 2 2" xfId="1492"/>
    <cellStyle name="60% - 强调文字颜色 3 2 2 2" xfId="1493"/>
    <cellStyle name="60% - 强调文字颜色 3 2 2 2 2" xfId="1494"/>
    <cellStyle name="60% - 强调文字颜色 3 2 2 2 2 2" xfId="5291"/>
    <cellStyle name="60% - 强调文字颜色 3 2 2 2 2 2 2" xfId="10435"/>
    <cellStyle name="60% - 强调文字颜色 3 2 2 2 2 3" xfId="10434"/>
    <cellStyle name="60% - 强调文字颜色 3 2 2 2 3" xfId="5290"/>
    <cellStyle name="60% - 强调文字颜色 3 2 2 2 3 2" xfId="10436"/>
    <cellStyle name="60% - 强调文字颜色 3 2 2 2 4" xfId="10433"/>
    <cellStyle name="60% - 强调文字颜色 3 2 2 3" xfId="1495"/>
    <cellStyle name="60% - 强调文字颜色 3 2 2 3 2" xfId="5292"/>
    <cellStyle name="60% - 强调文字颜色 3 2 2 3 2 2" xfId="10438"/>
    <cellStyle name="60% - 强调文字颜色 3 2 2 3 3" xfId="10437"/>
    <cellStyle name="60% - 强调文字颜色 3 2 2 4" xfId="1496"/>
    <cellStyle name="60% - 强调文字颜色 3 2 2 4 2" xfId="5293"/>
    <cellStyle name="60% - 强调文字颜色 3 2 2 4 2 2" xfId="10440"/>
    <cellStyle name="60% - 强调文字颜色 3 2 2 4 3" xfId="10439"/>
    <cellStyle name="60% - 强调文字颜色 3 2 2 5" xfId="5289"/>
    <cellStyle name="60% - 强调文字颜色 3 2 2 5 2" xfId="10441"/>
    <cellStyle name="60% - 强调文字颜色 3 2 2 6" xfId="10432"/>
    <cellStyle name="60% - 强调文字颜色 3 2 3" xfId="1497"/>
    <cellStyle name="60% - 强调文字颜色 3 2 3 2" xfId="1498"/>
    <cellStyle name="60% - 强调文字颜色 3 2 3 2 2" xfId="5295"/>
    <cellStyle name="60% - 强调文字颜色 3 2 3 2 2 2" xfId="10444"/>
    <cellStyle name="60% - 强调文字颜色 3 2 3 2 3" xfId="10443"/>
    <cellStyle name="60% - 强调文字颜色 3 2 3 3" xfId="1499"/>
    <cellStyle name="60% - 强调文字颜色 3 2 3 3 2" xfId="5296"/>
    <cellStyle name="60% - 强调文字颜色 3 2 3 3 2 2" xfId="10446"/>
    <cellStyle name="60% - 强调文字颜色 3 2 3 3 3" xfId="10445"/>
    <cellStyle name="60% - 强调文字颜色 3 2 3 4" xfId="5294"/>
    <cellStyle name="60% - 强调文字颜色 3 2 3 4 2" xfId="10447"/>
    <cellStyle name="60% - 强调文字颜色 3 2 3 5" xfId="10442"/>
    <cellStyle name="60% - 强调文字颜色 3 2 4" xfId="1500"/>
    <cellStyle name="60% - 强调文字颜色 3 2 4 2" xfId="1501"/>
    <cellStyle name="60% - 强调文字颜色 3 2 4 2 2" xfId="5298"/>
    <cellStyle name="60% - 强调文字颜色 3 2 4 2 2 2" xfId="10450"/>
    <cellStyle name="60% - 强调文字颜色 3 2 4 2 3" xfId="10449"/>
    <cellStyle name="60% - 强调文字颜色 3 2 4 3" xfId="5297"/>
    <cellStyle name="60% - 强调文字颜色 3 2 4 3 2" xfId="10451"/>
    <cellStyle name="60% - 强调文字颜色 3 2 4 4" xfId="10448"/>
    <cellStyle name="60% - 强调文字颜色 3 2 5" xfId="1502"/>
    <cellStyle name="60% - 强调文字颜色 3 2 5 2" xfId="5299"/>
    <cellStyle name="60% - 强调文字颜色 3 2 5 2 2" xfId="10453"/>
    <cellStyle name="60% - 强调文字颜色 3 2 5 3" xfId="10452"/>
    <cellStyle name="60% - 强调文字颜色 3 2 6" xfId="1503"/>
    <cellStyle name="60% - 强调文字颜色 3 2 6 2" xfId="5300"/>
    <cellStyle name="60% - 强调文字颜色 3 2 6 2 2" xfId="10455"/>
    <cellStyle name="60% - 强调文字颜色 3 2 6 3" xfId="10454"/>
    <cellStyle name="60% - 强调文字颜色 3 2 7" xfId="1504"/>
    <cellStyle name="60% - 强调文字颜色 3 2 7 2" xfId="5301"/>
    <cellStyle name="60% - 强调文字颜色 3 2 7 2 2" xfId="10457"/>
    <cellStyle name="60% - 强调文字颜色 3 2 7 3" xfId="10456"/>
    <cellStyle name="60% - 强调文字颜色 3 2 8" xfId="5288"/>
    <cellStyle name="60% - 强调文字颜色 3 2 8 2" xfId="10458"/>
    <cellStyle name="60% - 强调文字颜色 3 2 9" xfId="10431"/>
    <cellStyle name="60% - 强调文字颜色 4 2" xfId="1505"/>
    <cellStyle name="60% - 强调文字颜色 4 2 2" xfId="1506"/>
    <cellStyle name="60% - 强调文字颜色 4 2 2 2" xfId="1507"/>
    <cellStyle name="60% - 强调文字颜色 4 2 2 2 2" xfId="1508"/>
    <cellStyle name="60% - 强调文字颜色 4 2 2 2 2 2" xfId="5305"/>
    <cellStyle name="60% - 强调文字颜色 4 2 2 2 2 2 2" xfId="10463"/>
    <cellStyle name="60% - 强调文字颜色 4 2 2 2 2 3" xfId="10462"/>
    <cellStyle name="60% - 强调文字颜色 4 2 2 2 3" xfId="5304"/>
    <cellStyle name="60% - 强调文字颜色 4 2 2 2 3 2" xfId="10464"/>
    <cellStyle name="60% - 强调文字颜色 4 2 2 2 4" xfId="10461"/>
    <cellStyle name="60% - 强调文字颜色 4 2 2 3" xfId="1509"/>
    <cellStyle name="60% - 强调文字颜色 4 2 2 3 2" xfId="5306"/>
    <cellStyle name="60% - 强调文字颜色 4 2 2 3 2 2" xfId="10466"/>
    <cellStyle name="60% - 强调文字颜色 4 2 2 3 3" xfId="10465"/>
    <cellStyle name="60% - 强调文字颜色 4 2 2 4" xfId="1510"/>
    <cellStyle name="60% - 强调文字颜色 4 2 2 4 2" xfId="5307"/>
    <cellStyle name="60% - 强调文字颜色 4 2 2 4 2 2" xfId="10468"/>
    <cellStyle name="60% - 强调文字颜色 4 2 2 4 3" xfId="10467"/>
    <cellStyle name="60% - 强调文字颜色 4 2 2 5" xfId="5303"/>
    <cellStyle name="60% - 强调文字颜色 4 2 2 5 2" xfId="10469"/>
    <cellStyle name="60% - 强调文字颜色 4 2 2 6" xfId="10460"/>
    <cellStyle name="60% - 强调文字颜色 4 2 3" xfId="1511"/>
    <cellStyle name="60% - 强调文字颜色 4 2 3 2" xfId="1512"/>
    <cellStyle name="60% - 强调文字颜色 4 2 3 2 2" xfId="5309"/>
    <cellStyle name="60% - 强调文字颜色 4 2 3 2 2 2" xfId="10472"/>
    <cellStyle name="60% - 强调文字颜色 4 2 3 2 3" xfId="10471"/>
    <cellStyle name="60% - 强调文字颜色 4 2 3 3" xfId="1513"/>
    <cellStyle name="60% - 强调文字颜色 4 2 3 3 2" xfId="5310"/>
    <cellStyle name="60% - 强调文字颜色 4 2 3 3 2 2" xfId="10474"/>
    <cellStyle name="60% - 强调文字颜色 4 2 3 3 3" xfId="10473"/>
    <cellStyle name="60% - 强调文字颜色 4 2 3 4" xfId="5308"/>
    <cellStyle name="60% - 强调文字颜色 4 2 3 4 2" xfId="10475"/>
    <cellStyle name="60% - 强调文字颜色 4 2 3 5" xfId="10470"/>
    <cellStyle name="60% - 强调文字颜色 4 2 4" xfId="1514"/>
    <cellStyle name="60% - 强调文字颜色 4 2 4 2" xfId="1515"/>
    <cellStyle name="60% - 强调文字颜色 4 2 4 2 2" xfId="5312"/>
    <cellStyle name="60% - 强调文字颜色 4 2 4 2 2 2" xfId="10478"/>
    <cellStyle name="60% - 强调文字颜色 4 2 4 2 3" xfId="10477"/>
    <cellStyle name="60% - 强调文字颜色 4 2 4 3" xfId="5311"/>
    <cellStyle name="60% - 强调文字颜色 4 2 4 3 2" xfId="10479"/>
    <cellStyle name="60% - 强调文字颜色 4 2 4 4" xfId="10476"/>
    <cellStyle name="60% - 强调文字颜色 4 2 5" xfId="1516"/>
    <cellStyle name="60% - 强调文字颜色 4 2 5 2" xfId="5313"/>
    <cellStyle name="60% - 强调文字颜色 4 2 5 2 2" xfId="10481"/>
    <cellStyle name="60% - 强调文字颜色 4 2 5 3" xfId="10480"/>
    <cellStyle name="60% - 强调文字颜色 4 2 6" xfId="1517"/>
    <cellStyle name="60% - 强调文字颜色 4 2 6 2" xfId="5314"/>
    <cellStyle name="60% - 强调文字颜色 4 2 6 2 2" xfId="10483"/>
    <cellStyle name="60% - 强调文字颜色 4 2 6 3" xfId="10482"/>
    <cellStyle name="60% - 强调文字颜色 4 2 7" xfId="1518"/>
    <cellStyle name="60% - 强调文字颜色 4 2 7 2" xfId="5315"/>
    <cellStyle name="60% - 强调文字颜色 4 2 7 2 2" xfId="10485"/>
    <cellStyle name="60% - 强调文字颜色 4 2 7 3" xfId="10484"/>
    <cellStyle name="60% - 强调文字颜色 4 2 8" xfId="5302"/>
    <cellStyle name="60% - 强调文字颜色 4 2 8 2" xfId="10486"/>
    <cellStyle name="60% - 强调文字颜色 4 2 9" xfId="10459"/>
    <cellStyle name="60% - 强调文字颜色 5 2" xfId="1519"/>
    <cellStyle name="60% - 强调文字颜色 5 2 2" xfId="1520"/>
    <cellStyle name="60% - 强调文字颜色 5 2 2 2" xfId="1521"/>
    <cellStyle name="60% - 强调文字颜色 5 2 2 2 2" xfId="1522"/>
    <cellStyle name="60% - 强调文字颜色 5 2 2 2 2 2" xfId="5319"/>
    <cellStyle name="60% - 强调文字颜色 5 2 2 2 2 2 2" xfId="10491"/>
    <cellStyle name="60% - 强调文字颜色 5 2 2 2 2 3" xfId="10490"/>
    <cellStyle name="60% - 强调文字颜色 5 2 2 2 3" xfId="5318"/>
    <cellStyle name="60% - 强调文字颜色 5 2 2 2 3 2" xfId="10492"/>
    <cellStyle name="60% - 强调文字颜色 5 2 2 2 4" xfId="10489"/>
    <cellStyle name="60% - 强调文字颜色 5 2 2 3" xfId="1523"/>
    <cellStyle name="60% - 强调文字颜色 5 2 2 3 2" xfId="5320"/>
    <cellStyle name="60% - 强调文字颜色 5 2 2 3 2 2" xfId="10494"/>
    <cellStyle name="60% - 强调文字颜色 5 2 2 3 3" xfId="10493"/>
    <cellStyle name="60% - 强调文字颜色 5 2 2 4" xfId="1524"/>
    <cellStyle name="60% - 强调文字颜色 5 2 2 4 2" xfId="5321"/>
    <cellStyle name="60% - 强调文字颜色 5 2 2 4 2 2" xfId="10496"/>
    <cellStyle name="60% - 强调文字颜色 5 2 2 4 3" xfId="10495"/>
    <cellStyle name="60% - 强调文字颜色 5 2 2 5" xfId="5317"/>
    <cellStyle name="60% - 强调文字颜色 5 2 2 5 2" xfId="10497"/>
    <cellStyle name="60% - 强调文字颜色 5 2 2 6" xfId="10488"/>
    <cellStyle name="60% - 强调文字颜色 5 2 3" xfId="1525"/>
    <cellStyle name="60% - 强调文字颜色 5 2 3 2" xfId="1526"/>
    <cellStyle name="60% - 强调文字颜色 5 2 3 2 2" xfId="5323"/>
    <cellStyle name="60% - 强调文字颜色 5 2 3 2 2 2" xfId="10500"/>
    <cellStyle name="60% - 强调文字颜色 5 2 3 2 3" xfId="10499"/>
    <cellStyle name="60% - 强调文字颜色 5 2 3 3" xfId="1527"/>
    <cellStyle name="60% - 强调文字颜色 5 2 3 3 2" xfId="5324"/>
    <cellStyle name="60% - 强调文字颜色 5 2 3 3 2 2" xfId="10502"/>
    <cellStyle name="60% - 强调文字颜色 5 2 3 3 3" xfId="10501"/>
    <cellStyle name="60% - 强调文字颜色 5 2 3 4" xfId="5322"/>
    <cellStyle name="60% - 强调文字颜色 5 2 3 4 2" xfId="10503"/>
    <cellStyle name="60% - 强调文字颜色 5 2 3 5" xfId="10498"/>
    <cellStyle name="60% - 强调文字颜色 5 2 4" xfId="1528"/>
    <cellStyle name="60% - 强调文字颜色 5 2 4 2" xfId="1529"/>
    <cellStyle name="60% - 强调文字颜色 5 2 4 2 2" xfId="5326"/>
    <cellStyle name="60% - 强调文字颜色 5 2 4 2 2 2" xfId="10506"/>
    <cellStyle name="60% - 强调文字颜色 5 2 4 2 3" xfId="10505"/>
    <cellStyle name="60% - 强调文字颜色 5 2 4 3" xfId="5325"/>
    <cellStyle name="60% - 强调文字颜色 5 2 4 3 2" xfId="10507"/>
    <cellStyle name="60% - 强调文字颜色 5 2 4 4" xfId="10504"/>
    <cellStyle name="60% - 强调文字颜色 5 2 5" xfId="1530"/>
    <cellStyle name="60% - 强调文字颜色 5 2 5 2" xfId="5327"/>
    <cellStyle name="60% - 强调文字颜色 5 2 5 2 2" xfId="10509"/>
    <cellStyle name="60% - 强调文字颜色 5 2 5 3" xfId="10508"/>
    <cellStyle name="60% - 强调文字颜色 5 2 6" xfId="1531"/>
    <cellStyle name="60% - 强调文字颜色 5 2 6 2" xfId="5328"/>
    <cellStyle name="60% - 强调文字颜色 5 2 6 2 2" xfId="10511"/>
    <cellStyle name="60% - 强调文字颜色 5 2 6 3" xfId="10510"/>
    <cellStyle name="60% - 强调文字颜色 5 2 7" xfId="1532"/>
    <cellStyle name="60% - 强调文字颜色 5 2 7 2" xfId="5329"/>
    <cellStyle name="60% - 强调文字颜色 5 2 7 2 2" xfId="10513"/>
    <cellStyle name="60% - 强调文字颜色 5 2 7 3" xfId="10512"/>
    <cellStyle name="60% - 强调文字颜色 5 2 8" xfId="5316"/>
    <cellStyle name="60% - 强调文字颜色 5 2 8 2" xfId="10514"/>
    <cellStyle name="60% - 强调文字颜色 5 2 9" xfId="10487"/>
    <cellStyle name="60% - 强调文字颜色 6 2" xfId="1533"/>
    <cellStyle name="60% - 强调文字颜色 6 2 2" xfId="1534"/>
    <cellStyle name="60% - 强调文字颜色 6 2 2 2" xfId="1535"/>
    <cellStyle name="60% - 强调文字颜色 6 2 2 2 2" xfId="1536"/>
    <cellStyle name="60% - 强调文字颜色 6 2 2 2 2 2" xfId="5333"/>
    <cellStyle name="60% - 强调文字颜色 6 2 2 2 2 2 2" xfId="10519"/>
    <cellStyle name="60% - 强调文字颜色 6 2 2 2 2 3" xfId="10518"/>
    <cellStyle name="60% - 强调文字颜色 6 2 2 2 3" xfId="5332"/>
    <cellStyle name="60% - 强调文字颜色 6 2 2 2 3 2" xfId="10520"/>
    <cellStyle name="60% - 强调文字颜色 6 2 2 2 4" xfId="10517"/>
    <cellStyle name="60% - 强调文字颜色 6 2 2 3" xfId="1537"/>
    <cellStyle name="60% - 强调文字颜色 6 2 2 3 2" xfId="5334"/>
    <cellStyle name="60% - 强调文字颜色 6 2 2 3 2 2" xfId="10522"/>
    <cellStyle name="60% - 强调文字颜色 6 2 2 3 3" xfId="10521"/>
    <cellStyle name="60% - 强调文字颜色 6 2 2 4" xfId="1538"/>
    <cellStyle name="60% - 强调文字颜色 6 2 2 4 2" xfId="5335"/>
    <cellStyle name="60% - 强调文字颜色 6 2 2 4 2 2" xfId="10524"/>
    <cellStyle name="60% - 强调文字颜色 6 2 2 4 3" xfId="10523"/>
    <cellStyle name="60% - 强调文字颜色 6 2 2 5" xfId="5331"/>
    <cellStyle name="60% - 强调文字颜色 6 2 2 5 2" xfId="10525"/>
    <cellStyle name="60% - 强调文字颜色 6 2 2 6" xfId="10516"/>
    <cellStyle name="60% - 强调文字颜色 6 2 3" xfId="1539"/>
    <cellStyle name="60% - 强调文字颜色 6 2 3 2" xfId="1540"/>
    <cellStyle name="60% - 强调文字颜色 6 2 3 2 2" xfId="5337"/>
    <cellStyle name="60% - 强调文字颜色 6 2 3 2 2 2" xfId="10528"/>
    <cellStyle name="60% - 强调文字颜色 6 2 3 2 3" xfId="10527"/>
    <cellStyle name="60% - 强调文字颜色 6 2 3 3" xfId="1541"/>
    <cellStyle name="60% - 强调文字颜色 6 2 3 3 2" xfId="5338"/>
    <cellStyle name="60% - 强调文字颜色 6 2 3 3 2 2" xfId="10530"/>
    <cellStyle name="60% - 强调文字颜色 6 2 3 3 3" xfId="10529"/>
    <cellStyle name="60% - 强调文字颜色 6 2 3 4" xfId="5336"/>
    <cellStyle name="60% - 强调文字颜色 6 2 3 4 2" xfId="10531"/>
    <cellStyle name="60% - 强调文字颜色 6 2 3 5" xfId="10526"/>
    <cellStyle name="60% - 强调文字颜色 6 2 4" xfId="1542"/>
    <cellStyle name="60% - 强调文字颜色 6 2 4 2" xfId="1543"/>
    <cellStyle name="60% - 强调文字颜色 6 2 4 2 2" xfId="5340"/>
    <cellStyle name="60% - 强调文字颜色 6 2 4 2 2 2" xfId="10534"/>
    <cellStyle name="60% - 强调文字颜色 6 2 4 2 3" xfId="10533"/>
    <cellStyle name="60% - 强调文字颜色 6 2 4 3" xfId="5339"/>
    <cellStyle name="60% - 强调文字颜色 6 2 4 3 2" xfId="10535"/>
    <cellStyle name="60% - 强调文字颜色 6 2 4 4" xfId="10532"/>
    <cellStyle name="60% - 强调文字颜色 6 2 5" xfId="1544"/>
    <cellStyle name="60% - 强调文字颜色 6 2 5 2" xfId="5341"/>
    <cellStyle name="60% - 强调文字颜色 6 2 5 2 2" xfId="10537"/>
    <cellStyle name="60% - 强调文字颜色 6 2 5 3" xfId="10536"/>
    <cellStyle name="60% - 强调文字颜色 6 2 6" xfId="1545"/>
    <cellStyle name="60% - 强调文字颜色 6 2 6 2" xfId="5342"/>
    <cellStyle name="60% - 强调文字颜色 6 2 6 2 2" xfId="10539"/>
    <cellStyle name="60% - 强调文字颜色 6 2 6 3" xfId="10538"/>
    <cellStyle name="60% - 强调文字颜色 6 2 7" xfId="1546"/>
    <cellStyle name="60% - 强调文字颜色 6 2 7 2" xfId="5343"/>
    <cellStyle name="60% - 强调文字颜色 6 2 7 2 2" xfId="10541"/>
    <cellStyle name="60% - 强调文字颜色 6 2 7 3" xfId="10540"/>
    <cellStyle name="60% - 强调文字颜色 6 2 8" xfId="5330"/>
    <cellStyle name="60% - 强调文字颜色 6 2 8 2" xfId="10542"/>
    <cellStyle name="60% - 强调文字颜色 6 2 9" xfId="10515"/>
    <cellStyle name="Accent1" xfId="1598"/>
    <cellStyle name="Accent1 2" xfId="1599"/>
    <cellStyle name="Accent1 2 2" xfId="1600"/>
    <cellStyle name="Accent1 2 2 2" xfId="1601"/>
    <cellStyle name="Accent1 2 2 2 2" xfId="5399"/>
    <cellStyle name="Accent1 2 2 2 2 2" xfId="10739"/>
    <cellStyle name="Accent1 2 2 2 3" xfId="10738"/>
    <cellStyle name="Accent1 2 2 3" xfId="5398"/>
    <cellStyle name="Accent1 2 2 3 2" xfId="10740"/>
    <cellStyle name="Accent1 2 2 4" xfId="10737"/>
    <cellStyle name="Accent1 2 3" xfId="1602"/>
    <cellStyle name="Accent1 2 3 2" xfId="5400"/>
    <cellStyle name="Accent1 2 3 2 2" xfId="10742"/>
    <cellStyle name="Accent1 2 3 3" xfId="10741"/>
    <cellStyle name="Accent1 2 4" xfId="1603"/>
    <cellStyle name="Accent1 2 4 2" xfId="5401"/>
    <cellStyle name="Accent1 2 4 2 2" xfId="10744"/>
    <cellStyle name="Accent1 2 4 3" xfId="10743"/>
    <cellStyle name="Accent1 2 5" xfId="5397"/>
    <cellStyle name="Accent1 2 5 2" xfId="10745"/>
    <cellStyle name="Accent1 2 6" xfId="10736"/>
    <cellStyle name="Accent1 3" xfId="1604"/>
    <cellStyle name="Accent1 3 2" xfId="1605"/>
    <cellStyle name="Accent1 3 2 2" xfId="5403"/>
    <cellStyle name="Accent1 3 2 2 2" xfId="10748"/>
    <cellStyle name="Accent1 3 2 3" xfId="10747"/>
    <cellStyle name="Accent1 3 3" xfId="1606"/>
    <cellStyle name="Accent1 3 3 2" xfId="5404"/>
    <cellStyle name="Accent1 3 3 2 2" xfId="10750"/>
    <cellStyle name="Accent1 3 3 3" xfId="10749"/>
    <cellStyle name="Accent1 3 4" xfId="5402"/>
    <cellStyle name="Accent1 3 4 2" xfId="10751"/>
    <cellStyle name="Accent1 3 5" xfId="10746"/>
    <cellStyle name="Accent1 4" xfId="1607"/>
    <cellStyle name="Accent1 4 2" xfId="1608"/>
    <cellStyle name="Accent1 4 2 2" xfId="5406"/>
    <cellStyle name="Accent1 4 2 2 2" xfId="10754"/>
    <cellStyle name="Accent1 4 2 3" xfId="10753"/>
    <cellStyle name="Accent1 4 3" xfId="5405"/>
    <cellStyle name="Accent1 4 3 2" xfId="10755"/>
    <cellStyle name="Accent1 4 4" xfId="10752"/>
    <cellStyle name="Accent1 5" xfId="1609"/>
    <cellStyle name="Accent1 5 2" xfId="5407"/>
    <cellStyle name="Accent1 5 2 2" xfId="10757"/>
    <cellStyle name="Accent1 5 3" xfId="10756"/>
    <cellStyle name="Accent1 6" xfId="1610"/>
    <cellStyle name="Accent1 6 2" xfId="5408"/>
    <cellStyle name="Accent1 6 2 2" xfId="10759"/>
    <cellStyle name="Accent1 6 3" xfId="10758"/>
    <cellStyle name="Accent1 7" xfId="5396"/>
    <cellStyle name="Accent1 7 2" xfId="10760"/>
    <cellStyle name="Accent1 8" xfId="10735"/>
    <cellStyle name="Accent2" xfId="1611"/>
    <cellStyle name="Accent2 2" xfId="1612"/>
    <cellStyle name="Accent2 2 2" xfId="1613"/>
    <cellStyle name="Accent2 2 2 2" xfId="1614"/>
    <cellStyle name="Accent2 2 2 2 2" xfId="5412"/>
    <cellStyle name="Accent2 2 2 2 2 2" xfId="10765"/>
    <cellStyle name="Accent2 2 2 2 3" xfId="10764"/>
    <cellStyle name="Accent2 2 2 3" xfId="5411"/>
    <cellStyle name="Accent2 2 2 3 2" xfId="10766"/>
    <cellStyle name="Accent2 2 2 4" xfId="10763"/>
    <cellStyle name="Accent2 2 3" xfId="1615"/>
    <cellStyle name="Accent2 2 3 2" xfId="5413"/>
    <cellStyle name="Accent2 2 3 2 2" xfId="10768"/>
    <cellStyle name="Accent2 2 3 3" xfId="10767"/>
    <cellStyle name="Accent2 2 4" xfId="1616"/>
    <cellStyle name="Accent2 2 4 2" xfId="5414"/>
    <cellStyle name="Accent2 2 4 2 2" xfId="10770"/>
    <cellStyle name="Accent2 2 4 3" xfId="10769"/>
    <cellStyle name="Accent2 2 5" xfId="5410"/>
    <cellStyle name="Accent2 2 5 2" xfId="10771"/>
    <cellStyle name="Accent2 2 6" xfId="10762"/>
    <cellStyle name="Accent2 3" xfId="1617"/>
    <cellStyle name="Accent2 3 2" xfId="1618"/>
    <cellStyle name="Accent2 3 2 2" xfId="5416"/>
    <cellStyle name="Accent2 3 2 2 2" xfId="10774"/>
    <cellStyle name="Accent2 3 2 3" xfId="10773"/>
    <cellStyle name="Accent2 3 3" xfId="1619"/>
    <cellStyle name="Accent2 3 3 2" xfId="5417"/>
    <cellStyle name="Accent2 3 3 2 2" xfId="10776"/>
    <cellStyle name="Accent2 3 3 3" xfId="10775"/>
    <cellStyle name="Accent2 3 4" xfId="5415"/>
    <cellStyle name="Accent2 3 4 2" xfId="10777"/>
    <cellStyle name="Accent2 3 5" xfId="10772"/>
    <cellStyle name="Accent2 4" xfId="1620"/>
    <cellStyle name="Accent2 4 2" xfId="1621"/>
    <cellStyle name="Accent2 4 2 2" xfId="5419"/>
    <cellStyle name="Accent2 4 2 2 2" xfId="10780"/>
    <cellStyle name="Accent2 4 2 3" xfId="10779"/>
    <cellStyle name="Accent2 4 3" xfId="5418"/>
    <cellStyle name="Accent2 4 3 2" xfId="10781"/>
    <cellStyle name="Accent2 4 4" xfId="10778"/>
    <cellStyle name="Accent2 5" xfId="1622"/>
    <cellStyle name="Accent2 5 2" xfId="5420"/>
    <cellStyle name="Accent2 5 2 2" xfId="10783"/>
    <cellStyle name="Accent2 5 3" xfId="10782"/>
    <cellStyle name="Accent2 6" xfId="1623"/>
    <cellStyle name="Accent2 6 2" xfId="5421"/>
    <cellStyle name="Accent2 6 2 2" xfId="10785"/>
    <cellStyle name="Accent2 6 3" xfId="10784"/>
    <cellStyle name="Accent2 7" xfId="5409"/>
    <cellStyle name="Accent2 7 2" xfId="10786"/>
    <cellStyle name="Accent2 8" xfId="10761"/>
    <cellStyle name="Accent3" xfId="1624"/>
    <cellStyle name="Accent3 2" xfId="1625"/>
    <cellStyle name="Accent3 2 2" xfId="1626"/>
    <cellStyle name="Accent3 2 2 2" xfId="1627"/>
    <cellStyle name="Accent3 2 2 2 2" xfId="5425"/>
    <cellStyle name="Accent3 2 2 2 2 2" xfId="10791"/>
    <cellStyle name="Accent3 2 2 2 3" xfId="10790"/>
    <cellStyle name="Accent3 2 2 3" xfId="5424"/>
    <cellStyle name="Accent3 2 2 3 2" xfId="10792"/>
    <cellStyle name="Accent3 2 2 4" xfId="10789"/>
    <cellStyle name="Accent3 2 3" xfId="1628"/>
    <cellStyle name="Accent3 2 3 2" xfId="5426"/>
    <cellStyle name="Accent3 2 3 2 2" xfId="10794"/>
    <cellStyle name="Accent3 2 3 3" xfId="10793"/>
    <cellStyle name="Accent3 2 4" xfId="1629"/>
    <cellStyle name="Accent3 2 4 2" xfId="5427"/>
    <cellStyle name="Accent3 2 4 2 2" xfId="10796"/>
    <cellStyle name="Accent3 2 4 3" xfId="10795"/>
    <cellStyle name="Accent3 2 5" xfId="5423"/>
    <cellStyle name="Accent3 2 5 2" xfId="10797"/>
    <cellStyle name="Accent3 2 6" xfId="10788"/>
    <cellStyle name="Accent3 3" xfId="1630"/>
    <cellStyle name="Accent3 3 2" xfId="1631"/>
    <cellStyle name="Accent3 3 2 2" xfId="5429"/>
    <cellStyle name="Accent3 3 2 2 2" xfId="10800"/>
    <cellStyle name="Accent3 3 2 3" xfId="10799"/>
    <cellStyle name="Accent3 3 3" xfId="1632"/>
    <cellStyle name="Accent3 3 3 2" xfId="5430"/>
    <cellStyle name="Accent3 3 3 2 2" xfId="10802"/>
    <cellStyle name="Accent3 3 3 3" xfId="10801"/>
    <cellStyle name="Accent3 3 4" xfId="5428"/>
    <cellStyle name="Accent3 3 4 2" xfId="10803"/>
    <cellStyle name="Accent3 3 5" xfId="10798"/>
    <cellStyle name="Accent3 4" xfId="1633"/>
    <cellStyle name="Accent3 4 2" xfId="1634"/>
    <cellStyle name="Accent3 4 2 2" xfId="5432"/>
    <cellStyle name="Accent3 4 2 2 2" xfId="10806"/>
    <cellStyle name="Accent3 4 2 3" xfId="10805"/>
    <cellStyle name="Accent3 4 3" xfId="5431"/>
    <cellStyle name="Accent3 4 3 2" xfId="10807"/>
    <cellStyle name="Accent3 4 4" xfId="10804"/>
    <cellStyle name="Accent3 5" xfId="1635"/>
    <cellStyle name="Accent3 5 2" xfId="5433"/>
    <cellStyle name="Accent3 5 2 2" xfId="10809"/>
    <cellStyle name="Accent3 5 3" xfId="10808"/>
    <cellStyle name="Accent3 6" xfId="1636"/>
    <cellStyle name="Accent3 6 2" xfId="5434"/>
    <cellStyle name="Accent3 6 2 2" xfId="10811"/>
    <cellStyle name="Accent3 6 3" xfId="10810"/>
    <cellStyle name="Accent3 7" xfId="5422"/>
    <cellStyle name="Accent3 7 2" xfId="10812"/>
    <cellStyle name="Accent3 8" xfId="10787"/>
    <cellStyle name="Accent4" xfId="1637"/>
    <cellStyle name="Accent4 2" xfId="1638"/>
    <cellStyle name="Accent4 2 2" xfId="1639"/>
    <cellStyle name="Accent4 2 2 2" xfId="1640"/>
    <cellStyle name="Accent4 2 2 2 2" xfId="5438"/>
    <cellStyle name="Accent4 2 2 2 2 2" xfId="10817"/>
    <cellStyle name="Accent4 2 2 2 3" xfId="10816"/>
    <cellStyle name="Accent4 2 2 3" xfId="5437"/>
    <cellStyle name="Accent4 2 2 3 2" xfId="10818"/>
    <cellStyle name="Accent4 2 2 4" xfId="10815"/>
    <cellStyle name="Accent4 2 3" xfId="1641"/>
    <cellStyle name="Accent4 2 3 2" xfId="5439"/>
    <cellStyle name="Accent4 2 3 2 2" xfId="10820"/>
    <cellStyle name="Accent4 2 3 3" xfId="10819"/>
    <cellStyle name="Accent4 2 4" xfId="1642"/>
    <cellStyle name="Accent4 2 4 2" xfId="5440"/>
    <cellStyle name="Accent4 2 4 2 2" xfId="10822"/>
    <cellStyle name="Accent4 2 4 3" xfId="10821"/>
    <cellStyle name="Accent4 2 5" xfId="5436"/>
    <cellStyle name="Accent4 2 5 2" xfId="10823"/>
    <cellStyle name="Accent4 2 6" xfId="10814"/>
    <cellStyle name="Accent4 3" xfId="1643"/>
    <cellStyle name="Accent4 3 2" xfId="1644"/>
    <cellStyle name="Accent4 3 2 2" xfId="5442"/>
    <cellStyle name="Accent4 3 2 2 2" xfId="10826"/>
    <cellStyle name="Accent4 3 2 3" xfId="10825"/>
    <cellStyle name="Accent4 3 3" xfId="1645"/>
    <cellStyle name="Accent4 3 3 2" xfId="5443"/>
    <cellStyle name="Accent4 3 3 2 2" xfId="10828"/>
    <cellStyle name="Accent4 3 3 3" xfId="10827"/>
    <cellStyle name="Accent4 3 4" xfId="5441"/>
    <cellStyle name="Accent4 3 4 2" xfId="10829"/>
    <cellStyle name="Accent4 3 5" xfId="10824"/>
    <cellStyle name="Accent4 4" xfId="1646"/>
    <cellStyle name="Accent4 4 2" xfId="1647"/>
    <cellStyle name="Accent4 4 2 2" xfId="5445"/>
    <cellStyle name="Accent4 4 2 2 2" xfId="10832"/>
    <cellStyle name="Accent4 4 2 3" xfId="10831"/>
    <cellStyle name="Accent4 4 3" xfId="5444"/>
    <cellStyle name="Accent4 4 3 2" xfId="10833"/>
    <cellStyle name="Accent4 4 4" xfId="10830"/>
    <cellStyle name="Accent4 5" xfId="1648"/>
    <cellStyle name="Accent4 5 2" xfId="5446"/>
    <cellStyle name="Accent4 5 2 2" xfId="10835"/>
    <cellStyle name="Accent4 5 3" xfId="10834"/>
    <cellStyle name="Accent4 6" xfId="1649"/>
    <cellStyle name="Accent4 6 2" xfId="5447"/>
    <cellStyle name="Accent4 6 2 2" xfId="10837"/>
    <cellStyle name="Accent4 6 3" xfId="10836"/>
    <cellStyle name="Accent4 7" xfId="5435"/>
    <cellStyle name="Accent4 7 2" xfId="10838"/>
    <cellStyle name="Accent4 8" xfId="10813"/>
    <cellStyle name="Accent5" xfId="1650"/>
    <cellStyle name="Accent5 2" xfId="1651"/>
    <cellStyle name="Accent5 2 2" xfId="1652"/>
    <cellStyle name="Accent5 2 2 2" xfId="1653"/>
    <cellStyle name="Accent5 2 2 2 2" xfId="5451"/>
    <cellStyle name="Accent5 2 2 2 2 2" xfId="10843"/>
    <cellStyle name="Accent5 2 2 2 3" xfId="10842"/>
    <cellStyle name="Accent5 2 2 3" xfId="5450"/>
    <cellStyle name="Accent5 2 2 3 2" xfId="10844"/>
    <cellStyle name="Accent5 2 2 4" xfId="10841"/>
    <cellStyle name="Accent5 2 3" xfId="1654"/>
    <cellStyle name="Accent5 2 3 2" xfId="5452"/>
    <cellStyle name="Accent5 2 3 2 2" xfId="10846"/>
    <cellStyle name="Accent5 2 3 3" xfId="10845"/>
    <cellStyle name="Accent5 2 4" xfId="1655"/>
    <cellStyle name="Accent5 2 4 2" xfId="5453"/>
    <cellStyle name="Accent5 2 4 2 2" xfId="10848"/>
    <cellStyle name="Accent5 2 4 3" xfId="10847"/>
    <cellStyle name="Accent5 2 5" xfId="5449"/>
    <cellStyle name="Accent5 2 5 2" xfId="10849"/>
    <cellStyle name="Accent5 2 6" xfId="10840"/>
    <cellStyle name="Accent5 3" xfId="1656"/>
    <cellStyle name="Accent5 3 2" xfId="1657"/>
    <cellStyle name="Accent5 3 2 2" xfId="5455"/>
    <cellStyle name="Accent5 3 2 2 2" xfId="10852"/>
    <cellStyle name="Accent5 3 2 3" xfId="10851"/>
    <cellStyle name="Accent5 3 3" xfId="1658"/>
    <cellStyle name="Accent5 3 3 2" xfId="5456"/>
    <cellStyle name="Accent5 3 3 2 2" xfId="10854"/>
    <cellStyle name="Accent5 3 3 3" xfId="10853"/>
    <cellStyle name="Accent5 3 4" xfId="5454"/>
    <cellStyle name="Accent5 3 4 2" xfId="10855"/>
    <cellStyle name="Accent5 3 5" xfId="10850"/>
    <cellStyle name="Accent5 4" xfId="1659"/>
    <cellStyle name="Accent5 4 2" xfId="1660"/>
    <cellStyle name="Accent5 4 2 2" xfId="5458"/>
    <cellStyle name="Accent5 4 2 2 2" xfId="10858"/>
    <cellStyle name="Accent5 4 2 3" xfId="10857"/>
    <cellStyle name="Accent5 4 3" xfId="5457"/>
    <cellStyle name="Accent5 4 3 2" xfId="10859"/>
    <cellStyle name="Accent5 4 4" xfId="10856"/>
    <cellStyle name="Accent5 5" xfId="1661"/>
    <cellStyle name="Accent5 5 2" xfId="5459"/>
    <cellStyle name="Accent5 5 2 2" xfId="10861"/>
    <cellStyle name="Accent5 5 3" xfId="10860"/>
    <cellStyle name="Accent5 6" xfId="1662"/>
    <cellStyle name="Accent5 6 2" xfId="5460"/>
    <cellStyle name="Accent5 6 2 2" xfId="10863"/>
    <cellStyle name="Accent5 6 3" xfId="10862"/>
    <cellStyle name="Accent5 7" xfId="5448"/>
    <cellStyle name="Accent5 7 2" xfId="10864"/>
    <cellStyle name="Accent5 8" xfId="10839"/>
    <cellStyle name="Accent6" xfId="1663"/>
    <cellStyle name="Accent6 2" xfId="1664"/>
    <cellStyle name="Accent6 2 2" xfId="1665"/>
    <cellStyle name="Accent6 2 2 2" xfId="1666"/>
    <cellStyle name="Accent6 2 2 2 2" xfId="5464"/>
    <cellStyle name="Accent6 2 2 2 2 2" xfId="10869"/>
    <cellStyle name="Accent6 2 2 2 3" xfId="10868"/>
    <cellStyle name="Accent6 2 2 3" xfId="5463"/>
    <cellStyle name="Accent6 2 2 3 2" xfId="10870"/>
    <cellStyle name="Accent6 2 2 4" xfId="10867"/>
    <cellStyle name="Accent6 2 3" xfId="1667"/>
    <cellStyle name="Accent6 2 3 2" xfId="5465"/>
    <cellStyle name="Accent6 2 3 2 2" xfId="10872"/>
    <cellStyle name="Accent6 2 3 3" xfId="10871"/>
    <cellStyle name="Accent6 2 4" xfId="1668"/>
    <cellStyle name="Accent6 2 4 2" xfId="5466"/>
    <cellStyle name="Accent6 2 4 2 2" xfId="10874"/>
    <cellStyle name="Accent6 2 4 3" xfId="10873"/>
    <cellStyle name="Accent6 2 5" xfId="5462"/>
    <cellStyle name="Accent6 2 5 2" xfId="10875"/>
    <cellStyle name="Accent6 2 6" xfId="10866"/>
    <cellStyle name="Accent6 3" xfId="1669"/>
    <cellStyle name="Accent6 3 2" xfId="1670"/>
    <cellStyle name="Accent6 3 2 2" xfId="5468"/>
    <cellStyle name="Accent6 3 2 2 2" xfId="10878"/>
    <cellStyle name="Accent6 3 2 3" xfId="10877"/>
    <cellStyle name="Accent6 3 3" xfId="1671"/>
    <cellStyle name="Accent6 3 3 2" xfId="5469"/>
    <cellStyle name="Accent6 3 3 2 2" xfId="10880"/>
    <cellStyle name="Accent6 3 3 3" xfId="10879"/>
    <cellStyle name="Accent6 3 4" xfId="5467"/>
    <cellStyle name="Accent6 3 4 2" xfId="10881"/>
    <cellStyle name="Accent6 3 5" xfId="10876"/>
    <cellStyle name="Accent6 4" xfId="1672"/>
    <cellStyle name="Accent6 4 2" xfId="1673"/>
    <cellStyle name="Accent6 4 2 2" xfId="5471"/>
    <cellStyle name="Accent6 4 2 2 2" xfId="10884"/>
    <cellStyle name="Accent6 4 2 3" xfId="10883"/>
    <cellStyle name="Accent6 4 3" xfId="5470"/>
    <cellStyle name="Accent6 4 3 2" xfId="10885"/>
    <cellStyle name="Accent6 4 4" xfId="10882"/>
    <cellStyle name="Accent6 5" xfId="1674"/>
    <cellStyle name="Accent6 5 2" xfId="5472"/>
    <cellStyle name="Accent6 5 2 2" xfId="10887"/>
    <cellStyle name="Accent6 5 3" xfId="10886"/>
    <cellStyle name="Accent6 6" xfId="1675"/>
    <cellStyle name="Accent6 6 2" xfId="5473"/>
    <cellStyle name="Accent6 6 2 2" xfId="10889"/>
    <cellStyle name="Accent6 6 3" xfId="10888"/>
    <cellStyle name="Accent6 7" xfId="5461"/>
    <cellStyle name="Accent6 7 2" xfId="10890"/>
    <cellStyle name="Accent6 8" xfId="10865"/>
    <cellStyle name="AutoFormat Options" xfId="1676"/>
    <cellStyle name="AutoFormat Options 2" xfId="1677"/>
    <cellStyle name="AutoFormat Options 2 2" xfId="5475"/>
    <cellStyle name="AutoFormat Options 2 2 2" xfId="10893"/>
    <cellStyle name="AutoFormat Options 2 3" xfId="10892"/>
    <cellStyle name="AutoFormat Options 3" xfId="5474"/>
    <cellStyle name="AutoFormat Options 3 2" xfId="10894"/>
    <cellStyle name="AutoFormat Options 4" xfId="10891"/>
    <cellStyle name="Bad 1" xfId="1678"/>
    <cellStyle name="Bad 1 2" xfId="5476"/>
    <cellStyle name="Bad 1 2 2" xfId="10896"/>
    <cellStyle name="Bad 1 3" xfId="10895"/>
    <cellStyle name="Bad 2" xfId="1679"/>
    <cellStyle name="Bad 2 2" xfId="1680"/>
    <cellStyle name="Bad 2 2 2" xfId="1681"/>
    <cellStyle name="Bad 2 2 2 2" xfId="5479"/>
    <cellStyle name="Bad 2 2 2 2 2" xfId="10900"/>
    <cellStyle name="Bad 2 2 2 3" xfId="10899"/>
    <cellStyle name="Bad 2 2 3" xfId="5478"/>
    <cellStyle name="Bad 2 2 3 2" xfId="10901"/>
    <cellStyle name="Bad 2 2 4" xfId="10898"/>
    <cellStyle name="Bad 2 3" xfId="1682"/>
    <cellStyle name="Bad 2 3 2" xfId="5480"/>
    <cellStyle name="Bad 2 3 2 2" xfId="10903"/>
    <cellStyle name="Bad 2 3 3" xfId="10902"/>
    <cellStyle name="Bad 2 4" xfId="1683"/>
    <cellStyle name="Bad 2 4 2" xfId="5481"/>
    <cellStyle name="Bad 2 4 2 2" xfId="10905"/>
    <cellStyle name="Bad 2 4 3" xfId="10904"/>
    <cellStyle name="Bad 2 5" xfId="5477"/>
    <cellStyle name="Bad 2 5 2" xfId="10906"/>
    <cellStyle name="Bad 2 6" xfId="10897"/>
    <cellStyle name="Bad 3" xfId="1684"/>
    <cellStyle name="Bad 3 2" xfId="1685"/>
    <cellStyle name="Bad 3 2 2" xfId="5483"/>
    <cellStyle name="Bad 3 2 2 2" xfId="10909"/>
    <cellStyle name="Bad 3 2 3" xfId="10908"/>
    <cellStyle name="Bad 3 3" xfId="1686"/>
    <cellStyle name="Bad 3 3 2" xfId="5484"/>
    <cellStyle name="Bad 3 3 2 2" xfId="10911"/>
    <cellStyle name="Bad 3 3 3" xfId="10910"/>
    <cellStyle name="Bad 3 4" xfId="5482"/>
    <cellStyle name="Bad 3 4 2" xfId="10912"/>
    <cellStyle name="Bad 3 5" xfId="10907"/>
    <cellStyle name="Bad 4" xfId="1687"/>
    <cellStyle name="Bad 4 2" xfId="1688"/>
    <cellStyle name="Bad 4 2 2" xfId="5486"/>
    <cellStyle name="Bad 4 2 2 2" xfId="10915"/>
    <cellStyle name="Bad 4 2 3" xfId="10914"/>
    <cellStyle name="Bad 4 3" xfId="5485"/>
    <cellStyle name="Bad 4 3 2" xfId="10916"/>
    <cellStyle name="Bad 4 4" xfId="10913"/>
    <cellStyle name="Bad 5" xfId="1689"/>
    <cellStyle name="Bad 5 2" xfId="5487"/>
    <cellStyle name="Bad 5 2 2" xfId="10918"/>
    <cellStyle name="Bad 5 3" xfId="10917"/>
    <cellStyle name="Bad 6" xfId="1690"/>
    <cellStyle name="Bad 6 2" xfId="5488"/>
    <cellStyle name="Bad 6 2 2" xfId="10920"/>
    <cellStyle name="Bad 6 3" xfId="10919"/>
    <cellStyle name="Calc Currency (0)" xfId="1691"/>
    <cellStyle name="Calc Currency (0) 2" xfId="10921"/>
    <cellStyle name="Calc Currency (2)" xfId="1692"/>
    <cellStyle name="Calc Currency (2) 2" xfId="10922"/>
    <cellStyle name="Calc Percent (0)" xfId="1693"/>
    <cellStyle name="Calc Percent (0) 2" xfId="10923"/>
    <cellStyle name="Calc Percent (1)" xfId="1694"/>
    <cellStyle name="Calc Percent (1) 2" xfId="10924"/>
    <cellStyle name="Calc Percent (2)" xfId="1695"/>
    <cellStyle name="Calc Percent (2) 2" xfId="10925"/>
    <cellStyle name="Calc Units (0)" xfId="1696"/>
    <cellStyle name="Calc Units (0) 2" xfId="10926"/>
    <cellStyle name="Calc Units (1)" xfId="1697"/>
    <cellStyle name="Calc Units (1) 2" xfId="10927"/>
    <cellStyle name="Calc Units (2)" xfId="1698"/>
    <cellStyle name="Calc Units (2) 2" xfId="10928"/>
    <cellStyle name="Calculation" xfId="1699"/>
    <cellStyle name="Calculation 2" xfId="1700"/>
    <cellStyle name="Calculation 2 2" xfId="1701"/>
    <cellStyle name="Calculation 2 2 2" xfId="1702"/>
    <cellStyle name="Calculation 2 2 2 2" xfId="5492"/>
    <cellStyle name="Calculation 2 2 2 2 2" xfId="10933"/>
    <cellStyle name="Calculation 2 2 2 3" xfId="10932"/>
    <cellStyle name="Calculation 2 2 3" xfId="5491"/>
    <cellStyle name="Calculation 2 2 3 2" xfId="10934"/>
    <cellStyle name="Calculation 2 2 4" xfId="10931"/>
    <cellStyle name="Calculation 2 3" xfId="1703"/>
    <cellStyle name="Calculation 2 3 2" xfId="5493"/>
    <cellStyle name="Calculation 2 3 2 2" xfId="10936"/>
    <cellStyle name="Calculation 2 3 3" xfId="10935"/>
    <cellStyle name="Calculation 2 4" xfId="1704"/>
    <cellStyle name="Calculation 2 4 2" xfId="5494"/>
    <cellStyle name="Calculation 2 4 2 2" xfId="10938"/>
    <cellStyle name="Calculation 2 4 3" xfId="10937"/>
    <cellStyle name="Calculation 2 5" xfId="5490"/>
    <cellStyle name="Calculation 2 5 2" xfId="10939"/>
    <cellStyle name="Calculation 2 6" xfId="10930"/>
    <cellStyle name="Calculation 3" xfId="1705"/>
    <cellStyle name="Calculation 3 2" xfId="1706"/>
    <cellStyle name="Calculation 3 2 2" xfId="5496"/>
    <cellStyle name="Calculation 3 2 2 2" xfId="10942"/>
    <cellStyle name="Calculation 3 2 3" xfId="10941"/>
    <cellStyle name="Calculation 3 3" xfId="1707"/>
    <cellStyle name="Calculation 3 3 2" xfId="5497"/>
    <cellStyle name="Calculation 3 3 2 2" xfId="10944"/>
    <cellStyle name="Calculation 3 3 3" xfId="10943"/>
    <cellStyle name="Calculation 3 4" xfId="5495"/>
    <cellStyle name="Calculation 3 4 2" xfId="10945"/>
    <cellStyle name="Calculation 3 5" xfId="10940"/>
    <cellStyle name="Calculation 4" xfId="1708"/>
    <cellStyle name="Calculation 4 2" xfId="1709"/>
    <cellStyle name="Calculation 4 2 2" xfId="5499"/>
    <cellStyle name="Calculation 4 2 2 2" xfId="10948"/>
    <cellStyle name="Calculation 4 2 3" xfId="10947"/>
    <cellStyle name="Calculation 4 3" xfId="5498"/>
    <cellStyle name="Calculation 4 3 2" xfId="10949"/>
    <cellStyle name="Calculation 4 4" xfId="10946"/>
    <cellStyle name="Calculation 5" xfId="1710"/>
    <cellStyle name="Calculation 5 2" xfId="5500"/>
    <cellStyle name="Calculation 5 2 2" xfId="10951"/>
    <cellStyle name="Calculation 5 3" xfId="10950"/>
    <cellStyle name="Calculation 6" xfId="1711"/>
    <cellStyle name="Calculation 6 2" xfId="5501"/>
    <cellStyle name="Calculation 6 2 2" xfId="10953"/>
    <cellStyle name="Calculation 6 3" xfId="10952"/>
    <cellStyle name="Calculation 7" xfId="5489"/>
    <cellStyle name="Calculation 7 2" xfId="10954"/>
    <cellStyle name="Calculation 8" xfId="10929"/>
    <cellStyle name="Check Cell" xfId="1712"/>
    <cellStyle name="Check Cell 2" xfId="1713"/>
    <cellStyle name="Check Cell 2 2" xfId="1714"/>
    <cellStyle name="Check Cell 2 2 2" xfId="1715"/>
    <cellStyle name="Check Cell 2 2 2 2" xfId="5505"/>
    <cellStyle name="Check Cell 2 2 2 2 2" xfId="10959"/>
    <cellStyle name="Check Cell 2 2 2 3" xfId="10958"/>
    <cellStyle name="Check Cell 2 2 3" xfId="5504"/>
    <cellStyle name="Check Cell 2 2 3 2" xfId="10960"/>
    <cellStyle name="Check Cell 2 2 4" xfId="10957"/>
    <cellStyle name="Check Cell 2 3" xfId="1716"/>
    <cellStyle name="Check Cell 2 3 2" xfId="5506"/>
    <cellStyle name="Check Cell 2 3 2 2" xfId="10962"/>
    <cellStyle name="Check Cell 2 3 3" xfId="10961"/>
    <cellStyle name="Check Cell 2 4" xfId="1717"/>
    <cellStyle name="Check Cell 2 4 2" xfId="5507"/>
    <cellStyle name="Check Cell 2 4 2 2" xfId="10964"/>
    <cellStyle name="Check Cell 2 4 3" xfId="10963"/>
    <cellStyle name="Check Cell 2 5" xfId="5503"/>
    <cellStyle name="Check Cell 2 5 2" xfId="10965"/>
    <cellStyle name="Check Cell 2 6" xfId="10956"/>
    <cellStyle name="Check Cell 3" xfId="1718"/>
    <cellStyle name="Check Cell 3 2" xfId="1719"/>
    <cellStyle name="Check Cell 3 2 2" xfId="5509"/>
    <cellStyle name="Check Cell 3 2 2 2" xfId="10968"/>
    <cellStyle name="Check Cell 3 2 3" xfId="10967"/>
    <cellStyle name="Check Cell 3 3" xfId="1720"/>
    <cellStyle name="Check Cell 3 3 2" xfId="5510"/>
    <cellStyle name="Check Cell 3 3 2 2" xfId="10970"/>
    <cellStyle name="Check Cell 3 3 3" xfId="10969"/>
    <cellStyle name="Check Cell 3 4" xfId="5508"/>
    <cellStyle name="Check Cell 3 4 2" xfId="10971"/>
    <cellStyle name="Check Cell 3 5" xfId="10966"/>
    <cellStyle name="Check Cell 4" xfId="1721"/>
    <cellStyle name="Check Cell 4 2" xfId="1722"/>
    <cellStyle name="Check Cell 4 2 2" xfId="5512"/>
    <cellStyle name="Check Cell 4 2 2 2" xfId="10974"/>
    <cellStyle name="Check Cell 4 2 3" xfId="10973"/>
    <cellStyle name="Check Cell 4 3" xfId="5511"/>
    <cellStyle name="Check Cell 4 3 2" xfId="10975"/>
    <cellStyle name="Check Cell 4 4" xfId="10972"/>
    <cellStyle name="Check Cell 5" xfId="1723"/>
    <cellStyle name="Check Cell 5 2" xfId="5513"/>
    <cellStyle name="Check Cell 5 2 2" xfId="10977"/>
    <cellStyle name="Check Cell 5 3" xfId="10976"/>
    <cellStyle name="Check Cell 6" xfId="1724"/>
    <cellStyle name="Check Cell 6 2" xfId="5514"/>
    <cellStyle name="Check Cell 6 2 2" xfId="10979"/>
    <cellStyle name="Check Cell 6 3" xfId="10978"/>
    <cellStyle name="Check Cell 7" xfId="5502"/>
    <cellStyle name="Check Cell 7 2" xfId="10980"/>
    <cellStyle name="Check Cell 8" xfId="10955"/>
    <cellStyle name="Comma [00]" xfId="1725"/>
    <cellStyle name="Comma [00] 2" xfId="10981"/>
    <cellStyle name="Currency [00]" xfId="1726"/>
    <cellStyle name="Currency [00] 2" xfId="10982"/>
    <cellStyle name="Date Short" xfId="1727"/>
    <cellStyle name="Date Short 2" xfId="10983"/>
    <cellStyle name="DELTA" xfId="1728"/>
    <cellStyle name="DELTA 2" xfId="10984"/>
    <cellStyle name="Enter Currency (0)" xfId="1729"/>
    <cellStyle name="Enter Currency (0) 2" xfId="10985"/>
    <cellStyle name="Enter Currency (2)" xfId="1730"/>
    <cellStyle name="Enter Currency (2) 2" xfId="10986"/>
    <cellStyle name="Enter Units (0)" xfId="1731"/>
    <cellStyle name="Enter Units (0) 2" xfId="10987"/>
    <cellStyle name="Enter Units (1)" xfId="1732"/>
    <cellStyle name="Enter Units (1) 2" xfId="10988"/>
    <cellStyle name="Enter Units (2)" xfId="1733"/>
    <cellStyle name="Enter Units (2) 2" xfId="10989"/>
    <cellStyle name="Excel Built-in Explanatory Text" xfId="1734"/>
    <cellStyle name="Excel Built-in Explanatory Text 1" xfId="7550"/>
    <cellStyle name="Excel Built-in Explanatory Text 2" xfId="1735"/>
    <cellStyle name="Excel Built-in Explanatory Text 2 2" xfId="5516"/>
    <cellStyle name="Excel Built-in Explanatory Text 3" xfId="5515"/>
    <cellStyle name="Excel Built-in Normal" xfId="1736"/>
    <cellStyle name="Excel Built-in Normal 1" xfId="1737"/>
    <cellStyle name="Excel Built-in Normal 1 2" xfId="5518"/>
    <cellStyle name="Excel Built-in Normal 2" xfId="1738"/>
    <cellStyle name="Excel Built-in Normal 2 2" xfId="1739"/>
    <cellStyle name="Excel Built-in Normal 2 2 2" xfId="5520"/>
    <cellStyle name="Excel Built-in Normal 2 3" xfId="5519"/>
    <cellStyle name="Excel Built-in Normal 3" xfId="5517"/>
    <cellStyle name="Explanatory Text" xfId="1740"/>
    <cellStyle name="Explanatory Text 2" xfId="1741"/>
    <cellStyle name="Explanatory Text 2 2" xfId="1742"/>
    <cellStyle name="Explanatory Text 2 2 2" xfId="1743"/>
    <cellStyle name="Explanatory Text 2 2 2 2" xfId="5524"/>
    <cellStyle name="Explanatory Text 2 2 2 2 2" xfId="10994"/>
    <cellStyle name="Explanatory Text 2 2 2 3" xfId="10993"/>
    <cellStyle name="Explanatory Text 2 2 3" xfId="5523"/>
    <cellStyle name="Explanatory Text 2 2 3 2" xfId="10995"/>
    <cellStyle name="Explanatory Text 2 2 4" xfId="10992"/>
    <cellStyle name="Explanatory Text 2 3" xfId="1744"/>
    <cellStyle name="Explanatory Text 2 3 2" xfId="5525"/>
    <cellStyle name="Explanatory Text 2 3 2 2" xfId="10997"/>
    <cellStyle name="Explanatory Text 2 3 3" xfId="10996"/>
    <cellStyle name="Explanatory Text 2 4" xfId="1745"/>
    <cellStyle name="Explanatory Text 2 4 2" xfId="5526"/>
    <cellStyle name="Explanatory Text 2 4 2 2" xfId="10999"/>
    <cellStyle name="Explanatory Text 2 4 3" xfId="10998"/>
    <cellStyle name="Explanatory Text 2 5" xfId="5522"/>
    <cellStyle name="Explanatory Text 2 5 2" xfId="11000"/>
    <cellStyle name="Explanatory Text 2 6" xfId="10991"/>
    <cellStyle name="Explanatory Text 3" xfId="1746"/>
    <cellStyle name="Explanatory Text 3 2" xfId="1747"/>
    <cellStyle name="Explanatory Text 3 2 2" xfId="5528"/>
    <cellStyle name="Explanatory Text 3 2 2 2" xfId="11003"/>
    <cellStyle name="Explanatory Text 3 2 3" xfId="11002"/>
    <cellStyle name="Explanatory Text 3 3" xfId="1748"/>
    <cellStyle name="Explanatory Text 3 3 2" xfId="5529"/>
    <cellStyle name="Explanatory Text 3 3 2 2" xfId="11005"/>
    <cellStyle name="Explanatory Text 3 3 3" xfId="11004"/>
    <cellStyle name="Explanatory Text 3 4" xfId="5527"/>
    <cellStyle name="Explanatory Text 3 4 2" xfId="11006"/>
    <cellStyle name="Explanatory Text 3 5" xfId="11001"/>
    <cellStyle name="Explanatory Text 4" xfId="1749"/>
    <cellStyle name="Explanatory Text 4 2" xfId="1750"/>
    <cellStyle name="Explanatory Text 4 2 2" xfId="5531"/>
    <cellStyle name="Explanatory Text 4 2 2 2" xfId="11009"/>
    <cellStyle name="Explanatory Text 4 2 3" xfId="11008"/>
    <cellStyle name="Explanatory Text 4 3" xfId="5530"/>
    <cellStyle name="Explanatory Text 4 3 2" xfId="11010"/>
    <cellStyle name="Explanatory Text 4 4" xfId="11007"/>
    <cellStyle name="Explanatory Text 5" xfId="1751"/>
    <cellStyle name="Explanatory Text 5 2" xfId="5532"/>
    <cellStyle name="Explanatory Text 5 2 2" xfId="11012"/>
    <cellStyle name="Explanatory Text 5 3" xfId="11011"/>
    <cellStyle name="Explanatory Text 6" xfId="1752"/>
    <cellStyle name="Explanatory Text 6 2" xfId="5533"/>
    <cellStyle name="Explanatory Text 6 2 2" xfId="11014"/>
    <cellStyle name="Explanatory Text 6 3" xfId="11013"/>
    <cellStyle name="Explanatory Text 7" xfId="5521"/>
    <cellStyle name="Explanatory Text 7 2" xfId="11015"/>
    <cellStyle name="Explanatory Text 8" xfId="10990"/>
    <cellStyle name="Good 1" xfId="1753"/>
    <cellStyle name="Good 1 2" xfId="5534"/>
    <cellStyle name="Good 1 2 2" xfId="11017"/>
    <cellStyle name="Good 1 3" xfId="11016"/>
    <cellStyle name="Good 2" xfId="1754"/>
    <cellStyle name="Good 2 2" xfId="1755"/>
    <cellStyle name="Good 2 2 2" xfId="1756"/>
    <cellStyle name="Good 2 2 2 2" xfId="5537"/>
    <cellStyle name="Good 2 2 2 2 2" xfId="11021"/>
    <cellStyle name="Good 2 2 2 3" xfId="11020"/>
    <cellStyle name="Good 2 2 3" xfId="5536"/>
    <cellStyle name="Good 2 2 3 2" xfId="11022"/>
    <cellStyle name="Good 2 2 4" xfId="11019"/>
    <cellStyle name="Good 2 3" xfId="1757"/>
    <cellStyle name="Good 2 3 2" xfId="5538"/>
    <cellStyle name="Good 2 3 2 2" xfId="11024"/>
    <cellStyle name="Good 2 3 3" xfId="11023"/>
    <cellStyle name="Good 2 4" xfId="1758"/>
    <cellStyle name="Good 2 4 2" xfId="5539"/>
    <cellStyle name="Good 2 4 2 2" xfId="11026"/>
    <cellStyle name="Good 2 4 3" xfId="11025"/>
    <cellStyle name="Good 2 5" xfId="5535"/>
    <cellStyle name="Good 2 5 2" xfId="11027"/>
    <cellStyle name="Good 2 6" xfId="11018"/>
    <cellStyle name="Good 3" xfId="1759"/>
    <cellStyle name="Good 3 2" xfId="1760"/>
    <cellStyle name="Good 3 2 2" xfId="5541"/>
    <cellStyle name="Good 3 2 2 2" xfId="11030"/>
    <cellStyle name="Good 3 2 3" xfId="11029"/>
    <cellStyle name="Good 3 3" xfId="1761"/>
    <cellStyle name="Good 3 3 2" xfId="5542"/>
    <cellStyle name="Good 3 3 2 2" xfId="11032"/>
    <cellStyle name="Good 3 3 3" xfId="11031"/>
    <cellStyle name="Good 3 4" xfId="5540"/>
    <cellStyle name="Good 3 4 2" xfId="11033"/>
    <cellStyle name="Good 3 5" xfId="11028"/>
    <cellStyle name="Good 4" xfId="1762"/>
    <cellStyle name="Good 4 2" xfId="1763"/>
    <cellStyle name="Good 4 2 2" xfId="5544"/>
    <cellStyle name="Good 4 2 2 2" xfId="11036"/>
    <cellStyle name="Good 4 2 3" xfId="11035"/>
    <cellStyle name="Good 4 3" xfId="5543"/>
    <cellStyle name="Good 4 3 2" xfId="11037"/>
    <cellStyle name="Good 4 4" xfId="11034"/>
    <cellStyle name="Good 5" xfId="1764"/>
    <cellStyle name="Good 5 2" xfId="5545"/>
    <cellStyle name="Good 5 2 2" xfId="11039"/>
    <cellStyle name="Good 5 3" xfId="11038"/>
    <cellStyle name="Good 6" xfId="1765"/>
    <cellStyle name="Good 6 2" xfId="5546"/>
    <cellStyle name="Good 6 2 2" xfId="11041"/>
    <cellStyle name="Good 6 3" xfId="11040"/>
    <cellStyle name="Header" xfId="1766"/>
    <cellStyle name="Header 2" xfId="5547"/>
    <cellStyle name="Header 2 2" xfId="11043"/>
    <cellStyle name="Header 2 3" xfId="15079"/>
    <cellStyle name="Header 3" xfId="11042"/>
    <cellStyle name="Header 4" xfId="15076"/>
    <cellStyle name="Header1" xfId="1767"/>
    <cellStyle name="Header1 2" xfId="5548"/>
    <cellStyle name="Header1 2 2" xfId="11045"/>
    <cellStyle name="Header1 3" xfId="11044"/>
    <cellStyle name="Header2" xfId="1768"/>
    <cellStyle name="Header2 2" xfId="5549"/>
    <cellStyle name="Header2 2 2" xfId="11047"/>
    <cellStyle name="Header2 2 3" xfId="15080"/>
    <cellStyle name="Header2 3" xfId="11046"/>
    <cellStyle name="Header2 4" xfId="15077"/>
    <cellStyle name="Heading 1 1" xfId="1769"/>
    <cellStyle name="Heading 1 1 2" xfId="5550"/>
    <cellStyle name="Heading 1 1 2 2" xfId="11049"/>
    <cellStyle name="Heading 1 1 3" xfId="11048"/>
    <cellStyle name="Heading 1 2" xfId="1770"/>
    <cellStyle name="Heading 1 2 2" xfId="1771"/>
    <cellStyle name="Heading 1 2 2 2" xfId="1772"/>
    <cellStyle name="Heading 1 2 2 2 2" xfId="5553"/>
    <cellStyle name="Heading 1 2 2 2 2 2" xfId="11053"/>
    <cellStyle name="Heading 1 2 2 2 3" xfId="11052"/>
    <cellStyle name="Heading 1 2 2 3" xfId="5552"/>
    <cellStyle name="Heading 1 2 2 3 2" xfId="11054"/>
    <cellStyle name="Heading 1 2 2 4" xfId="11051"/>
    <cellStyle name="Heading 1 2 3" xfId="1773"/>
    <cellStyle name="Heading 1 2 3 2" xfId="5554"/>
    <cellStyle name="Heading 1 2 3 2 2" xfId="11056"/>
    <cellStyle name="Heading 1 2 3 3" xfId="11055"/>
    <cellStyle name="Heading 1 2 4" xfId="1774"/>
    <cellStyle name="Heading 1 2 4 2" xfId="5555"/>
    <cellStyle name="Heading 1 2 4 2 2" xfId="11058"/>
    <cellStyle name="Heading 1 2 4 3" xfId="11057"/>
    <cellStyle name="Heading 1 2 5" xfId="5551"/>
    <cellStyle name="Heading 1 2 5 2" xfId="11059"/>
    <cellStyle name="Heading 1 2 6" xfId="11050"/>
    <cellStyle name="Heading 1 3" xfId="1775"/>
    <cellStyle name="Heading 1 3 2" xfId="1776"/>
    <cellStyle name="Heading 1 3 2 2" xfId="5557"/>
    <cellStyle name="Heading 1 3 2 2 2" xfId="11062"/>
    <cellStyle name="Heading 1 3 2 3" xfId="11061"/>
    <cellStyle name="Heading 1 3 3" xfId="1777"/>
    <cellStyle name="Heading 1 3 3 2" xfId="5558"/>
    <cellStyle name="Heading 1 3 3 2 2" xfId="11064"/>
    <cellStyle name="Heading 1 3 3 3" xfId="11063"/>
    <cellStyle name="Heading 1 3 4" xfId="5556"/>
    <cellStyle name="Heading 1 3 4 2" xfId="11065"/>
    <cellStyle name="Heading 1 3 5" xfId="11060"/>
    <cellStyle name="Heading 1 4" xfId="1778"/>
    <cellStyle name="Heading 1 4 2" xfId="1779"/>
    <cellStyle name="Heading 1 4 2 2" xfId="5560"/>
    <cellStyle name="Heading 1 4 2 2 2" xfId="11068"/>
    <cellStyle name="Heading 1 4 2 3" xfId="11067"/>
    <cellStyle name="Heading 1 4 3" xfId="5559"/>
    <cellStyle name="Heading 1 4 3 2" xfId="11069"/>
    <cellStyle name="Heading 1 4 4" xfId="11066"/>
    <cellStyle name="Heading 1 5" xfId="1780"/>
    <cellStyle name="Heading 1 5 2" xfId="5561"/>
    <cellStyle name="Heading 1 5 2 2" xfId="11071"/>
    <cellStyle name="Heading 1 5 3" xfId="11070"/>
    <cellStyle name="Heading 1 6" xfId="1781"/>
    <cellStyle name="Heading 1 6 2" xfId="5562"/>
    <cellStyle name="Heading 1 6 2 2" xfId="11073"/>
    <cellStyle name="Heading 1 6 3" xfId="11072"/>
    <cellStyle name="Heading 2 1" xfId="1782"/>
    <cellStyle name="Heading 2 1 2" xfId="5563"/>
    <cellStyle name="Heading 2 1 2 2" xfId="11075"/>
    <cellStyle name="Heading 2 1 3" xfId="11074"/>
    <cellStyle name="Heading 2 2" xfId="1783"/>
    <cellStyle name="Heading 2 2 2" xfId="1784"/>
    <cellStyle name="Heading 2 2 2 2" xfId="1785"/>
    <cellStyle name="Heading 2 2 2 2 2" xfId="5566"/>
    <cellStyle name="Heading 2 2 2 2 2 2" xfId="11079"/>
    <cellStyle name="Heading 2 2 2 2 3" xfId="11078"/>
    <cellStyle name="Heading 2 2 2 3" xfId="5565"/>
    <cellStyle name="Heading 2 2 2 3 2" xfId="11080"/>
    <cellStyle name="Heading 2 2 2 4" xfId="11077"/>
    <cellStyle name="Heading 2 2 3" xfId="1786"/>
    <cellStyle name="Heading 2 2 3 2" xfId="5567"/>
    <cellStyle name="Heading 2 2 3 2 2" xfId="11082"/>
    <cellStyle name="Heading 2 2 3 3" xfId="11081"/>
    <cellStyle name="Heading 2 2 4" xfId="1787"/>
    <cellStyle name="Heading 2 2 4 2" xfId="5568"/>
    <cellStyle name="Heading 2 2 4 2 2" xfId="11084"/>
    <cellStyle name="Heading 2 2 4 3" xfId="11083"/>
    <cellStyle name="Heading 2 2 5" xfId="5564"/>
    <cellStyle name="Heading 2 2 5 2" xfId="11085"/>
    <cellStyle name="Heading 2 2 6" xfId="11076"/>
    <cellStyle name="Heading 2 3" xfId="1788"/>
    <cellStyle name="Heading 2 3 2" xfId="1789"/>
    <cellStyle name="Heading 2 3 2 2" xfId="5570"/>
    <cellStyle name="Heading 2 3 2 2 2" xfId="11088"/>
    <cellStyle name="Heading 2 3 2 3" xfId="11087"/>
    <cellStyle name="Heading 2 3 3" xfId="1790"/>
    <cellStyle name="Heading 2 3 3 2" xfId="5571"/>
    <cellStyle name="Heading 2 3 3 2 2" xfId="11090"/>
    <cellStyle name="Heading 2 3 3 3" xfId="11089"/>
    <cellStyle name="Heading 2 3 4" xfId="5569"/>
    <cellStyle name="Heading 2 3 4 2" xfId="11091"/>
    <cellStyle name="Heading 2 3 5" xfId="11086"/>
    <cellStyle name="Heading 2 4" xfId="1791"/>
    <cellStyle name="Heading 2 4 2" xfId="1792"/>
    <cellStyle name="Heading 2 4 2 2" xfId="5573"/>
    <cellStyle name="Heading 2 4 2 2 2" xfId="11094"/>
    <cellStyle name="Heading 2 4 2 3" xfId="11093"/>
    <cellStyle name="Heading 2 4 3" xfId="5572"/>
    <cellStyle name="Heading 2 4 3 2" xfId="11095"/>
    <cellStyle name="Heading 2 4 4" xfId="11092"/>
    <cellStyle name="Heading 2 5" xfId="1793"/>
    <cellStyle name="Heading 2 5 2" xfId="5574"/>
    <cellStyle name="Heading 2 5 2 2" xfId="11097"/>
    <cellStyle name="Heading 2 5 3" xfId="11096"/>
    <cellStyle name="Heading 2 6" xfId="1794"/>
    <cellStyle name="Heading 2 6 2" xfId="5575"/>
    <cellStyle name="Heading 2 6 2 2" xfId="11099"/>
    <cellStyle name="Heading 2 6 3" xfId="11098"/>
    <cellStyle name="Heading 3" xfId="1795"/>
    <cellStyle name="Heading 3 2" xfId="1796"/>
    <cellStyle name="Heading 3 2 2" xfId="1797"/>
    <cellStyle name="Heading 3 2 2 2" xfId="1798"/>
    <cellStyle name="Heading 3 2 2 2 2" xfId="5579"/>
    <cellStyle name="Heading 3 2 2 2 2 2" xfId="11104"/>
    <cellStyle name="Heading 3 2 2 2 3" xfId="11103"/>
    <cellStyle name="Heading 3 2 2 3" xfId="5578"/>
    <cellStyle name="Heading 3 2 2 3 2" xfId="11105"/>
    <cellStyle name="Heading 3 2 2 4" xfId="11102"/>
    <cellStyle name="Heading 3 2 3" xfId="1799"/>
    <cellStyle name="Heading 3 2 3 2" xfId="5580"/>
    <cellStyle name="Heading 3 2 3 2 2" xfId="11107"/>
    <cellStyle name="Heading 3 2 3 3" xfId="11106"/>
    <cellStyle name="Heading 3 2 4" xfId="1800"/>
    <cellStyle name="Heading 3 2 4 2" xfId="5581"/>
    <cellStyle name="Heading 3 2 4 2 2" xfId="11109"/>
    <cellStyle name="Heading 3 2 4 3" xfId="11108"/>
    <cellStyle name="Heading 3 2 5" xfId="5577"/>
    <cellStyle name="Heading 3 2 5 2" xfId="11110"/>
    <cellStyle name="Heading 3 2 6" xfId="11101"/>
    <cellStyle name="Heading 3 3" xfId="1801"/>
    <cellStyle name="Heading 3 3 2" xfId="1802"/>
    <cellStyle name="Heading 3 3 2 2" xfId="5583"/>
    <cellStyle name="Heading 3 3 2 2 2" xfId="11113"/>
    <cellStyle name="Heading 3 3 2 3" xfId="11112"/>
    <cellStyle name="Heading 3 3 3" xfId="1803"/>
    <cellStyle name="Heading 3 3 3 2" xfId="5584"/>
    <cellStyle name="Heading 3 3 3 2 2" xfId="11115"/>
    <cellStyle name="Heading 3 3 3 3" xfId="11114"/>
    <cellStyle name="Heading 3 3 4" xfId="5582"/>
    <cellStyle name="Heading 3 3 4 2" xfId="11116"/>
    <cellStyle name="Heading 3 3 5" xfId="11111"/>
    <cellStyle name="Heading 3 4" xfId="1804"/>
    <cellStyle name="Heading 3 4 2" xfId="1805"/>
    <cellStyle name="Heading 3 4 2 2" xfId="5586"/>
    <cellStyle name="Heading 3 4 2 2 2" xfId="11119"/>
    <cellStyle name="Heading 3 4 2 3" xfId="11118"/>
    <cellStyle name="Heading 3 4 3" xfId="5585"/>
    <cellStyle name="Heading 3 4 3 2" xfId="11120"/>
    <cellStyle name="Heading 3 4 4" xfId="11117"/>
    <cellStyle name="Heading 3 5" xfId="1806"/>
    <cellStyle name="Heading 3 5 2" xfId="5587"/>
    <cellStyle name="Heading 3 5 2 2" xfId="11122"/>
    <cellStyle name="Heading 3 5 3" xfId="11121"/>
    <cellStyle name="Heading 3 6" xfId="1807"/>
    <cellStyle name="Heading 3 6 2" xfId="5588"/>
    <cellStyle name="Heading 3 6 2 2" xfId="11124"/>
    <cellStyle name="Heading 3 6 3" xfId="11123"/>
    <cellStyle name="Heading 3 7" xfId="5576"/>
    <cellStyle name="Heading 3 7 2" xfId="11125"/>
    <cellStyle name="Heading 3 8" xfId="11100"/>
    <cellStyle name="Heading 4" xfId="1808"/>
    <cellStyle name="Heading 4 2" xfId="1809"/>
    <cellStyle name="Heading 4 2 2" xfId="1810"/>
    <cellStyle name="Heading 4 2 2 2" xfId="1811"/>
    <cellStyle name="Heading 4 2 2 2 2" xfId="5592"/>
    <cellStyle name="Heading 4 2 2 2 2 2" xfId="11130"/>
    <cellStyle name="Heading 4 2 2 2 3" xfId="11129"/>
    <cellStyle name="Heading 4 2 2 3" xfId="5591"/>
    <cellStyle name="Heading 4 2 2 3 2" xfId="11131"/>
    <cellStyle name="Heading 4 2 2 4" xfId="11128"/>
    <cellStyle name="Heading 4 2 3" xfId="1812"/>
    <cellStyle name="Heading 4 2 3 2" xfId="5593"/>
    <cellStyle name="Heading 4 2 3 2 2" xfId="11133"/>
    <cellStyle name="Heading 4 2 3 3" xfId="11132"/>
    <cellStyle name="Heading 4 2 4" xfId="1813"/>
    <cellStyle name="Heading 4 2 4 2" xfId="5594"/>
    <cellStyle name="Heading 4 2 4 2 2" xfId="11135"/>
    <cellStyle name="Heading 4 2 4 3" xfId="11134"/>
    <cellStyle name="Heading 4 2 5" xfId="5590"/>
    <cellStyle name="Heading 4 2 5 2" xfId="11136"/>
    <cellStyle name="Heading 4 2 6" xfId="11127"/>
    <cellStyle name="Heading 4 3" xfId="1814"/>
    <cellStyle name="Heading 4 3 2" xfId="1815"/>
    <cellStyle name="Heading 4 3 2 2" xfId="5596"/>
    <cellStyle name="Heading 4 3 2 2 2" xfId="11139"/>
    <cellStyle name="Heading 4 3 2 3" xfId="11138"/>
    <cellStyle name="Heading 4 3 3" xfId="1816"/>
    <cellStyle name="Heading 4 3 3 2" xfId="5597"/>
    <cellStyle name="Heading 4 3 3 2 2" xfId="11141"/>
    <cellStyle name="Heading 4 3 3 3" xfId="11140"/>
    <cellStyle name="Heading 4 3 4" xfId="5595"/>
    <cellStyle name="Heading 4 3 4 2" xfId="11142"/>
    <cellStyle name="Heading 4 3 5" xfId="11137"/>
    <cellStyle name="Heading 4 4" xfId="1817"/>
    <cellStyle name="Heading 4 4 2" xfId="1818"/>
    <cellStyle name="Heading 4 4 2 2" xfId="5599"/>
    <cellStyle name="Heading 4 4 2 2 2" xfId="11145"/>
    <cellStyle name="Heading 4 4 2 3" xfId="11144"/>
    <cellStyle name="Heading 4 4 3" xfId="5598"/>
    <cellStyle name="Heading 4 4 3 2" xfId="11146"/>
    <cellStyle name="Heading 4 4 4" xfId="11143"/>
    <cellStyle name="Heading 4 5" xfId="1819"/>
    <cellStyle name="Heading 4 5 2" xfId="5600"/>
    <cellStyle name="Heading 4 5 2 2" xfId="11148"/>
    <cellStyle name="Heading 4 5 3" xfId="11147"/>
    <cellStyle name="Heading 4 6" xfId="1820"/>
    <cellStyle name="Heading 4 6 2" xfId="5601"/>
    <cellStyle name="Heading 4 6 2 2" xfId="11150"/>
    <cellStyle name="Heading 4 6 3" xfId="11149"/>
    <cellStyle name="Heading 4 7" xfId="5589"/>
    <cellStyle name="Heading 4 7 2" xfId="11151"/>
    <cellStyle name="Heading 4 8" xfId="11126"/>
    <cellStyle name="Input" xfId="1821"/>
    <cellStyle name="Input 2" xfId="1822"/>
    <cellStyle name="Input 2 2" xfId="1823"/>
    <cellStyle name="Input 2 2 2" xfId="1824"/>
    <cellStyle name="Input 2 2 2 2" xfId="5605"/>
    <cellStyle name="Input 2 2 2 2 2" xfId="11156"/>
    <cellStyle name="Input 2 2 2 3" xfId="11155"/>
    <cellStyle name="Input 2 2 3" xfId="5604"/>
    <cellStyle name="Input 2 2 3 2" xfId="11157"/>
    <cellStyle name="Input 2 2 4" xfId="11154"/>
    <cellStyle name="Input 2 3" xfId="1825"/>
    <cellStyle name="Input 2 3 2" xfId="5606"/>
    <cellStyle name="Input 2 3 2 2" xfId="11159"/>
    <cellStyle name="Input 2 3 3" xfId="11158"/>
    <cellStyle name="Input 2 4" xfId="1826"/>
    <cellStyle name="Input 2 4 2" xfId="5607"/>
    <cellStyle name="Input 2 4 2 2" xfId="11161"/>
    <cellStyle name="Input 2 4 3" xfId="11160"/>
    <cellStyle name="Input 2 5" xfId="5603"/>
    <cellStyle name="Input 2 5 2" xfId="11162"/>
    <cellStyle name="Input 2 6" xfId="11153"/>
    <cellStyle name="Input 3" xfId="1827"/>
    <cellStyle name="Input 3 2" xfId="1828"/>
    <cellStyle name="Input 3 2 2" xfId="5609"/>
    <cellStyle name="Input 3 2 2 2" xfId="11165"/>
    <cellStyle name="Input 3 2 3" xfId="11164"/>
    <cellStyle name="Input 3 3" xfId="1829"/>
    <cellStyle name="Input 3 3 2" xfId="5610"/>
    <cellStyle name="Input 3 3 2 2" xfId="11167"/>
    <cellStyle name="Input 3 3 3" xfId="11166"/>
    <cellStyle name="Input 3 4" xfId="5608"/>
    <cellStyle name="Input 3 4 2" xfId="11168"/>
    <cellStyle name="Input 3 5" xfId="11163"/>
    <cellStyle name="Input 4" xfId="1830"/>
    <cellStyle name="Input 4 2" xfId="1831"/>
    <cellStyle name="Input 4 2 2" xfId="5612"/>
    <cellStyle name="Input 4 2 2 2" xfId="11171"/>
    <cellStyle name="Input 4 2 3" xfId="11170"/>
    <cellStyle name="Input 4 3" xfId="5611"/>
    <cellStyle name="Input 4 3 2" xfId="11172"/>
    <cellStyle name="Input 4 4" xfId="11169"/>
    <cellStyle name="Input 5" xfId="1832"/>
    <cellStyle name="Input 5 2" xfId="5613"/>
    <cellStyle name="Input 5 2 2" xfId="11174"/>
    <cellStyle name="Input 5 3" xfId="11173"/>
    <cellStyle name="Input 6" xfId="1833"/>
    <cellStyle name="Input 6 2" xfId="5614"/>
    <cellStyle name="Input 6 2 2" xfId="11176"/>
    <cellStyle name="Input 6 3" xfId="11175"/>
    <cellStyle name="Input 7" xfId="5602"/>
    <cellStyle name="Input 7 2" xfId="11177"/>
    <cellStyle name="Input 8" xfId="11152"/>
    <cellStyle name="Link Currency (0)" xfId="1834"/>
    <cellStyle name="Link Currency (0) 2" xfId="11178"/>
    <cellStyle name="Link Currency (2)" xfId="1835"/>
    <cellStyle name="Link Currency (2) 2" xfId="11179"/>
    <cellStyle name="Link Units (0)" xfId="1836"/>
    <cellStyle name="Link Units (0) 2" xfId="11180"/>
    <cellStyle name="Link Units (1)" xfId="1837"/>
    <cellStyle name="Link Units (1) 2" xfId="11181"/>
    <cellStyle name="Link Units (2)" xfId="1838"/>
    <cellStyle name="Link Units (2) 2" xfId="11182"/>
    <cellStyle name="Linked Cell" xfId="1839"/>
    <cellStyle name="Linked Cell 2" xfId="1840"/>
    <cellStyle name="Linked Cell 2 2" xfId="1841"/>
    <cellStyle name="Linked Cell 2 2 2" xfId="1842"/>
    <cellStyle name="Linked Cell 2 2 2 2" xfId="5618"/>
    <cellStyle name="Linked Cell 2 2 2 2 2" xfId="11187"/>
    <cellStyle name="Linked Cell 2 2 2 3" xfId="11186"/>
    <cellStyle name="Linked Cell 2 2 3" xfId="5617"/>
    <cellStyle name="Linked Cell 2 2 3 2" xfId="11188"/>
    <cellStyle name="Linked Cell 2 2 4" xfId="11185"/>
    <cellStyle name="Linked Cell 2 3" xfId="1843"/>
    <cellStyle name="Linked Cell 2 3 2" xfId="5619"/>
    <cellStyle name="Linked Cell 2 3 2 2" xfId="11190"/>
    <cellStyle name="Linked Cell 2 3 3" xfId="11189"/>
    <cellStyle name="Linked Cell 2 4" xfId="1844"/>
    <cellStyle name="Linked Cell 2 4 2" xfId="5620"/>
    <cellStyle name="Linked Cell 2 4 2 2" xfId="11192"/>
    <cellStyle name="Linked Cell 2 4 3" xfId="11191"/>
    <cellStyle name="Linked Cell 2 5" xfId="5616"/>
    <cellStyle name="Linked Cell 2 5 2" xfId="11193"/>
    <cellStyle name="Linked Cell 2 6" xfId="11184"/>
    <cellStyle name="Linked Cell 3" xfId="1845"/>
    <cellStyle name="Linked Cell 3 2" xfId="1846"/>
    <cellStyle name="Linked Cell 3 2 2" xfId="5622"/>
    <cellStyle name="Linked Cell 3 2 2 2" xfId="11196"/>
    <cellStyle name="Linked Cell 3 2 3" xfId="11195"/>
    <cellStyle name="Linked Cell 3 3" xfId="1847"/>
    <cellStyle name="Linked Cell 3 3 2" xfId="5623"/>
    <cellStyle name="Linked Cell 3 3 2 2" xfId="11198"/>
    <cellStyle name="Linked Cell 3 3 3" xfId="11197"/>
    <cellStyle name="Linked Cell 3 4" xfId="5621"/>
    <cellStyle name="Linked Cell 3 4 2" xfId="11199"/>
    <cellStyle name="Linked Cell 3 5" xfId="11194"/>
    <cellStyle name="Linked Cell 4" xfId="1848"/>
    <cellStyle name="Linked Cell 4 2" xfId="1849"/>
    <cellStyle name="Linked Cell 4 2 2" xfId="5625"/>
    <cellStyle name="Linked Cell 4 2 2 2" xfId="11202"/>
    <cellStyle name="Linked Cell 4 2 3" xfId="11201"/>
    <cellStyle name="Linked Cell 4 3" xfId="5624"/>
    <cellStyle name="Linked Cell 4 3 2" xfId="11203"/>
    <cellStyle name="Linked Cell 4 4" xfId="11200"/>
    <cellStyle name="Linked Cell 5" xfId="1850"/>
    <cellStyle name="Linked Cell 5 2" xfId="5626"/>
    <cellStyle name="Linked Cell 5 2 2" xfId="11205"/>
    <cellStyle name="Linked Cell 5 3" xfId="11204"/>
    <cellStyle name="Linked Cell 6" xfId="1851"/>
    <cellStyle name="Linked Cell 6 2" xfId="5627"/>
    <cellStyle name="Linked Cell 6 2 2" xfId="11207"/>
    <cellStyle name="Linked Cell 6 3" xfId="11206"/>
    <cellStyle name="Linked Cell 7" xfId="5615"/>
    <cellStyle name="Linked Cell 7 2" xfId="11208"/>
    <cellStyle name="Linked Cell 8" xfId="11183"/>
    <cellStyle name="MS Sans Serif" xfId="1852"/>
    <cellStyle name="MS Sans Serif 2" xfId="1853"/>
    <cellStyle name="MS Sans Serif 2 2" xfId="1854"/>
    <cellStyle name="MS Sans Serif 2 2 2" xfId="5630"/>
    <cellStyle name="MS Sans Serif 2 2 2 2" xfId="11212"/>
    <cellStyle name="MS Sans Serif 2 2 3" xfId="11211"/>
    <cellStyle name="MS Sans Serif 2 3" xfId="5629"/>
    <cellStyle name="MS Sans Serif 2 3 2" xfId="11213"/>
    <cellStyle name="MS Sans Serif 2 4" xfId="11210"/>
    <cellStyle name="MS Sans Serif 3" xfId="1855"/>
    <cellStyle name="MS Sans Serif 3 2" xfId="1856"/>
    <cellStyle name="MS Sans Serif 3 2 2" xfId="5632"/>
    <cellStyle name="MS Sans Serif 3 2 2 2" xfId="11216"/>
    <cellStyle name="MS Sans Serif 3 2 3" xfId="11215"/>
    <cellStyle name="MS Sans Serif 3 3" xfId="5631"/>
    <cellStyle name="MS Sans Serif 3 3 2" xfId="11217"/>
    <cellStyle name="MS Sans Serif 3 4" xfId="11214"/>
    <cellStyle name="MS Sans Serif 4" xfId="1857"/>
    <cellStyle name="MS Sans Serif 4 2" xfId="11218"/>
    <cellStyle name="MS Sans Serif 5" xfId="1858"/>
    <cellStyle name="MS Sans Serif 5 2" xfId="11219"/>
    <cellStyle name="MS Sans Serif 6" xfId="5628"/>
    <cellStyle name="MS Sans Serif 6 2" xfId="11220"/>
    <cellStyle name="MS Sans Serif 7" xfId="11209"/>
    <cellStyle name="MS Sans Serif_GC1_GC1A_B SIV_SIT BUILT_100108" xfId="1859"/>
    <cellStyle name="Neutral 1" xfId="1860"/>
    <cellStyle name="Neutral 1 2" xfId="5633"/>
    <cellStyle name="Neutral 1 2 2" xfId="11222"/>
    <cellStyle name="Neutral 1 3" xfId="11221"/>
    <cellStyle name="Neutral 2" xfId="1861"/>
    <cellStyle name="Neutral 2 2" xfId="1862"/>
    <cellStyle name="Neutral 2 2 2" xfId="1863"/>
    <cellStyle name="Neutral 2 2 2 2" xfId="5636"/>
    <cellStyle name="Neutral 2 2 2 2 2" xfId="11226"/>
    <cellStyle name="Neutral 2 2 2 3" xfId="11225"/>
    <cellStyle name="Neutral 2 2 3" xfId="5635"/>
    <cellStyle name="Neutral 2 2 3 2" xfId="11227"/>
    <cellStyle name="Neutral 2 2 4" xfId="11224"/>
    <cellStyle name="Neutral 2 3" xfId="1864"/>
    <cellStyle name="Neutral 2 3 2" xfId="5637"/>
    <cellStyle name="Neutral 2 3 2 2" xfId="11229"/>
    <cellStyle name="Neutral 2 3 3" xfId="11228"/>
    <cellStyle name="Neutral 2 4" xfId="1865"/>
    <cellStyle name="Neutral 2 4 2" xfId="5638"/>
    <cellStyle name="Neutral 2 4 2 2" xfId="11231"/>
    <cellStyle name="Neutral 2 4 3" xfId="11230"/>
    <cellStyle name="Neutral 2 5" xfId="5634"/>
    <cellStyle name="Neutral 2 5 2" xfId="11232"/>
    <cellStyle name="Neutral 2 6" xfId="11223"/>
    <cellStyle name="Neutral 3" xfId="1866"/>
    <cellStyle name="Neutral 3 2" xfId="1867"/>
    <cellStyle name="Neutral 3 2 2" xfId="5640"/>
    <cellStyle name="Neutral 3 2 2 2" xfId="11235"/>
    <cellStyle name="Neutral 3 2 3" xfId="11234"/>
    <cellStyle name="Neutral 3 3" xfId="1868"/>
    <cellStyle name="Neutral 3 3 2" xfId="5641"/>
    <cellStyle name="Neutral 3 3 2 2" xfId="11237"/>
    <cellStyle name="Neutral 3 3 3" xfId="11236"/>
    <cellStyle name="Neutral 3 4" xfId="5639"/>
    <cellStyle name="Neutral 3 4 2" xfId="11238"/>
    <cellStyle name="Neutral 3 5" xfId="11233"/>
    <cellStyle name="Neutral 4" xfId="1869"/>
    <cellStyle name="Neutral 4 2" xfId="1870"/>
    <cellStyle name="Neutral 4 2 2" xfId="5643"/>
    <cellStyle name="Neutral 4 2 2 2" xfId="11241"/>
    <cellStyle name="Neutral 4 2 3" xfId="11240"/>
    <cellStyle name="Neutral 4 3" xfId="5642"/>
    <cellStyle name="Neutral 4 3 2" xfId="11242"/>
    <cellStyle name="Neutral 4 4" xfId="11239"/>
    <cellStyle name="Neutral 5" xfId="1871"/>
    <cellStyle name="Neutral 5 2" xfId="5644"/>
    <cellStyle name="Neutral 5 2 2" xfId="11244"/>
    <cellStyle name="Neutral 5 3" xfId="11243"/>
    <cellStyle name="Neutral 6" xfId="1872"/>
    <cellStyle name="Neutral 6 2" xfId="5645"/>
    <cellStyle name="Neutral 6 2 2" xfId="11246"/>
    <cellStyle name="Neutral 6 3" xfId="11245"/>
    <cellStyle name="Norm੎੎" xfId="1873"/>
    <cellStyle name="Norm੎੎ 10" xfId="11250"/>
    <cellStyle name="Norm੎੎ 2" xfId="1874"/>
    <cellStyle name="Norm੎੎ 2 2" xfId="1875"/>
    <cellStyle name="Norm੎੎ 2 2 2" xfId="1876"/>
    <cellStyle name="Norm੎੎ 2 2 2 2" xfId="5649"/>
    <cellStyle name="Norm੎੎ 2 2 2 2 2" xfId="11254"/>
    <cellStyle name="Norm੎੎ 2 2 2 3" xfId="11253"/>
    <cellStyle name="Norm੎੎ 2 2 3" xfId="1877"/>
    <cellStyle name="Norm੎੎ 2 2 3 2" xfId="5650"/>
    <cellStyle name="Norm੎੎ 2 2 3 2 2" xfId="11256"/>
    <cellStyle name="Norm੎੎ 2 2 3 3" xfId="11255"/>
    <cellStyle name="Norm੎੎ 2 2 4" xfId="5648"/>
    <cellStyle name="Norm੎੎ 2 2 4 2" xfId="11257"/>
    <cellStyle name="Norm੎੎ 2 2 5" xfId="11252"/>
    <cellStyle name="Norm੎੎ 2 3" xfId="1878"/>
    <cellStyle name="Norm੎੎ 2 3 2" xfId="5651"/>
    <cellStyle name="Norm੎੎ 2 3 2 2" xfId="11259"/>
    <cellStyle name="Norm੎੎ 2 3 3" xfId="11258"/>
    <cellStyle name="Norm੎੎ 2 4" xfId="1879"/>
    <cellStyle name="Norm੎੎ 2 4 2" xfId="5652"/>
    <cellStyle name="Norm੎੎ 2 4 2 2" xfId="11261"/>
    <cellStyle name="Norm੎੎ 2 4 3" xfId="11260"/>
    <cellStyle name="Norm੎੎ 2 5" xfId="1880"/>
    <cellStyle name="Norm੎੎ 2 5 2" xfId="5653"/>
    <cellStyle name="Norm੎੎ 2 5 2 2" xfId="11263"/>
    <cellStyle name="Norm੎੎ 2 5 3" xfId="11262"/>
    <cellStyle name="Norm੎੎ 2 6" xfId="5647"/>
    <cellStyle name="Norm੎੎ 2 6 2" xfId="11264"/>
    <cellStyle name="Norm੎੎ 2 7" xfId="11251"/>
    <cellStyle name="Norm੎੎ 3" xfId="1881"/>
    <cellStyle name="Norm੎੎ 3 2" xfId="1882"/>
    <cellStyle name="Norm੎੎ 3 2 2" xfId="5655"/>
    <cellStyle name="Norm੎੎ 3 2 2 2" xfId="11267"/>
    <cellStyle name="Norm੎੎ 3 2 3" xfId="11266"/>
    <cellStyle name="Norm੎੎ 3 3" xfId="1883"/>
    <cellStyle name="Norm੎੎ 3 3 2" xfId="5656"/>
    <cellStyle name="Norm੎੎ 3 3 2 2" xfId="11269"/>
    <cellStyle name="Norm੎੎ 3 3 3" xfId="11268"/>
    <cellStyle name="Norm੎੎ 3 4" xfId="1884"/>
    <cellStyle name="Norm੎੎ 3 4 2" xfId="5657"/>
    <cellStyle name="Norm੎੎ 3 4 2 2" xfId="11271"/>
    <cellStyle name="Norm੎੎ 3 4 3" xfId="11270"/>
    <cellStyle name="Norm੎੎ 3 5" xfId="5654"/>
    <cellStyle name="Norm੎੎ 3 5 2" xfId="11272"/>
    <cellStyle name="Norm੎੎ 3 6" xfId="11265"/>
    <cellStyle name="Norm੎੎ 4" xfId="1885"/>
    <cellStyle name="Norm੎੎ 4 2" xfId="1886"/>
    <cellStyle name="Norm੎੎ 4 2 2" xfId="5659"/>
    <cellStyle name="Norm੎੎ 4 2 2 2" xfId="11275"/>
    <cellStyle name="Norm੎੎ 4 2 3" xfId="11274"/>
    <cellStyle name="Norm੎੎ 4 3" xfId="1887"/>
    <cellStyle name="Norm੎੎ 4 3 2" xfId="5660"/>
    <cellStyle name="Norm੎੎ 4 3 2 2" xfId="11277"/>
    <cellStyle name="Norm੎੎ 4 3 3" xfId="11276"/>
    <cellStyle name="Norm੎੎ 4 4" xfId="5658"/>
    <cellStyle name="Norm੎੎ 4 4 2" xfId="11278"/>
    <cellStyle name="Norm੎੎ 4 5" xfId="11273"/>
    <cellStyle name="Norm੎੎ 5" xfId="1888"/>
    <cellStyle name="Norm੎੎ 5 2" xfId="5661"/>
    <cellStyle name="Norm੎੎ 5 2 2" xfId="11280"/>
    <cellStyle name="Norm੎੎ 5 3" xfId="11279"/>
    <cellStyle name="Norm੎੎ 6" xfId="1889"/>
    <cellStyle name="Norm੎੎ 6 2" xfId="5662"/>
    <cellStyle name="Norm੎੎ 6 2 2" xfId="11282"/>
    <cellStyle name="Norm੎੎ 6 3" xfId="11281"/>
    <cellStyle name="Norm੎੎ 7" xfId="1890"/>
    <cellStyle name="Norm੎੎ 7 2" xfId="5663"/>
    <cellStyle name="Norm੎੎ 7 2 2" xfId="11284"/>
    <cellStyle name="Norm੎੎ 7 3" xfId="11283"/>
    <cellStyle name="Norm੎੎ 8" xfId="1891"/>
    <cellStyle name="Norm੎੎ 8 2" xfId="5664"/>
    <cellStyle name="Norm੎੎ 8 2 2" xfId="11286"/>
    <cellStyle name="Norm੎੎ 8 3" xfId="11285"/>
    <cellStyle name="Norm੎੎ 9" xfId="5646"/>
    <cellStyle name="Norm੎੎ 9 2" xfId="11287"/>
    <cellStyle name="Normal - Style1" xfId="1892"/>
    <cellStyle name="Normal - Style1 2" xfId="11247"/>
    <cellStyle name="Normal 3" xfId="1893"/>
    <cellStyle name="Normal 3 2" xfId="5665"/>
    <cellStyle name="Normal 3 2 2" xfId="11249"/>
    <cellStyle name="Normal 3 3" xfId="11248"/>
    <cellStyle name="Note 1" xfId="1894"/>
    <cellStyle name="Note 1 2" xfId="5666"/>
    <cellStyle name="Note 1 2 2" xfId="11289"/>
    <cellStyle name="Note 1 3" xfId="11288"/>
    <cellStyle name="Note 2" xfId="1895"/>
    <cellStyle name="Note 2 2" xfId="1896"/>
    <cellStyle name="Note 2 2 2" xfId="1897"/>
    <cellStyle name="Note 2 2 2 2" xfId="1898"/>
    <cellStyle name="Note 2 2 2 2 2" xfId="5670"/>
    <cellStyle name="Note 2 2 2 2 2 2" xfId="11294"/>
    <cellStyle name="Note 2 2 2 2 3" xfId="11293"/>
    <cellStyle name="Note 2 2 2 3" xfId="1899"/>
    <cellStyle name="Note 2 2 2 3 2" xfId="5671"/>
    <cellStyle name="Note 2 2 2 3 2 2" xfId="11296"/>
    <cellStyle name="Note 2 2 2 3 3" xfId="11295"/>
    <cellStyle name="Note 2 2 2 4" xfId="5669"/>
    <cellStyle name="Note 2 2 2 4 2" xfId="11297"/>
    <cellStyle name="Note 2 2 2 5" xfId="11292"/>
    <cellStyle name="Note 2 2 3" xfId="1900"/>
    <cellStyle name="Note 2 2 3 2" xfId="5672"/>
    <cellStyle name="Note 2 2 3 2 2" xfId="11299"/>
    <cellStyle name="Note 2 2 3 3" xfId="11298"/>
    <cellStyle name="Note 2 2 4" xfId="1901"/>
    <cellStyle name="Note 2 2 4 2" xfId="5673"/>
    <cellStyle name="Note 2 2 4 2 2" xfId="11301"/>
    <cellStyle name="Note 2 2 4 3" xfId="11300"/>
    <cellStyle name="Note 2 2 5" xfId="5668"/>
    <cellStyle name="Note 2 2 5 2" xfId="11302"/>
    <cellStyle name="Note 2 2 6" xfId="11291"/>
    <cellStyle name="Note 2 3" xfId="1902"/>
    <cellStyle name="Note 2 3 2" xfId="1903"/>
    <cellStyle name="Note 2 3 2 2" xfId="5675"/>
    <cellStyle name="Note 2 3 2 2 2" xfId="11305"/>
    <cellStyle name="Note 2 3 2 3" xfId="11304"/>
    <cellStyle name="Note 2 3 3" xfId="1904"/>
    <cellStyle name="Note 2 3 3 2" xfId="5676"/>
    <cellStyle name="Note 2 3 3 2 2" xfId="11307"/>
    <cellStyle name="Note 2 3 3 3" xfId="11306"/>
    <cellStyle name="Note 2 3 4" xfId="5674"/>
    <cellStyle name="Note 2 3 4 2" xfId="11308"/>
    <cellStyle name="Note 2 3 5" xfId="11303"/>
    <cellStyle name="Note 2 4" xfId="1905"/>
    <cellStyle name="Note 2 4 2" xfId="1906"/>
    <cellStyle name="Note 2 4 2 2" xfId="5678"/>
    <cellStyle name="Note 2 4 2 2 2" xfId="11311"/>
    <cellStyle name="Note 2 4 2 3" xfId="11310"/>
    <cellStyle name="Note 2 4 3" xfId="1907"/>
    <cellStyle name="Note 2 4 3 2" xfId="5679"/>
    <cellStyle name="Note 2 4 3 2 2" xfId="11313"/>
    <cellStyle name="Note 2 4 3 3" xfId="11312"/>
    <cellStyle name="Note 2 4 4" xfId="5677"/>
    <cellStyle name="Note 2 4 4 2" xfId="11314"/>
    <cellStyle name="Note 2 4 5" xfId="11309"/>
    <cellStyle name="Note 2 5" xfId="1908"/>
    <cellStyle name="Note 2 5 2" xfId="5680"/>
    <cellStyle name="Note 2 5 2 2" xfId="11316"/>
    <cellStyle name="Note 2 5 3" xfId="11315"/>
    <cellStyle name="Note 2 6" xfId="1909"/>
    <cellStyle name="Note 2 6 2" xfId="5681"/>
    <cellStyle name="Note 2 6 2 2" xfId="11318"/>
    <cellStyle name="Note 2 6 3" xfId="11317"/>
    <cellStyle name="Note 2 7" xfId="5667"/>
    <cellStyle name="Note 2 7 2" xfId="11319"/>
    <cellStyle name="Note 2 8" xfId="11290"/>
    <cellStyle name="Note 3" xfId="1910"/>
    <cellStyle name="Note 3 2" xfId="1911"/>
    <cellStyle name="Note 3 2 2" xfId="1912"/>
    <cellStyle name="Note 3 2 2 2" xfId="5684"/>
    <cellStyle name="Note 3 2 2 2 2" xfId="11323"/>
    <cellStyle name="Note 3 2 2 3" xfId="11322"/>
    <cellStyle name="Note 3 2 3" xfId="1913"/>
    <cellStyle name="Note 3 2 3 2" xfId="5685"/>
    <cellStyle name="Note 3 2 3 2 2" xfId="11325"/>
    <cellStyle name="Note 3 2 3 3" xfId="11324"/>
    <cellStyle name="Note 3 2 4" xfId="5683"/>
    <cellStyle name="Note 3 2 4 2" xfId="11326"/>
    <cellStyle name="Note 3 2 5" xfId="11321"/>
    <cellStyle name="Note 3 3" xfId="1914"/>
    <cellStyle name="Note 3 3 2" xfId="1915"/>
    <cellStyle name="Note 3 3 2 2" xfId="5687"/>
    <cellStyle name="Note 3 3 2 2 2" xfId="11329"/>
    <cellStyle name="Note 3 3 2 3" xfId="11328"/>
    <cellStyle name="Note 3 3 3" xfId="1916"/>
    <cellStyle name="Note 3 3 3 2" xfId="5688"/>
    <cellStyle name="Note 3 3 3 2 2" xfId="11331"/>
    <cellStyle name="Note 3 3 3 3" xfId="11330"/>
    <cellStyle name="Note 3 3 4" xfId="5686"/>
    <cellStyle name="Note 3 3 4 2" xfId="11332"/>
    <cellStyle name="Note 3 3 5" xfId="11327"/>
    <cellStyle name="Note 3 4" xfId="1917"/>
    <cellStyle name="Note 3 4 2" xfId="5689"/>
    <cellStyle name="Note 3 4 2 2" xfId="11334"/>
    <cellStyle name="Note 3 4 3" xfId="11333"/>
    <cellStyle name="Note 3 5" xfId="1918"/>
    <cellStyle name="Note 3 5 2" xfId="5690"/>
    <cellStyle name="Note 3 5 2 2" xfId="11336"/>
    <cellStyle name="Note 3 5 3" xfId="11335"/>
    <cellStyle name="Note 3 6" xfId="5682"/>
    <cellStyle name="Note 3 6 2" xfId="11337"/>
    <cellStyle name="Note 3 7" xfId="11320"/>
    <cellStyle name="Note 4" xfId="1919"/>
    <cellStyle name="Note 4 2" xfId="1920"/>
    <cellStyle name="Note 4 2 2" xfId="1921"/>
    <cellStyle name="Note 4 2 2 2" xfId="5693"/>
    <cellStyle name="Note 4 2 2 2 2" xfId="11341"/>
    <cellStyle name="Note 4 2 2 3" xfId="11340"/>
    <cellStyle name="Note 4 2 3" xfId="1922"/>
    <cellStyle name="Note 4 2 3 2" xfId="5694"/>
    <cellStyle name="Note 4 2 3 2 2" xfId="11343"/>
    <cellStyle name="Note 4 2 3 3" xfId="11342"/>
    <cellStyle name="Note 4 2 4" xfId="5692"/>
    <cellStyle name="Note 4 2 4 2" xfId="11344"/>
    <cellStyle name="Note 4 2 5" xfId="11339"/>
    <cellStyle name="Note 4 3" xfId="1923"/>
    <cellStyle name="Note 4 3 2" xfId="1924"/>
    <cellStyle name="Note 4 3 2 2" xfId="5696"/>
    <cellStyle name="Note 4 3 2 2 2" xfId="11347"/>
    <cellStyle name="Note 4 3 2 3" xfId="11346"/>
    <cellStyle name="Note 4 3 3" xfId="1925"/>
    <cellStyle name="Note 4 3 3 2" xfId="5697"/>
    <cellStyle name="Note 4 3 3 2 2" xfId="11349"/>
    <cellStyle name="Note 4 3 3 3" xfId="11348"/>
    <cellStyle name="Note 4 3 4" xfId="5695"/>
    <cellStyle name="Note 4 3 4 2" xfId="11350"/>
    <cellStyle name="Note 4 3 5" xfId="11345"/>
    <cellStyle name="Note 4 4" xfId="1926"/>
    <cellStyle name="Note 4 4 2" xfId="5698"/>
    <cellStyle name="Note 4 4 2 2" xfId="11352"/>
    <cellStyle name="Note 4 4 3" xfId="11351"/>
    <cellStyle name="Note 4 5" xfId="1927"/>
    <cellStyle name="Note 4 5 2" xfId="5699"/>
    <cellStyle name="Note 4 5 2 2" xfId="11354"/>
    <cellStyle name="Note 4 5 3" xfId="11353"/>
    <cellStyle name="Note 4 6" xfId="5691"/>
    <cellStyle name="Note 4 6 2" xfId="11355"/>
    <cellStyle name="Note 4 7" xfId="11338"/>
    <cellStyle name="Note 5" xfId="1928"/>
    <cellStyle name="Note 5 2" xfId="1929"/>
    <cellStyle name="Note 5 2 2" xfId="5701"/>
    <cellStyle name="Note 5 2 2 2" xfId="11358"/>
    <cellStyle name="Note 5 2 3" xfId="11357"/>
    <cellStyle name="Note 5 3" xfId="1930"/>
    <cellStyle name="Note 5 3 2" xfId="5702"/>
    <cellStyle name="Note 5 3 2 2" xfId="11360"/>
    <cellStyle name="Note 5 3 3" xfId="11359"/>
    <cellStyle name="Note 5 4" xfId="5700"/>
    <cellStyle name="Note 5 4 2" xfId="11361"/>
    <cellStyle name="Note 5 5" xfId="11356"/>
    <cellStyle name="Note 6" xfId="1931"/>
    <cellStyle name="Note 6 2" xfId="1932"/>
    <cellStyle name="Note 6 2 2" xfId="5704"/>
    <cellStyle name="Note 6 2 2 2" xfId="11364"/>
    <cellStyle name="Note 6 2 3" xfId="11363"/>
    <cellStyle name="Note 6 3" xfId="1933"/>
    <cellStyle name="Note 6 3 2" xfId="5705"/>
    <cellStyle name="Note 6 3 2 2" xfId="11366"/>
    <cellStyle name="Note 6 3 3" xfId="11365"/>
    <cellStyle name="Note 6 4" xfId="5703"/>
    <cellStyle name="Note 6 4 2" xfId="11367"/>
    <cellStyle name="Note 6 5" xfId="11362"/>
    <cellStyle name="Note 7" xfId="1934"/>
    <cellStyle name="Note 7 2" xfId="1935"/>
    <cellStyle name="Note 7 2 2" xfId="5707"/>
    <cellStyle name="Note 7 2 2 2" xfId="11370"/>
    <cellStyle name="Note 7 2 3" xfId="11369"/>
    <cellStyle name="Note 7 3" xfId="1936"/>
    <cellStyle name="Note 7 3 2" xfId="5708"/>
    <cellStyle name="Note 7 3 2 2" xfId="11372"/>
    <cellStyle name="Note 7 3 3" xfId="11371"/>
    <cellStyle name="Note 7 4" xfId="5706"/>
    <cellStyle name="Note 7 4 2" xfId="11373"/>
    <cellStyle name="Note 7 5" xfId="11368"/>
    <cellStyle name="Note 8" xfId="1937"/>
    <cellStyle name="Note 8 2" xfId="1938"/>
    <cellStyle name="Note 8 2 2" xfId="5710"/>
    <cellStyle name="Note 8 2 2 2" xfId="11376"/>
    <cellStyle name="Note 8 2 3" xfId="11375"/>
    <cellStyle name="Note 8 3" xfId="1939"/>
    <cellStyle name="Note 8 3 2" xfId="5711"/>
    <cellStyle name="Note 8 3 2 2" xfId="11378"/>
    <cellStyle name="Note 8 3 3" xfId="11377"/>
    <cellStyle name="Note 8 4" xfId="5709"/>
    <cellStyle name="Note 8 4 2" xfId="11379"/>
    <cellStyle name="Note 8 5" xfId="11374"/>
    <cellStyle name="Note 9" xfId="1940"/>
    <cellStyle name="Note 9 2" xfId="1941"/>
    <cellStyle name="Note 9 2 2" xfId="5713"/>
    <cellStyle name="Note 9 2 2 2" xfId="11382"/>
    <cellStyle name="Note 9 2 3" xfId="11381"/>
    <cellStyle name="Note 9 3" xfId="1942"/>
    <cellStyle name="Note 9 3 2" xfId="5714"/>
    <cellStyle name="Note 9 3 2 2" xfId="11384"/>
    <cellStyle name="Note 9 3 3" xfId="11383"/>
    <cellStyle name="Note 9 4" xfId="5712"/>
    <cellStyle name="Note 9 4 2" xfId="11385"/>
    <cellStyle name="Note 9 5" xfId="11380"/>
    <cellStyle name="Output" xfId="1943"/>
    <cellStyle name="Output 2" xfId="1944"/>
    <cellStyle name="Output 2 2" xfId="1945"/>
    <cellStyle name="Output 2 2 2" xfId="1946"/>
    <cellStyle name="Output 2 2 2 2" xfId="5718"/>
    <cellStyle name="Output 2 2 2 2 2" xfId="11390"/>
    <cellStyle name="Output 2 2 2 3" xfId="11389"/>
    <cellStyle name="Output 2 2 3" xfId="5717"/>
    <cellStyle name="Output 2 2 3 2" xfId="11391"/>
    <cellStyle name="Output 2 2 4" xfId="11388"/>
    <cellStyle name="Output 2 3" xfId="1947"/>
    <cellStyle name="Output 2 3 2" xfId="5719"/>
    <cellStyle name="Output 2 3 2 2" xfId="11393"/>
    <cellStyle name="Output 2 3 3" xfId="11392"/>
    <cellStyle name="Output 2 4" xfId="1948"/>
    <cellStyle name="Output 2 4 2" xfId="5720"/>
    <cellStyle name="Output 2 4 2 2" xfId="11395"/>
    <cellStyle name="Output 2 4 3" xfId="11394"/>
    <cellStyle name="Output 2 5" xfId="5716"/>
    <cellStyle name="Output 2 5 2" xfId="11396"/>
    <cellStyle name="Output 2 6" xfId="11387"/>
    <cellStyle name="Output 3" xfId="1949"/>
    <cellStyle name="Output 3 2" xfId="1950"/>
    <cellStyle name="Output 3 2 2" xfId="5722"/>
    <cellStyle name="Output 3 2 2 2" xfId="11399"/>
    <cellStyle name="Output 3 2 3" xfId="11398"/>
    <cellStyle name="Output 3 3" xfId="1951"/>
    <cellStyle name="Output 3 3 2" xfId="5723"/>
    <cellStyle name="Output 3 3 2 2" xfId="11401"/>
    <cellStyle name="Output 3 3 3" xfId="11400"/>
    <cellStyle name="Output 3 4" xfId="5721"/>
    <cellStyle name="Output 3 4 2" xfId="11402"/>
    <cellStyle name="Output 3 5" xfId="11397"/>
    <cellStyle name="Output 4" xfId="1952"/>
    <cellStyle name="Output 4 2" xfId="1953"/>
    <cellStyle name="Output 4 2 2" xfId="5725"/>
    <cellStyle name="Output 4 2 2 2" xfId="11405"/>
    <cellStyle name="Output 4 2 3" xfId="11404"/>
    <cellStyle name="Output 4 3" xfId="5724"/>
    <cellStyle name="Output 4 3 2" xfId="11406"/>
    <cellStyle name="Output 4 4" xfId="11403"/>
    <cellStyle name="Output 5" xfId="1954"/>
    <cellStyle name="Output 5 2" xfId="5726"/>
    <cellStyle name="Output 5 2 2" xfId="11408"/>
    <cellStyle name="Output 5 3" xfId="11407"/>
    <cellStyle name="Output 6" xfId="1955"/>
    <cellStyle name="Output 6 2" xfId="5727"/>
    <cellStyle name="Output 6 2 2" xfId="11410"/>
    <cellStyle name="Output 6 3" xfId="11409"/>
    <cellStyle name="Output 7" xfId="5715"/>
    <cellStyle name="Output 7 2" xfId="11411"/>
    <cellStyle name="Output 8" xfId="11386"/>
    <cellStyle name="Percent [0]" xfId="1956"/>
    <cellStyle name="Percent [0] 2" xfId="11413"/>
    <cellStyle name="Percent [00]" xfId="1957"/>
    <cellStyle name="Percent [00] 2" xfId="11412"/>
    <cellStyle name="PrePop Currency (0)" xfId="1958"/>
    <cellStyle name="PrePop Currency (0) 2" xfId="11414"/>
    <cellStyle name="PrePop Currency (2)" xfId="1959"/>
    <cellStyle name="PrePop Currency (2) 2" xfId="11415"/>
    <cellStyle name="PrePop Units (0)" xfId="1960"/>
    <cellStyle name="PrePop Units (0) 2" xfId="11416"/>
    <cellStyle name="PrePop Units (1)" xfId="1961"/>
    <cellStyle name="PrePop Units (1) 2" xfId="11417"/>
    <cellStyle name="PrePop Units (2)" xfId="1962"/>
    <cellStyle name="PrePop Units (2) 2" xfId="11418"/>
    <cellStyle name="Product" xfId="1963"/>
    <cellStyle name="Product 2" xfId="5728"/>
    <cellStyle name="Product 2 2" xfId="11420"/>
    <cellStyle name="Product 3" xfId="11419"/>
    <cellStyle name="Row Heading_Calexico" xfId="1964"/>
    <cellStyle name="SPECIAL" xfId="1965"/>
    <cellStyle name="SPECIAL 2" xfId="5729"/>
    <cellStyle name="SPECIAL 2 2" xfId="11422"/>
    <cellStyle name="SPECIAL 3" xfId="11421"/>
    <cellStyle name="Standard_benchmarks" xfId="1966"/>
    <cellStyle name="Style 1" xfId="1967"/>
    <cellStyle name="Style 1 2" xfId="5730"/>
    <cellStyle name="Style 1 2 2" xfId="11424"/>
    <cellStyle name="Style 1 3" xfId="11423"/>
    <cellStyle name="Text Indent A" xfId="1968"/>
    <cellStyle name="Text Indent A 2" xfId="11425"/>
    <cellStyle name="Text Indent B" xfId="1969"/>
    <cellStyle name="Text Indent B 2" xfId="11426"/>
    <cellStyle name="Text Indent C" xfId="1970"/>
    <cellStyle name="Text Indent C 2" xfId="11427"/>
    <cellStyle name="Title" xfId="1971"/>
    <cellStyle name="Title 2" xfId="1972"/>
    <cellStyle name="Title 2 2" xfId="1973"/>
    <cellStyle name="Title 2 2 2" xfId="1974"/>
    <cellStyle name="Title 2 2 2 2" xfId="5734"/>
    <cellStyle name="Title 2 2 2 2 2" xfId="11432"/>
    <cellStyle name="Title 2 2 2 3" xfId="11431"/>
    <cellStyle name="Title 2 2 3" xfId="5733"/>
    <cellStyle name="Title 2 2 3 2" xfId="11433"/>
    <cellStyle name="Title 2 2 4" xfId="11430"/>
    <cellStyle name="Title 2 3" xfId="1975"/>
    <cellStyle name="Title 2 3 2" xfId="5735"/>
    <cellStyle name="Title 2 3 2 2" xfId="11435"/>
    <cellStyle name="Title 2 3 3" xfId="11434"/>
    <cellStyle name="Title 2 4" xfId="1976"/>
    <cellStyle name="Title 2 4 2" xfId="5736"/>
    <cellStyle name="Title 2 4 2 2" xfId="11437"/>
    <cellStyle name="Title 2 4 3" xfId="11436"/>
    <cellStyle name="Title 2 5" xfId="5732"/>
    <cellStyle name="Title 2 5 2" xfId="11438"/>
    <cellStyle name="Title 2 6" xfId="11429"/>
    <cellStyle name="Title 3" xfId="1977"/>
    <cellStyle name="Title 3 2" xfId="1978"/>
    <cellStyle name="Title 3 2 2" xfId="5738"/>
    <cellStyle name="Title 3 2 2 2" xfId="11441"/>
    <cellStyle name="Title 3 2 3" xfId="11440"/>
    <cellStyle name="Title 3 3" xfId="1979"/>
    <cellStyle name="Title 3 3 2" xfId="5739"/>
    <cellStyle name="Title 3 3 2 2" xfId="11443"/>
    <cellStyle name="Title 3 3 3" xfId="11442"/>
    <cellStyle name="Title 3 4" xfId="5737"/>
    <cellStyle name="Title 3 4 2" xfId="11444"/>
    <cellStyle name="Title 3 5" xfId="11439"/>
    <cellStyle name="Title 4" xfId="1980"/>
    <cellStyle name="Title 4 2" xfId="1981"/>
    <cellStyle name="Title 4 2 2" xfId="5741"/>
    <cellStyle name="Title 4 2 2 2" xfId="11447"/>
    <cellStyle name="Title 4 2 3" xfId="11446"/>
    <cellStyle name="Title 4 3" xfId="5740"/>
    <cellStyle name="Title 4 3 2" xfId="11448"/>
    <cellStyle name="Title 4 4" xfId="11445"/>
    <cellStyle name="Title 5" xfId="1982"/>
    <cellStyle name="Title 5 2" xfId="5742"/>
    <cellStyle name="Title 5 2 2" xfId="11450"/>
    <cellStyle name="Title 5 3" xfId="11449"/>
    <cellStyle name="Title 6" xfId="1983"/>
    <cellStyle name="Title 6 2" xfId="5743"/>
    <cellStyle name="Title 6 2 2" xfId="11452"/>
    <cellStyle name="Title 6 3" xfId="11451"/>
    <cellStyle name="Title 7" xfId="5731"/>
    <cellStyle name="Title 7 2" xfId="11453"/>
    <cellStyle name="Title 8" xfId="11428"/>
    <cellStyle name="Total" xfId="1984"/>
    <cellStyle name="Total 2" xfId="1985"/>
    <cellStyle name="Total 2 2" xfId="1986"/>
    <cellStyle name="Total 2 2 2" xfId="1987"/>
    <cellStyle name="Total 2 2 2 2" xfId="5747"/>
    <cellStyle name="Total 2 2 2 2 2" xfId="11458"/>
    <cellStyle name="Total 2 2 2 3" xfId="11457"/>
    <cellStyle name="Total 2 2 3" xfId="5746"/>
    <cellStyle name="Total 2 2 3 2" xfId="11459"/>
    <cellStyle name="Total 2 2 4" xfId="11456"/>
    <cellStyle name="Total 2 3" xfId="1988"/>
    <cellStyle name="Total 2 3 2" xfId="5748"/>
    <cellStyle name="Total 2 3 2 2" xfId="11461"/>
    <cellStyle name="Total 2 3 3" xfId="11460"/>
    <cellStyle name="Total 2 4" xfId="1989"/>
    <cellStyle name="Total 2 4 2" xfId="5749"/>
    <cellStyle name="Total 2 4 2 2" xfId="11463"/>
    <cellStyle name="Total 2 4 3" xfId="11462"/>
    <cellStyle name="Total 2 5" xfId="5745"/>
    <cellStyle name="Total 2 5 2" xfId="11464"/>
    <cellStyle name="Total 2 6" xfId="11455"/>
    <cellStyle name="Total 3" xfId="1990"/>
    <cellStyle name="Total 3 2" xfId="1991"/>
    <cellStyle name="Total 3 2 2" xfId="5751"/>
    <cellStyle name="Total 3 2 2 2" xfId="11467"/>
    <cellStyle name="Total 3 2 3" xfId="11466"/>
    <cellStyle name="Total 3 3" xfId="1992"/>
    <cellStyle name="Total 3 3 2" xfId="5752"/>
    <cellStyle name="Total 3 3 2 2" xfId="11469"/>
    <cellStyle name="Total 3 3 3" xfId="11468"/>
    <cellStyle name="Total 3 4" xfId="5750"/>
    <cellStyle name="Total 3 4 2" xfId="11470"/>
    <cellStyle name="Total 3 5" xfId="11465"/>
    <cellStyle name="Total 4" xfId="1993"/>
    <cellStyle name="Total 4 2" xfId="1994"/>
    <cellStyle name="Total 4 2 2" xfId="5754"/>
    <cellStyle name="Total 4 2 2 2" xfId="11473"/>
    <cellStyle name="Total 4 2 3" xfId="11472"/>
    <cellStyle name="Total 4 3" xfId="5753"/>
    <cellStyle name="Total 4 3 2" xfId="11474"/>
    <cellStyle name="Total 4 4" xfId="11471"/>
    <cellStyle name="Total 5" xfId="1995"/>
    <cellStyle name="Total 5 2" xfId="5755"/>
    <cellStyle name="Total 5 2 2" xfId="11476"/>
    <cellStyle name="Total 5 3" xfId="11475"/>
    <cellStyle name="Total 6" xfId="1996"/>
    <cellStyle name="Total 6 2" xfId="5756"/>
    <cellStyle name="Total 6 2 2" xfId="11478"/>
    <cellStyle name="Total 6 3" xfId="11477"/>
    <cellStyle name="Total 7" xfId="5744"/>
    <cellStyle name="Total 7 2" xfId="11479"/>
    <cellStyle name="Total 8" xfId="11454"/>
    <cellStyle name="Warning Text" xfId="1997"/>
    <cellStyle name="Warning Text 2" xfId="1998"/>
    <cellStyle name="Warning Text 2 2" xfId="1999"/>
    <cellStyle name="Warning Text 2 2 2" xfId="2000"/>
    <cellStyle name="Warning Text 2 2 2 2" xfId="5760"/>
    <cellStyle name="Warning Text 2 2 2 2 2" xfId="11484"/>
    <cellStyle name="Warning Text 2 2 2 3" xfId="11483"/>
    <cellStyle name="Warning Text 2 2 3" xfId="5759"/>
    <cellStyle name="Warning Text 2 2 3 2" xfId="11485"/>
    <cellStyle name="Warning Text 2 2 4" xfId="11482"/>
    <cellStyle name="Warning Text 2 3" xfId="2001"/>
    <cellStyle name="Warning Text 2 3 2" xfId="5761"/>
    <cellStyle name="Warning Text 2 3 2 2" xfId="11487"/>
    <cellStyle name="Warning Text 2 3 3" xfId="11486"/>
    <cellStyle name="Warning Text 2 4" xfId="2002"/>
    <cellStyle name="Warning Text 2 4 2" xfId="5762"/>
    <cellStyle name="Warning Text 2 4 2 2" xfId="11489"/>
    <cellStyle name="Warning Text 2 4 3" xfId="11488"/>
    <cellStyle name="Warning Text 2 5" xfId="5758"/>
    <cellStyle name="Warning Text 2 5 2" xfId="11490"/>
    <cellStyle name="Warning Text 2 6" xfId="11481"/>
    <cellStyle name="Warning Text 3" xfId="2003"/>
    <cellStyle name="Warning Text 3 2" xfId="2004"/>
    <cellStyle name="Warning Text 3 2 2" xfId="5764"/>
    <cellStyle name="Warning Text 3 2 2 2" xfId="11493"/>
    <cellStyle name="Warning Text 3 2 3" xfId="11492"/>
    <cellStyle name="Warning Text 3 3" xfId="2005"/>
    <cellStyle name="Warning Text 3 3 2" xfId="5765"/>
    <cellStyle name="Warning Text 3 3 2 2" xfId="11495"/>
    <cellStyle name="Warning Text 3 3 3" xfId="11494"/>
    <cellStyle name="Warning Text 3 4" xfId="5763"/>
    <cellStyle name="Warning Text 3 4 2" xfId="11496"/>
    <cellStyle name="Warning Text 3 5" xfId="11491"/>
    <cellStyle name="Warning Text 4" xfId="2006"/>
    <cellStyle name="Warning Text 4 2" xfId="2007"/>
    <cellStyle name="Warning Text 4 2 2" xfId="5767"/>
    <cellStyle name="Warning Text 4 2 2 2" xfId="11499"/>
    <cellStyle name="Warning Text 4 2 3" xfId="11498"/>
    <cellStyle name="Warning Text 4 3" xfId="5766"/>
    <cellStyle name="Warning Text 4 3 2" xfId="11500"/>
    <cellStyle name="Warning Text 4 4" xfId="11497"/>
    <cellStyle name="Warning Text 5" xfId="2008"/>
    <cellStyle name="Warning Text 5 2" xfId="5768"/>
    <cellStyle name="Warning Text 5 2 2" xfId="11502"/>
    <cellStyle name="Warning Text 5 3" xfId="11501"/>
    <cellStyle name="Warning Text 6" xfId="2009"/>
    <cellStyle name="Warning Text 6 2" xfId="5769"/>
    <cellStyle name="Warning Text 6 2 2" xfId="11504"/>
    <cellStyle name="Warning Text 6 3" xfId="11503"/>
    <cellStyle name="Warning Text 7" xfId="5757"/>
    <cellStyle name="Warning Text 7 2" xfId="11505"/>
    <cellStyle name="Warning Text 8" xfId="11480"/>
    <cellStyle name="百分比 2" xfId="2197"/>
    <cellStyle name="百分比 2 10" xfId="5956"/>
    <cellStyle name="百分比 2 10 2" xfId="14440"/>
    <cellStyle name="百分比 2 11" xfId="14439"/>
    <cellStyle name="百分比 2 2" xfId="2198"/>
    <cellStyle name="百分比 2 2 2" xfId="2199"/>
    <cellStyle name="百分比 2 2 2 2" xfId="2200"/>
    <cellStyle name="百分比 2 2 2 2 2" xfId="2201"/>
    <cellStyle name="百分比 2 2 2 2 2 2" xfId="5960"/>
    <cellStyle name="百分比 2 2 2 2 2 2 2" xfId="14445"/>
    <cellStyle name="百分比 2 2 2 2 2 3" xfId="14444"/>
    <cellStyle name="百分比 2 2 2 2 3" xfId="2202"/>
    <cellStyle name="百分比 2 2 2 2 3 2" xfId="5961"/>
    <cellStyle name="百分比 2 2 2 2 3 2 2" xfId="14447"/>
    <cellStyle name="百分比 2 2 2 2 3 3" xfId="14446"/>
    <cellStyle name="百分比 2 2 2 2 4" xfId="5959"/>
    <cellStyle name="百分比 2 2 2 2 4 2" xfId="14448"/>
    <cellStyle name="百分比 2 2 2 2 5" xfId="14443"/>
    <cellStyle name="百分比 2 2 2 3" xfId="2203"/>
    <cellStyle name="百分比 2 2 2 3 2" xfId="5962"/>
    <cellStyle name="百分比 2 2 2 3 2 2" xfId="14450"/>
    <cellStyle name="百分比 2 2 2 3 3" xfId="14449"/>
    <cellStyle name="百分比 2 2 2 4" xfId="2204"/>
    <cellStyle name="百分比 2 2 2 4 2" xfId="5963"/>
    <cellStyle name="百分比 2 2 2 4 2 2" xfId="14452"/>
    <cellStyle name="百分比 2 2 2 4 3" xfId="14451"/>
    <cellStyle name="百分比 2 2 2 5" xfId="5958"/>
    <cellStyle name="百分比 2 2 2 5 2" xfId="14453"/>
    <cellStyle name="百分比 2 2 2 6" xfId="14442"/>
    <cellStyle name="百分比 2 2 3" xfId="2205"/>
    <cellStyle name="百分比 2 2 3 2" xfId="2206"/>
    <cellStyle name="百分比 2 2 3 2 2" xfId="5965"/>
    <cellStyle name="百分比 2 2 3 2 2 2" xfId="14456"/>
    <cellStyle name="百分比 2 2 3 2 3" xfId="14455"/>
    <cellStyle name="百分比 2 2 3 3" xfId="2207"/>
    <cellStyle name="百分比 2 2 3 3 2" xfId="5966"/>
    <cellStyle name="百分比 2 2 3 3 2 2" xfId="14458"/>
    <cellStyle name="百分比 2 2 3 3 3" xfId="14457"/>
    <cellStyle name="百分比 2 2 3 4" xfId="5964"/>
    <cellStyle name="百分比 2 2 3 4 2" xfId="14459"/>
    <cellStyle name="百分比 2 2 3 5" xfId="14454"/>
    <cellStyle name="百分比 2 2 4" xfId="2208"/>
    <cellStyle name="百分比 2 2 4 2" xfId="2209"/>
    <cellStyle name="百分比 2 2 4 2 2" xfId="5968"/>
    <cellStyle name="百分比 2 2 4 2 2 2" xfId="14462"/>
    <cellStyle name="百分比 2 2 4 2 3" xfId="14461"/>
    <cellStyle name="百分比 2 2 4 3" xfId="2210"/>
    <cellStyle name="百分比 2 2 4 3 2" xfId="5969"/>
    <cellStyle name="百分比 2 2 4 3 2 2" xfId="14464"/>
    <cellStyle name="百分比 2 2 4 3 3" xfId="14463"/>
    <cellStyle name="百分比 2 2 4 4" xfId="5967"/>
    <cellStyle name="百分比 2 2 4 4 2" xfId="14465"/>
    <cellStyle name="百分比 2 2 4 5" xfId="14460"/>
    <cellStyle name="百分比 2 2 5" xfId="2211"/>
    <cellStyle name="百分比 2 2 5 2" xfId="5970"/>
    <cellStyle name="百分比 2 2 5 2 2" xfId="14467"/>
    <cellStyle name="百分比 2 2 5 3" xfId="14466"/>
    <cellStyle name="百分比 2 2 6" xfId="2212"/>
    <cellStyle name="百分比 2 2 6 2" xfId="5971"/>
    <cellStyle name="百分比 2 2 6 2 2" xfId="14469"/>
    <cellStyle name="百分比 2 2 6 3" xfId="14468"/>
    <cellStyle name="百分比 2 2 7" xfId="5957"/>
    <cellStyle name="百分比 2 2 7 2" xfId="14470"/>
    <cellStyle name="百分比 2 2 8" xfId="14441"/>
    <cellStyle name="百分比 2 3" xfId="2213"/>
    <cellStyle name="百分比 2 3 2" xfId="2214"/>
    <cellStyle name="百分比 2 3 2 2" xfId="2215"/>
    <cellStyle name="百分比 2 3 2 2 2" xfId="5974"/>
    <cellStyle name="百分比 2 3 2 2 2 2" xfId="14474"/>
    <cellStyle name="百分比 2 3 2 2 3" xfId="14473"/>
    <cellStyle name="百分比 2 3 2 3" xfId="2216"/>
    <cellStyle name="百分比 2 3 2 3 2" xfId="5975"/>
    <cellStyle name="百分比 2 3 2 3 2 2" xfId="14476"/>
    <cellStyle name="百分比 2 3 2 3 3" xfId="14475"/>
    <cellStyle name="百分比 2 3 2 4" xfId="5973"/>
    <cellStyle name="百分比 2 3 2 4 2" xfId="14477"/>
    <cellStyle name="百分比 2 3 2 5" xfId="14472"/>
    <cellStyle name="百分比 2 3 3" xfId="2217"/>
    <cellStyle name="百分比 2 3 3 2" xfId="2218"/>
    <cellStyle name="百分比 2 3 3 2 2" xfId="5977"/>
    <cellStyle name="百分比 2 3 3 2 2 2" xfId="14480"/>
    <cellStyle name="百分比 2 3 3 2 3" xfId="14479"/>
    <cellStyle name="百分比 2 3 3 3" xfId="2219"/>
    <cellStyle name="百分比 2 3 3 3 2" xfId="5978"/>
    <cellStyle name="百分比 2 3 3 3 2 2" xfId="14482"/>
    <cellStyle name="百分比 2 3 3 3 3" xfId="14481"/>
    <cellStyle name="百分比 2 3 3 4" xfId="5976"/>
    <cellStyle name="百分比 2 3 3 4 2" xfId="14483"/>
    <cellStyle name="百分比 2 3 3 5" xfId="14478"/>
    <cellStyle name="百分比 2 3 4" xfId="2220"/>
    <cellStyle name="百分比 2 3 4 2" xfId="5979"/>
    <cellStyle name="百分比 2 3 4 2 2" xfId="14485"/>
    <cellStyle name="百分比 2 3 4 3" xfId="14484"/>
    <cellStyle name="百分比 2 3 5" xfId="2221"/>
    <cellStyle name="百分比 2 3 5 2" xfId="5980"/>
    <cellStyle name="百分比 2 3 5 2 2" xfId="14487"/>
    <cellStyle name="百分比 2 3 5 3" xfId="14486"/>
    <cellStyle name="百分比 2 3 6" xfId="5972"/>
    <cellStyle name="百分比 2 3 6 2" xfId="14488"/>
    <cellStyle name="百分比 2 3 7" xfId="14471"/>
    <cellStyle name="百分比 2 4" xfId="2222"/>
    <cellStyle name="百分比 2 4 2" xfId="2223"/>
    <cellStyle name="百分比 2 4 2 2" xfId="2224"/>
    <cellStyle name="百分比 2 4 2 2 2" xfId="5983"/>
    <cellStyle name="百分比 2 4 2 2 2 2" xfId="14492"/>
    <cellStyle name="百分比 2 4 2 2 3" xfId="14491"/>
    <cellStyle name="百分比 2 4 2 3" xfId="2225"/>
    <cellStyle name="百分比 2 4 2 3 2" xfId="5984"/>
    <cellStyle name="百分比 2 4 2 3 2 2" xfId="14494"/>
    <cellStyle name="百分比 2 4 2 3 3" xfId="14493"/>
    <cellStyle name="百分比 2 4 2 4" xfId="5982"/>
    <cellStyle name="百分比 2 4 2 4 2" xfId="14495"/>
    <cellStyle name="百分比 2 4 2 5" xfId="14490"/>
    <cellStyle name="百分比 2 4 3" xfId="2226"/>
    <cellStyle name="百分比 2 4 3 2" xfId="2227"/>
    <cellStyle name="百分比 2 4 3 2 2" xfId="5986"/>
    <cellStyle name="百分比 2 4 3 2 2 2" xfId="14498"/>
    <cellStyle name="百分比 2 4 3 2 3" xfId="14497"/>
    <cellStyle name="百分比 2 4 3 3" xfId="2228"/>
    <cellStyle name="百分比 2 4 3 3 2" xfId="5987"/>
    <cellStyle name="百分比 2 4 3 3 2 2" xfId="14500"/>
    <cellStyle name="百分比 2 4 3 3 3" xfId="14499"/>
    <cellStyle name="百分比 2 4 3 4" xfId="5985"/>
    <cellStyle name="百分比 2 4 3 4 2" xfId="14501"/>
    <cellStyle name="百分比 2 4 3 5" xfId="14496"/>
    <cellStyle name="百分比 2 4 4" xfId="2229"/>
    <cellStyle name="百分比 2 4 4 2" xfId="5988"/>
    <cellStyle name="百分比 2 4 4 2 2" xfId="14503"/>
    <cellStyle name="百分比 2 4 4 3" xfId="14502"/>
    <cellStyle name="百分比 2 4 5" xfId="2230"/>
    <cellStyle name="百分比 2 4 5 2" xfId="5989"/>
    <cellStyle name="百分比 2 4 5 2 2" xfId="14505"/>
    <cellStyle name="百分比 2 4 5 3" xfId="14504"/>
    <cellStyle name="百分比 2 4 6" xfId="5981"/>
    <cellStyle name="百分比 2 4 6 2" xfId="14506"/>
    <cellStyle name="百分比 2 4 7" xfId="14489"/>
    <cellStyle name="百分比 2 5" xfId="2231"/>
    <cellStyle name="百分比 2 5 2" xfId="2232"/>
    <cellStyle name="百分比 2 5 2 2" xfId="5991"/>
    <cellStyle name="百分比 2 5 2 2 2" xfId="14509"/>
    <cellStyle name="百分比 2 5 2 3" xfId="14508"/>
    <cellStyle name="百分比 2 5 3" xfId="2233"/>
    <cellStyle name="百分比 2 5 3 2" xfId="5992"/>
    <cellStyle name="百分比 2 5 3 2 2" xfId="14511"/>
    <cellStyle name="百分比 2 5 3 3" xfId="14510"/>
    <cellStyle name="百分比 2 5 4" xfId="5990"/>
    <cellStyle name="百分比 2 5 4 2" xfId="14512"/>
    <cellStyle name="百分比 2 5 5" xfId="14507"/>
    <cellStyle name="百分比 2 6" xfId="2234"/>
    <cellStyle name="百分比 2 6 2" xfId="2235"/>
    <cellStyle name="百分比 2 6 2 2" xfId="5994"/>
    <cellStyle name="百分比 2 6 2 2 2" xfId="14515"/>
    <cellStyle name="百分比 2 6 2 3" xfId="14514"/>
    <cellStyle name="百分比 2 6 3" xfId="2236"/>
    <cellStyle name="百分比 2 6 3 2" xfId="5995"/>
    <cellStyle name="百分比 2 6 3 2 2" xfId="14517"/>
    <cellStyle name="百分比 2 6 3 3" xfId="14516"/>
    <cellStyle name="百分比 2 6 4" xfId="5993"/>
    <cellStyle name="百分比 2 6 4 2" xfId="14518"/>
    <cellStyle name="百分比 2 6 5" xfId="14513"/>
    <cellStyle name="百分比 2 7" xfId="2237"/>
    <cellStyle name="百分比 2 7 2" xfId="2238"/>
    <cellStyle name="百分比 2 7 2 2" xfId="5997"/>
    <cellStyle name="百分比 2 7 2 2 2" xfId="14521"/>
    <cellStyle name="百分比 2 7 2 3" xfId="14520"/>
    <cellStyle name="百分比 2 7 3" xfId="2239"/>
    <cellStyle name="百分比 2 7 3 2" xfId="5998"/>
    <cellStyle name="百分比 2 7 3 2 2" xfId="14523"/>
    <cellStyle name="百分比 2 7 3 3" xfId="14522"/>
    <cellStyle name="百分比 2 7 4" xfId="5996"/>
    <cellStyle name="百分比 2 7 4 2" xfId="14524"/>
    <cellStyle name="百分比 2 7 5" xfId="14519"/>
    <cellStyle name="百分比 2 8" xfId="2240"/>
    <cellStyle name="百分比 2 8 2" xfId="2241"/>
    <cellStyle name="百分比 2 8 2 2" xfId="6000"/>
    <cellStyle name="百分比 2 8 2 2 2" xfId="14527"/>
    <cellStyle name="百分比 2 8 2 3" xfId="14526"/>
    <cellStyle name="百分比 2 8 3" xfId="2242"/>
    <cellStyle name="百分比 2 8 3 2" xfId="6001"/>
    <cellStyle name="百分比 2 8 3 2 2" xfId="14529"/>
    <cellStyle name="百分比 2 8 3 3" xfId="14528"/>
    <cellStyle name="百分比 2 8 4" xfId="5999"/>
    <cellStyle name="百分比 2 8 4 2" xfId="14530"/>
    <cellStyle name="百分比 2 8 5" xfId="14525"/>
    <cellStyle name="百分比 2 9" xfId="2243"/>
    <cellStyle name="百分比 2 9 2" xfId="2244"/>
    <cellStyle name="百分比 2 9 2 2" xfId="6003"/>
    <cellStyle name="百分比 2 9 2 2 2" xfId="14533"/>
    <cellStyle name="百分比 2 9 2 3" xfId="14532"/>
    <cellStyle name="百分比 2 9 3" xfId="2245"/>
    <cellStyle name="百分比 2 9 3 2" xfId="6004"/>
    <cellStyle name="百分比 2 9 3 2 2" xfId="14535"/>
    <cellStyle name="百分比 2 9 3 3" xfId="14534"/>
    <cellStyle name="百分比 2 9 4" xfId="6002"/>
    <cellStyle name="百分比 2 9 4 2" xfId="14536"/>
    <cellStyle name="百分比 2 9 5" xfId="14531"/>
    <cellStyle name="百分比 3" xfId="2246"/>
    <cellStyle name="百分比 3 2" xfId="14537"/>
    <cellStyle name="備註 2" xfId="3429"/>
    <cellStyle name="備註 2 2" xfId="7176"/>
    <cellStyle name="備註 2 2 2" xfId="11643"/>
    <cellStyle name="備註 2 3" xfId="11642"/>
    <cellStyle name="備註 3" xfId="3430"/>
    <cellStyle name="備註 3 2" xfId="7177"/>
    <cellStyle name="備註 3 2 2" xfId="11645"/>
    <cellStyle name="備註 3 3" xfId="11644"/>
    <cellStyle name="備註 4" xfId="3431"/>
    <cellStyle name="備註 4 2" xfId="7178"/>
    <cellStyle name="備註 4 2 2" xfId="11647"/>
    <cellStyle name="備註 4 3" xfId="11646"/>
    <cellStyle name="備註 5" xfId="3432"/>
    <cellStyle name="備註 5 2" xfId="7179"/>
    <cellStyle name="備註 5 2 2" xfId="11649"/>
    <cellStyle name="備註 5 3" xfId="11648"/>
    <cellStyle name="備註 6" xfId="3433"/>
    <cellStyle name="備註 6 2" xfId="7180"/>
    <cellStyle name="備註 6 2 2" xfId="11651"/>
    <cellStyle name="備註 6 3" xfId="11650"/>
    <cellStyle name="備註 7" xfId="3434"/>
    <cellStyle name="備註 7 2" xfId="7181"/>
    <cellStyle name="備註 7 2 2" xfId="11653"/>
    <cellStyle name="備註 7 3" xfId="11652"/>
    <cellStyle name="備註 8" xfId="3435"/>
    <cellStyle name="備註 8 2" xfId="7182"/>
    <cellStyle name="備註 8 2 2" xfId="11655"/>
    <cellStyle name="備註 8 3" xfId="11654"/>
    <cellStyle name="備註 9" xfId="3436"/>
    <cellStyle name="備註 9 2" xfId="7183"/>
    <cellStyle name="備註 9 2 2" xfId="11657"/>
    <cellStyle name="備註 9 3" xfId="11656"/>
    <cellStyle name="标题 1 2" xfId="2250"/>
    <cellStyle name="标题 1 2 2" xfId="2251"/>
    <cellStyle name="标题 1 2 2 2" xfId="2252"/>
    <cellStyle name="标题 1 2 2 2 2" xfId="2253"/>
    <cellStyle name="标题 1 2 2 2 2 2" xfId="6011"/>
    <cellStyle name="标题 1 2 2 2 2 2 2" xfId="14146"/>
    <cellStyle name="标题 1 2 2 2 2 3" xfId="14145"/>
    <cellStyle name="标题 1 2 2 2 3" xfId="6010"/>
    <cellStyle name="标题 1 2 2 2 3 2" xfId="14147"/>
    <cellStyle name="标题 1 2 2 2 4" xfId="14144"/>
    <cellStyle name="标题 1 2 2 3" xfId="2254"/>
    <cellStyle name="标题 1 2 2 3 2" xfId="6012"/>
    <cellStyle name="标题 1 2 2 3 2 2" xfId="14149"/>
    <cellStyle name="标题 1 2 2 3 3" xfId="14148"/>
    <cellStyle name="标题 1 2 2 4" xfId="2255"/>
    <cellStyle name="标题 1 2 2 4 2" xfId="6013"/>
    <cellStyle name="标题 1 2 2 4 2 2" xfId="14151"/>
    <cellStyle name="标题 1 2 2 4 3" xfId="14150"/>
    <cellStyle name="标题 1 2 2 5" xfId="6009"/>
    <cellStyle name="标题 1 2 2 5 2" xfId="14152"/>
    <cellStyle name="标题 1 2 2 6" xfId="14143"/>
    <cellStyle name="标题 1 2 3" xfId="2256"/>
    <cellStyle name="标题 1 2 3 2" xfId="2257"/>
    <cellStyle name="标题 1 2 3 2 2" xfId="6015"/>
    <cellStyle name="标题 1 2 3 2 2 2" xfId="14155"/>
    <cellStyle name="标题 1 2 3 2 3" xfId="14154"/>
    <cellStyle name="标题 1 2 3 3" xfId="2258"/>
    <cellStyle name="标题 1 2 3 3 2" xfId="6016"/>
    <cellStyle name="标题 1 2 3 3 2 2" xfId="14157"/>
    <cellStyle name="标题 1 2 3 3 3" xfId="14156"/>
    <cellStyle name="标题 1 2 3 4" xfId="6014"/>
    <cellStyle name="标题 1 2 3 4 2" xfId="14158"/>
    <cellStyle name="标题 1 2 3 5" xfId="14153"/>
    <cellStyle name="标题 1 2 4" xfId="2259"/>
    <cellStyle name="标题 1 2 4 2" xfId="2260"/>
    <cellStyle name="标题 1 2 4 2 2" xfId="6018"/>
    <cellStyle name="标题 1 2 4 2 2 2" xfId="14161"/>
    <cellStyle name="标题 1 2 4 2 3" xfId="14160"/>
    <cellStyle name="标题 1 2 4 3" xfId="6017"/>
    <cellStyle name="标题 1 2 4 3 2" xfId="14162"/>
    <cellStyle name="标题 1 2 4 4" xfId="14159"/>
    <cellStyle name="标题 1 2 5" xfId="2261"/>
    <cellStyle name="标题 1 2 5 2" xfId="6019"/>
    <cellStyle name="标题 1 2 5 2 2" xfId="14164"/>
    <cellStyle name="标题 1 2 5 3" xfId="14163"/>
    <cellStyle name="标题 1 2 6" xfId="2262"/>
    <cellStyle name="标题 1 2 6 2" xfId="6020"/>
    <cellStyle name="标题 1 2 6 2 2" xfId="14166"/>
    <cellStyle name="标题 1 2 6 3" xfId="14165"/>
    <cellStyle name="标题 1 2 7" xfId="6008"/>
    <cellStyle name="标题 1 2 7 2" xfId="14167"/>
    <cellStyle name="标题 1 2 8" xfId="14142"/>
    <cellStyle name="标题 2 2" xfId="2263"/>
    <cellStyle name="标题 2 2 2" xfId="2264"/>
    <cellStyle name="标题 2 2 2 2" xfId="2265"/>
    <cellStyle name="标题 2 2 2 2 2" xfId="2266"/>
    <cellStyle name="标题 2 2 2 2 2 2" xfId="6024"/>
    <cellStyle name="标题 2 2 2 2 2 2 2" xfId="14172"/>
    <cellStyle name="标题 2 2 2 2 2 3" xfId="14171"/>
    <cellStyle name="标题 2 2 2 2 3" xfId="6023"/>
    <cellStyle name="标题 2 2 2 2 3 2" xfId="14173"/>
    <cellStyle name="标题 2 2 2 2 4" xfId="14170"/>
    <cellStyle name="标题 2 2 2 3" xfId="2267"/>
    <cellStyle name="标题 2 2 2 3 2" xfId="6025"/>
    <cellStyle name="标题 2 2 2 3 2 2" xfId="14175"/>
    <cellStyle name="标题 2 2 2 3 3" xfId="14174"/>
    <cellStyle name="标题 2 2 2 4" xfId="2268"/>
    <cellStyle name="标题 2 2 2 4 2" xfId="6026"/>
    <cellStyle name="标题 2 2 2 4 2 2" xfId="14177"/>
    <cellStyle name="标题 2 2 2 4 3" xfId="14176"/>
    <cellStyle name="标题 2 2 2 5" xfId="6022"/>
    <cellStyle name="标题 2 2 2 5 2" xfId="14178"/>
    <cellStyle name="标题 2 2 2 6" xfId="14169"/>
    <cellStyle name="标题 2 2 3" xfId="2269"/>
    <cellStyle name="标题 2 2 3 2" xfId="2270"/>
    <cellStyle name="标题 2 2 3 2 2" xfId="6028"/>
    <cellStyle name="标题 2 2 3 2 2 2" xfId="14181"/>
    <cellStyle name="标题 2 2 3 2 3" xfId="14180"/>
    <cellStyle name="标题 2 2 3 3" xfId="2271"/>
    <cellStyle name="标题 2 2 3 3 2" xfId="6029"/>
    <cellStyle name="标题 2 2 3 3 2 2" xfId="14183"/>
    <cellStyle name="标题 2 2 3 3 3" xfId="14182"/>
    <cellStyle name="标题 2 2 3 4" xfId="6027"/>
    <cellStyle name="标题 2 2 3 4 2" xfId="14184"/>
    <cellStyle name="标题 2 2 3 5" xfId="14179"/>
    <cellStyle name="标题 2 2 4" xfId="2272"/>
    <cellStyle name="标题 2 2 4 2" xfId="2273"/>
    <cellStyle name="标题 2 2 4 2 2" xfId="6031"/>
    <cellStyle name="标题 2 2 4 2 2 2" xfId="14187"/>
    <cellStyle name="标题 2 2 4 2 3" xfId="14186"/>
    <cellStyle name="标题 2 2 4 3" xfId="6030"/>
    <cellStyle name="标题 2 2 4 3 2" xfId="14188"/>
    <cellStyle name="标题 2 2 4 4" xfId="14185"/>
    <cellStyle name="标题 2 2 5" xfId="2274"/>
    <cellStyle name="标题 2 2 5 2" xfId="6032"/>
    <cellStyle name="标题 2 2 5 2 2" xfId="14190"/>
    <cellStyle name="标题 2 2 5 3" xfId="14189"/>
    <cellStyle name="标题 2 2 6" xfId="2275"/>
    <cellStyle name="标题 2 2 6 2" xfId="6033"/>
    <cellStyle name="标题 2 2 6 2 2" xfId="14192"/>
    <cellStyle name="标题 2 2 6 3" xfId="14191"/>
    <cellStyle name="标题 2 2 7" xfId="6021"/>
    <cellStyle name="标题 2 2 7 2" xfId="14193"/>
    <cellStyle name="标题 2 2 8" xfId="14168"/>
    <cellStyle name="标题 3 2" xfId="2276"/>
    <cellStyle name="标题 3 2 2" xfId="2277"/>
    <cellStyle name="标题 3 2 2 2" xfId="2278"/>
    <cellStyle name="标题 3 2 2 2 2" xfId="2279"/>
    <cellStyle name="标题 3 2 2 2 2 2" xfId="6037"/>
    <cellStyle name="标题 3 2 2 2 2 2 2" xfId="14198"/>
    <cellStyle name="标题 3 2 2 2 2 3" xfId="14197"/>
    <cellStyle name="标题 3 2 2 2 3" xfId="6036"/>
    <cellStyle name="标题 3 2 2 2 3 2" xfId="14199"/>
    <cellStyle name="标题 3 2 2 2 4" xfId="14196"/>
    <cellStyle name="标题 3 2 2 3" xfId="2280"/>
    <cellStyle name="标题 3 2 2 3 2" xfId="6038"/>
    <cellStyle name="标题 3 2 2 3 2 2" xfId="14201"/>
    <cellStyle name="标题 3 2 2 3 3" xfId="14200"/>
    <cellStyle name="标题 3 2 2 4" xfId="2281"/>
    <cellStyle name="标题 3 2 2 4 2" xfId="6039"/>
    <cellStyle name="标题 3 2 2 4 2 2" xfId="14203"/>
    <cellStyle name="标题 3 2 2 4 3" xfId="14202"/>
    <cellStyle name="标题 3 2 2 5" xfId="6035"/>
    <cellStyle name="标题 3 2 2 5 2" xfId="14204"/>
    <cellStyle name="标题 3 2 2 6" xfId="14195"/>
    <cellStyle name="标题 3 2 3" xfId="2282"/>
    <cellStyle name="标题 3 2 3 2" xfId="2283"/>
    <cellStyle name="标题 3 2 3 2 2" xfId="6041"/>
    <cellStyle name="标题 3 2 3 2 2 2" xfId="14207"/>
    <cellStyle name="标题 3 2 3 2 3" xfId="14206"/>
    <cellStyle name="标题 3 2 3 3" xfId="2284"/>
    <cellStyle name="标题 3 2 3 3 2" xfId="6042"/>
    <cellStyle name="标题 3 2 3 3 2 2" xfId="14209"/>
    <cellStyle name="标题 3 2 3 3 3" xfId="14208"/>
    <cellStyle name="标题 3 2 3 4" xfId="6040"/>
    <cellStyle name="标题 3 2 3 4 2" xfId="14210"/>
    <cellStyle name="标题 3 2 3 5" xfId="14205"/>
    <cellStyle name="标题 3 2 4" xfId="2285"/>
    <cellStyle name="标题 3 2 4 2" xfId="2286"/>
    <cellStyle name="标题 3 2 4 2 2" xfId="6044"/>
    <cellStyle name="标题 3 2 4 2 2 2" xfId="14213"/>
    <cellStyle name="标题 3 2 4 2 3" xfId="14212"/>
    <cellStyle name="标题 3 2 4 3" xfId="6043"/>
    <cellStyle name="标题 3 2 4 3 2" xfId="14214"/>
    <cellStyle name="标题 3 2 4 4" xfId="14211"/>
    <cellStyle name="标题 3 2 5" xfId="2287"/>
    <cellStyle name="标题 3 2 5 2" xfId="6045"/>
    <cellStyle name="标题 3 2 5 2 2" xfId="14216"/>
    <cellStyle name="标题 3 2 5 3" xfId="14215"/>
    <cellStyle name="标题 3 2 6" xfId="2288"/>
    <cellStyle name="标题 3 2 6 2" xfId="6046"/>
    <cellStyle name="标题 3 2 6 2 2" xfId="14218"/>
    <cellStyle name="标题 3 2 6 3" xfId="14217"/>
    <cellStyle name="标题 3 2 7" xfId="6034"/>
    <cellStyle name="标题 3 2 7 2" xfId="14219"/>
    <cellStyle name="标题 3 2 8" xfId="14194"/>
    <cellStyle name="标题 4 2" xfId="2289"/>
    <cellStyle name="标题 4 2 2" xfId="2290"/>
    <cellStyle name="标题 4 2 2 2" xfId="2291"/>
    <cellStyle name="标题 4 2 2 2 2" xfId="2292"/>
    <cellStyle name="标题 4 2 2 2 2 2" xfId="6050"/>
    <cellStyle name="标题 4 2 2 2 2 2 2" xfId="14224"/>
    <cellStyle name="标题 4 2 2 2 2 3" xfId="14223"/>
    <cellStyle name="标题 4 2 2 2 3" xfId="6049"/>
    <cellStyle name="标题 4 2 2 2 3 2" xfId="14225"/>
    <cellStyle name="标题 4 2 2 2 4" xfId="14222"/>
    <cellStyle name="标题 4 2 2 3" xfId="2293"/>
    <cellStyle name="标题 4 2 2 3 2" xfId="6051"/>
    <cellStyle name="标题 4 2 2 3 2 2" xfId="14227"/>
    <cellStyle name="标题 4 2 2 3 3" xfId="14226"/>
    <cellStyle name="标题 4 2 2 4" xfId="2294"/>
    <cellStyle name="标题 4 2 2 4 2" xfId="6052"/>
    <cellStyle name="标题 4 2 2 4 2 2" xfId="14229"/>
    <cellStyle name="标题 4 2 2 4 3" xfId="14228"/>
    <cellStyle name="标题 4 2 2 5" xfId="6048"/>
    <cellStyle name="标题 4 2 2 5 2" xfId="14230"/>
    <cellStyle name="标题 4 2 2 6" xfId="14221"/>
    <cellStyle name="标题 4 2 3" xfId="2295"/>
    <cellStyle name="标题 4 2 3 2" xfId="2296"/>
    <cellStyle name="标题 4 2 3 2 2" xfId="6054"/>
    <cellStyle name="标题 4 2 3 2 2 2" xfId="14233"/>
    <cellStyle name="标题 4 2 3 2 3" xfId="14232"/>
    <cellStyle name="标题 4 2 3 3" xfId="2297"/>
    <cellStyle name="标题 4 2 3 3 2" xfId="6055"/>
    <cellStyle name="标题 4 2 3 3 2 2" xfId="14235"/>
    <cellStyle name="标题 4 2 3 3 3" xfId="14234"/>
    <cellStyle name="标题 4 2 3 4" xfId="6053"/>
    <cellStyle name="标题 4 2 3 4 2" xfId="14236"/>
    <cellStyle name="标题 4 2 3 5" xfId="14231"/>
    <cellStyle name="标题 4 2 4" xfId="2298"/>
    <cellStyle name="标题 4 2 4 2" xfId="2299"/>
    <cellStyle name="标题 4 2 4 2 2" xfId="6057"/>
    <cellStyle name="标题 4 2 4 2 2 2" xfId="14239"/>
    <cellStyle name="标题 4 2 4 2 3" xfId="14238"/>
    <cellStyle name="标题 4 2 4 3" xfId="6056"/>
    <cellStyle name="标题 4 2 4 3 2" xfId="14240"/>
    <cellStyle name="标题 4 2 4 4" xfId="14237"/>
    <cellStyle name="标题 4 2 5" xfId="2300"/>
    <cellStyle name="标题 4 2 5 2" xfId="6058"/>
    <cellStyle name="标题 4 2 5 2 2" xfId="14242"/>
    <cellStyle name="标题 4 2 5 3" xfId="14241"/>
    <cellStyle name="标题 4 2 6" xfId="2301"/>
    <cellStyle name="标题 4 2 6 2" xfId="6059"/>
    <cellStyle name="标题 4 2 6 2 2" xfId="14244"/>
    <cellStyle name="标题 4 2 6 3" xfId="14243"/>
    <cellStyle name="标题 4 2 7" xfId="6047"/>
    <cellStyle name="标题 4 2 7 2" xfId="14245"/>
    <cellStyle name="标题 4 2 8" xfId="14220"/>
    <cellStyle name="标题 5" xfId="2302"/>
    <cellStyle name="标题 5 2" xfId="2303"/>
    <cellStyle name="标题 5 2 2" xfId="2304"/>
    <cellStyle name="标题 5 2 2 2" xfId="2305"/>
    <cellStyle name="标题 5 2 2 2 2" xfId="6063"/>
    <cellStyle name="标题 5 2 2 2 2 2" xfId="14250"/>
    <cellStyle name="标题 5 2 2 2 3" xfId="14249"/>
    <cellStyle name="标题 5 2 2 3" xfId="6062"/>
    <cellStyle name="标题 5 2 2 3 2" xfId="14251"/>
    <cellStyle name="标题 5 2 2 4" xfId="14248"/>
    <cellStyle name="标题 5 2 3" xfId="2306"/>
    <cellStyle name="标题 5 2 3 2" xfId="6064"/>
    <cellStyle name="标题 5 2 3 2 2" xfId="14253"/>
    <cellStyle name="标题 5 2 3 3" xfId="14252"/>
    <cellStyle name="标题 5 2 4" xfId="2307"/>
    <cellStyle name="标题 5 2 4 2" xfId="6065"/>
    <cellStyle name="标题 5 2 4 2 2" xfId="14255"/>
    <cellStyle name="标题 5 2 4 3" xfId="14254"/>
    <cellStyle name="标题 5 2 5" xfId="6061"/>
    <cellStyle name="标题 5 2 5 2" xfId="14256"/>
    <cellStyle name="标题 5 2 6" xfId="14247"/>
    <cellStyle name="标题 5 3" xfId="2308"/>
    <cellStyle name="标题 5 3 2" xfId="2309"/>
    <cellStyle name="标题 5 3 2 2" xfId="6067"/>
    <cellStyle name="标题 5 3 2 2 2" xfId="14259"/>
    <cellStyle name="标题 5 3 2 3" xfId="14258"/>
    <cellStyle name="标题 5 3 3" xfId="2310"/>
    <cellStyle name="标题 5 3 3 2" xfId="6068"/>
    <cellStyle name="标题 5 3 3 2 2" xfId="14261"/>
    <cellStyle name="标题 5 3 3 3" xfId="14260"/>
    <cellStyle name="标题 5 3 4" xfId="6066"/>
    <cellStyle name="标题 5 3 4 2" xfId="14262"/>
    <cellStyle name="标题 5 3 5" xfId="14257"/>
    <cellStyle name="标题 5 4" xfId="2311"/>
    <cellStyle name="标题 5 4 2" xfId="2312"/>
    <cellStyle name="标题 5 4 2 2" xfId="6070"/>
    <cellStyle name="标题 5 4 2 2 2" xfId="14265"/>
    <cellStyle name="标题 5 4 2 3" xfId="14264"/>
    <cellStyle name="标题 5 4 3" xfId="6069"/>
    <cellStyle name="标题 5 4 3 2" xfId="14266"/>
    <cellStyle name="标题 5 4 4" xfId="14263"/>
    <cellStyle name="标题 5 5" xfId="2313"/>
    <cellStyle name="标题 5 5 2" xfId="6071"/>
    <cellStyle name="标题 5 5 2 2" xfId="14268"/>
    <cellStyle name="标题 5 5 3" xfId="14267"/>
    <cellStyle name="标题 5 6" xfId="2314"/>
    <cellStyle name="标题 5 6 2" xfId="6072"/>
    <cellStyle name="标题 5 6 2 2" xfId="14270"/>
    <cellStyle name="标题 5 6 3" xfId="14269"/>
    <cellStyle name="标题 5 7" xfId="6060"/>
    <cellStyle name="标题 5 7 2" xfId="14271"/>
    <cellStyle name="标题 5 8" xfId="14246"/>
    <cellStyle name="標題 1 1" xfId="3702"/>
    <cellStyle name="標題 1 1 2" xfId="7448"/>
    <cellStyle name="標題 1 1 2 2" xfId="14306"/>
    <cellStyle name="標題 1 1 3" xfId="14305"/>
    <cellStyle name="標題 1 2" xfId="3703"/>
    <cellStyle name="標題 1 2 2" xfId="7449"/>
    <cellStyle name="標題 1 2 2 2" xfId="14308"/>
    <cellStyle name="標題 1 2 3" xfId="14307"/>
    <cellStyle name="標題 1 3" xfId="3704"/>
    <cellStyle name="標題 1 3 2" xfId="7450"/>
    <cellStyle name="標題 1 3 2 2" xfId="14310"/>
    <cellStyle name="標題 1 3 3" xfId="14309"/>
    <cellStyle name="標題 1 4" xfId="3705"/>
    <cellStyle name="標題 1 4 2" xfId="7451"/>
    <cellStyle name="標題 1 4 2 2" xfId="14312"/>
    <cellStyle name="標題 1 4 3" xfId="14311"/>
    <cellStyle name="標題 1 5" xfId="3706"/>
    <cellStyle name="標題 1 5 2" xfId="7452"/>
    <cellStyle name="標題 1 5 2 2" xfId="14314"/>
    <cellStyle name="標題 1 5 3" xfId="14313"/>
    <cellStyle name="標題 1 6" xfId="3707"/>
    <cellStyle name="標題 1 6 2" xfId="7453"/>
    <cellStyle name="標題 1 6 2 2" xfId="14316"/>
    <cellStyle name="標題 1 6 3" xfId="14315"/>
    <cellStyle name="標題 1 7" xfId="3708"/>
    <cellStyle name="標題 1 7 2" xfId="7454"/>
    <cellStyle name="標題 1 7 2 2" xfId="14318"/>
    <cellStyle name="標題 1 7 3" xfId="14317"/>
    <cellStyle name="標題 1 8" xfId="3709"/>
    <cellStyle name="標題 1 8 2" xfId="7455"/>
    <cellStyle name="標題 1 8 2 2" xfId="14320"/>
    <cellStyle name="標題 1 8 3" xfId="14319"/>
    <cellStyle name="標題 10" xfId="3710"/>
    <cellStyle name="標題 10 2" xfId="7456"/>
    <cellStyle name="標題 10 2 2" xfId="14322"/>
    <cellStyle name="標題 10 3" xfId="14321"/>
    <cellStyle name="標題 11" xfId="3711"/>
    <cellStyle name="標題 11 2" xfId="7457"/>
    <cellStyle name="標題 11 2 2" xfId="14324"/>
    <cellStyle name="標題 11 3" xfId="14323"/>
    <cellStyle name="標題 12" xfId="3712"/>
    <cellStyle name="標題 12 2" xfId="7458"/>
    <cellStyle name="標題 12 2 2" xfId="14326"/>
    <cellStyle name="標題 12 3" xfId="14325"/>
    <cellStyle name="標題 2 2" xfId="3713"/>
    <cellStyle name="標題 2 2 2" xfId="7459"/>
    <cellStyle name="標題 2 2 2 2" xfId="14328"/>
    <cellStyle name="標題 2 2 3" xfId="14327"/>
    <cellStyle name="標題 2 3" xfId="3714"/>
    <cellStyle name="標題 2 3 2" xfId="7460"/>
    <cellStyle name="標題 2 3 2 2" xfId="14330"/>
    <cellStyle name="標題 2 3 3" xfId="14329"/>
    <cellStyle name="標題 2 4" xfId="3715"/>
    <cellStyle name="標題 2 4 2" xfId="7461"/>
    <cellStyle name="標題 2 4 2 2" xfId="14332"/>
    <cellStyle name="標題 2 4 3" xfId="14331"/>
    <cellStyle name="標題 2 5" xfId="3716"/>
    <cellStyle name="標題 2 5 2" xfId="7462"/>
    <cellStyle name="標題 2 5 2 2" xfId="14334"/>
    <cellStyle name="標題 2 5 3" xfId="14333"/>
    <cellStyle name="標題 2 6" xfId="3717"/>
    <cellStyle name="標題 2 6 2" xfId="7463"/>
    <cellStyle name="標題 2 6 2 2" xfId="14336"/>
    <cellStyle name="標題 2 6 3" xfId="14335"/>
    <cellStyle name="標題 2 7" xfId="3718"/>
    <cellStyle name="標題 2 7 2" xfId="7464"/>
    <cellStyle name="標題 2 7 2 2" xfId="14338"/>
    <cellStyle name="標題 2 7 3" xfId="14337"/>
    <cellStyle name="標題 2 8" xfId="3719"/>
    <cellStyle name="標題 2 8 2" xfId="7465"/>
    <cellStyle name="標題 2 8 2 2" xfId="14340"/>
    <cellStyle name="標題 2 8 3" xfId="14339"/>
    <cellStyle name="標題 2 9" xfId="3720"/>
    <cellStyle name="標題 2 9 2" xfId="7466"/>
    <cellStyle name="標題 2 9 2 2" xfId="14342"/>
    <cellStyle name="標題 2 9 3" xfId="14341"/>
    <cellStyle name="標題 3 2" xfId="3721"/>
    <cellStyle name="標題 3 2 2" xfId="7467"/>
    <cellStyle name="標題 3 2 2 2" xfId="14344"/>
    <cellStyle name="標題 3 2 3" xfId="14343"/>
    <cellStyle name="標題 3 3" xfId="3722"/>
    <cellStyle name="標題 3 3 2" xfId="7468"/>
    <cellStyle name="標題 3 3 2 2" xfId="14346"/>
    <cellStyle name="標題 3 3 3" xfId="14345"/>
    <cellStyle name="標題 3 4" xfId="3723"/>
    <cellStyle name="標題 3 4 2" xfId="7469"/>
    <cellStyle name="標題 3 4 2 2" xfId="14348"/>
    <cellStyle name="標題 3 4 3" xfId="14347"/>
    <cellStyle name="標題 3 5" xfId="3724"/>
    <cellStyle name="標題 3 5 2" xfId="7470"/>
    <cellStyle name="標題 3 5 2 2" xfId="14350"/>
    <cellStyle name="標題 3 5 3" xfId="14349"/>
    <cellStyle name="標題 3 6" xfId="3725"/>
    <cellStyle name="標題 3 6 2" xfId="7471"/>
    <cellStyle name="標題 3 6 2 2" xfId="14352"/>
    <cellStyle name="標題 3 6 3" xfId="14351"/>
    <cellStyle name="標題 3 7" xfId="3726"/>
    <cellStyle name="標題 3 7 2" xfId="7472"/>
    <cellStyle name="標題 3 7 2 2" xfId="14354"/>
    <cellStyle name="標題 3 7 3" xfId="14353"/>
    <cellStyle name="標題 3 8" xfId="3727"/>
    <cellStyle name="標題 3 8 2" xfId="7473"/>
    <cellStyle name="標題 3 8 2 2" xfId="14356"/>
    <cellStyle name="標題 3 8 3" xfId="14355"/>
    <cellStyle name="標題 3 9" xfId="3728"/>
    <cellStyle name="標題 3 9 2" xfId="7474"/>
    <cellStyle name="標題 3 9 2 2" xfId="14358"/>
    <cellStyle name="標題 3 9 3" xfId="14357"/>
    <cellStyle name="標題 4 2" xfId="3729"/>
    <cellStyle name="標題 4 2 2" xfId="7475"/>
    <cellStyle name="標題 4 2 2 2" xfId="14360"/>
    <cellStyle name="標題 4 2 3" xfId="14359"/>
    <cellStyle name="標題 4 3" xfId="3730"/>
    <cellStyle name="標題 4 3 2" xfId="7476"/>
    <cellStyle name="標題 4 3 2 2" xfId="14362"/>
    <cellStyle name="標題 4 3 3" xfId="14361"/>
    <cellStyle name="標題 4 4" xfId="3731"/>
    <cellStyle name="標題 4 4 2" xfId="7477"/>
    <cellStyle name="標題 4 4 2 2" xfId="14364"/>
    <cellStyle name="標題 4 4 3" xfId="14363"/>
    <cellStyle name="標題 4 5" xfId="3732"/>
    <cellStyle name="標題 4 5 2" xfId="7478"/>
    <cellStyle name="標題 4 5 2 2" xfId="14366"/>
    <cellStyle name="標題 4 5 3" xfId="14365"/>
    <cellStyle name="標題 4 6" xfId="3733"/>
    <cellStyle name="標題 4 6 2" xfId="7479"/>
    <cellStyle name="標題 4 6 2 2" xfId="14368"/>
    <cellStyle name="標題 4 6 3" xfId="14367"/>
    <cellStyle name="標題 4 7" xfId="3734"/>
    <cellStyle name="標題 4 7 2" xfId="7480"/>
    <cellStyle name="標題 4 7 2 2" xfId="14370"/>
    <cellStyle name="標題 4 7 3" xfId="14369"/>
    <cellStyle name="標題 4 8" xfId="3735"/>
    <cellStyle name="標題 4 8 2" xfId="7481"/>
    <cellStyle name="標題 4 8 2 2" xfId="14372"/>
    <cellStyle name="標題 4 8 3" xfId="14371"/>
    <cellStyle name="標題 4 9" xfId="3736"/>
    <cellStyle name="標題 4 9 2" xfId="7482"/>
    <cellStyle name="標題 4 9 2 2" xfId="14374"/>
    <cellStyle name="標題 4 9 3" xfId="14373"/>
    <cellStyle name="標題 5" xfId="3737"/>
    <cellStyle name="標題 5 2" xfId="7483"/>
    <cellStyle name="標題 5 2 2" xfId="14376"/>
    <cellStyle name="標題 5 3" xfId="14375"/>
    <cellStyle name="標題 6" xfId="3738"/>
    <cellStyle name="標題 6 2" xfId="7484"/>
    <cellStyle name="標題 6 2 2" xfId="14378"/>
    <cellStyle name="標題 6 3" xfId="14377"/>
    <cellStyle name="標題 7" xfId="3739"/>
    <cellStyle name="標題 7 2" xfId="7485"/>
    <cellStyle name="標題 7 2 2" xfId="14380"/>
    <cellStyle name="標題 7 3" xfId="14379"/>
    <cellStyle name="標題 8" xfId="3740"/>
    <cellStyle name="標題 8 2" xfId="7486"/>
    <cellStyle name="標題 8 2 2" xfId="14382"/>
    <cellStyle name="標題 8 3" xfId="14381"/>
    <cellStyle name="標題 9" xfId="3741"/>
    <cellStyle name="標題 9 2" xfId="7487"/>
    <cellStyle name="標題 9 2 2" xfId="14384"/>
    <cellStyle name="標題 9 3" xfId="14383"/>
    <cellStyle name="標準_~0000000" xfId="3701"/>
    <cellStyle name="差 2" xfId="2323"/>
    <cellStyle name="差 2 2" xfId="2324"/>
    <cellStyle name="差 2 2 2" xfId="2325"/>
    <cellStyle name="差 2 2 2 2" xfId="2326"/>
    <cellStyle name="差 2 2 2 2 2" xfId="6084"/>
    <cellStyle name="差 2 2 2 2 2 2" xfId="11870"/>
    <cellStyle name="差 2 2 2 2 3" xfId="11869"/>
    <cellStyle name="差 2 2 2 3" xfId="6083"/>
    <cellStyle name="差 2 2 2 3 2" xfId="11871"/>
    <cellStyle name="差 2 2 2 4" xfId="11868"/>
    <cellStyle name="差 2 2 3" xfId="2327"/>
    <cellStyle name="差 2 2 3 2" xfId="6085"/>
    <cellStyle name="差 2 2 3 2 2" xfId="11873"/>
    <cellStyle name="差 2 2 3 3" xfId="11872"/>
    <cellStyle name="差 2 2 4" xfId="2328"/>
    <cellStyle name="差 2 2 4 2" xfId="6086"/>
    <cellStyle name="差 2 2 4 2 2" xfId="11875"/>
    <cellStyle name="差 2 2 4 3" xfId="11874"/>
    <cellStyle name="差 2 2 5" xfId="6082"/>
    <cellStyle name="差 2 2 5 2" xfId="11876"/>
    <cellStyle name="差 2 2 6" xfId="11867"/>
    <cellStyle name="差 2 3" xfId="2329"/>
    <cellStyle name="差 2 3 2" xfId="2330"/>
    <cellStyle name="差 2 3 2 2" xfId="6088"/>
    <cellStyle name="差 2 3 2 2 2" xfId="11879"/>
    <cellStyle name="差 2 3 2 3" xfId="11878"/>
    <cellStyle name="差 2 3 3" xfId="2331"/>
    <cellStyle name="差 2 3 3 2" xfId="6089"/>
    <cellStyle name="差 2 3 3 2 2" xfId="11881"/>
    <cellStyle name="差 2 3 3 3" xfId="11880"/>
    <cellStyle name="差 2 3 4" xfId="6087"/>
    <cellStyle name="差 2 3 4 2" xfId="11882"/>
    <cellStyle name="差 2 3 5" xfId="11877"/>
    <cellStyle name="差 2 4" xfId="2332"/>
    <cellStyle name="差 2 4 2" xfId="2333"/>
    <cellStyle name="差 2 4 2 2" xfId="6091"/>
    <cellStyle name="差 2 4 2 2 2" xfId="11885"/>
    <cellStyle name="差 2 4 2 3" xfId="11884"/>
    <cellStyle name="差 2 4 3" xfId="6090"/>
    <cellStyle name="差 2 4 3 2" xfId="11886"/>
    <cellStyle name="差 2 4 4" xfId="11883"/>
    <cellStyle name="差 2 5" xfId="2334"/>
    <cellStyle name="差 2 5 2" xfId="6092"/>
    <cellStyle name="差 2 5 2 2" xfId="11888"/>
    <cellStyle name="差 2 5 3" xfId="11887"/>
    <cellStyle name="差 2 6" xfId="2335"/>
    <cellStyle name="差 2 6 2" xfId="6093"/>
    <cellStyle name="差 2 6 2 2" xfId="11890"/>
    <cellStyle name="差 2 6 3" xfId="11889"/>
    <cellStyle name="差 2 7" xfId="2336"/>
    <cellStyle name="差 2 7 2" xfId="6094"/>
    <cellStyle name="差 2 7 2 2" xfId="11892"/>
    <cellStyle name="差 2 7 3" xfId="11891"/>
    <cellStyle name="差 2 8" xfId="6081"/>
    <cellStyle name="差 2 8 2" xfId="11893"/>
    <cellStyle name="差 2 9" xfId="11866"/>
    <cellStyle name="差_Lenovo APP User Scenario testcase v1.1" xfId="2337"/>
    <cellStyle name="差_Lenovo APP User Scenario testcase v1.1 2" xfId="2338"/>
    <cellStyle name="差_Lenovo APP User Scenario testcase v1.1 2 2" xfId="2339"/>
    <cellStyle name="差_Lenovo APP User Scenario testcase v1.1 2 2 2" xfId="2340"/>
    <cellStyle name="差_Lenovo APP User Scenario testcase v1.1 2 2 2 2" xfId="6098"/>
    <cellStyle name="差_Lenovo APP User Scenario testcase v1.1 2 2 2 2 2" xfId="11898"/>
    <cellStyle name="差_Lenovo APP User Scenario testcase v1.1 2 2 2 3" xfId="11897"/>
    <cellStyle name="差_Lenovo APP User Scenario testcase v1.1 2 2 3" xfId="6097"/>
    <cellStyle name="差_Lenovo APP User Scenario testcase v1.1 2 2 3 2" xfId="11899"/>
    <cellStyle name="差_Lenovo APP User Scenario testcase v1.1 2 2 4" xfId="11896"/>
    <cellStyle name="差_Lenovo APP User Scenario testcase v1.1 2 3" xfId="2341"/>
    <cellStyle name="差_Lenovo APP User Scenario testcase v1.1 2 3 2" xfId="6099"/>
    <cellStyle name="差_Lenovo APP User Scenario testcase v1.1 2 3 2 2" xfId="11901"/>
    <cellStyle name="差_Lenovo APP User Scenario testcase v1.1 2 3 3" xfId="11900"/>
    <cellStyle name="差_Lenovo APP User Scenario testcase v1.1 2 4" xfId="2342"/>
    <cellStyle name="差_Lenovo APP User Scenario testcase v1.1 2 4 2" xfId="6100"/>
    <cellStyle name="差_Lenovo APP User Scenario testcase v1.1 2 4 2 2" xfId="11903"/>
    <cellStyle name="差_Lenovo APP User Scenario testcase v1.1 2 4 3" xfId="11902"/>
    <cellStyle name="差_Lenovo APP User Scenario testcase v1.1 2 5" xfId="6096"/>
    <cellStyle name="差_Lenovo APP User Scenario testcase v1.1 2 5 2" xfId="11904"/>
    <cellStyle name="差_Lenovo APP User Scenario testcase v1.1 2 6" xfId="11895"/>
    <cellStyle name="差_Lenovo APP User Scenario testcase v1.1 3" xfId="2343"/>
    <cellStyle name="差_Lenovo APP User Scenario testcase v1.1 3 2" xfId="2344"/>
    <cellStyle name="差_Lenovo APP User Scenario testcase v1.1 3 2 2" xfId="6102"/>
    <cellStyle name="差_Lenovo APP User Scenario testcase v1.1 3 2 2 2" xfId="11907"/>
    <cellStyle name="差_Lenovo APP User Scenario testcase v1.1 3 2 3" xfId="11906"/>
    <cellStyle name="差_Lenovo APP User Scenario testcase v1.1 3 3" xfId="2345"/>
    <cellStyle name="差_Lenovo APP User Scenario testcase v1.1 3 3 2" xfId="6103"/>
    <cellStyle name="差_Lenovo APP User Scenario testcase v1.1 3 3 2 2" xfId="11909"/>
    <cellStyle name="差_Lenovo APP User Scenario testcase v1.1 3 3 3" xfId="11908"/>
    <cellStyle name="差_Lenovo APP User Scenario testcase v1.1 3 4" xfId="6101"/>
    <cellStyle name="差_Lenovo APP User Scenario testcase v1.1 3 4 2" xfId="11910"/>
    <cellStyle name="差_Lenovo APP User Scenario testcase v1.1 3 5" xfId="11905"/>
    <cellStyle name="差_Lenovo APP User Scenario testcase v1.1 4" xfId="2346"/>
    <cellStyle name="差_Lenovo APP User Scenario testcase v1.1 4 2" xfId="2347"/>
    <cellStyle name="差_Lenovo APP User Scenario testcase v1.1 4 2 2" xfId="6105"/>
    <cellStyle name="差_Lenovo APP User Scenario testcase v1.1 4 2 2 2" xfId="11913"/>
    <cellStyle name="差_Lenovo APP User Scenario testcase v1.1 4 2 3" xfId="11912"/>
    <cellStyle name="差_Lenovo APP User Scenario testcase v1.1 4 3" xfId="6104"/>
    <cellStyle name="差_Lenovo APP User Scenario testcase v1.1 4 3 2" xfId="11914"/>
    <cellStyle name="差_Lenovo APP User Scenario testcase v1.1 4 4" xfId="11911"/>
    <cellStyle name="差_Lenovo APP User Scenario testcase v1.1 5" xfId="2348"/>
    <cellStyle name="差_Lenovo APP User Scenario testcase v1.1 5 2" xfId="6106"/>
    <cellStyle name="差_Lenovo APP User Scenario testcase v1.1 5 2 2" xfId="11916"/>
    <cellStyle name="差_Lenovo APP User Scenario testcase v1.1 5 3" xfId="11915"/>
    <cellStyle name="差_Lenovo APP User Scenario testcase v1.1 6" xfId="2349"/>
    <cellStyle name="差_Lenovo APP User Scenario testcase v1.1 6 2" xfId="6107"/>
    <cellStyle name="差_Lenovo APP User Scenario testcase v1.1 6 2 2" xfId="11918"/>
    <cellStyle name="差_Lenovo APP User Scenario testcase v1.1 6 3" xfId="11917"/>
    <cellStyle name="差_Lenovo APP User Scenario testcase v1.1 7" xfId="6095"/>
    <cellStyle name="差_Lenovo APP User Scenario testcase v1.1 7 2" xfId="11919"/>
    <cellStyle name="差_Lenovo APP User Scenario testcase v1.1 8" xfId="11894"/>
    <cellStyle name="差_Multimedia Test Case V2.11" xfId="2350"/>
    <cellStyle name="差_Multimedia Test Case V2.11 2" xfId="2351"/>
    <cellStyle name="差_Multimedia Test Case V2.11 2 2" xfId="2352"/>
    <cellStyle name="差_Multimedia Test Case V2.11 2 2 2" xfId="2353"/>
    <cellStyle name="差_Multimedia Test Case V2.11 2 2 2 2" xfId="6111"/>
    <cellStyle name="差_Multimedia Test Case V2.11 2 2 2 2 2" xfId="11924"/>
    <cellStyle name="差_Multimedia Test Case V2.11 2 2 2 3" xfId="11923"/>
    <cellStyle name="差_Multimedia Test Case V2.11 2 2 3" xfId="6110"/>
    <cellStyle name="差_Multimedia Test Case V2.11 2 2 3 2" xfId="11925"/>
    <cellStyle name="差_Multimedia Test Case V2.11 2 2 4" xfId="11922"/>
    <cellStyle name="差_Multimedia Test Case V2.11 2 3" xfId="2354"/>
    <cellStyle name="差_Multimedia Test Case V2.11 2 3 2" xfId="6112"/>
    <cellStyle name="差_Multimedia Test Case V2.11 2 3 2 2" xfId="11927"/>
    <cellStyle name="差_Multimedia Test Case V2.11 2 3 3" xfId="11926"/>
    <cellStyle name="差_Multimedia Test Case V2.11 2 4" xfId="2355"/>
    <cellStyle name="差_Multimedia Test Case V2.11 2 4 2" xfId="6113"/>
    <cellStyle name="差_Multimedia Test Case V2.11 2 4 2 2" xfId="11929"/>
    <cellStyle name="差_Multimedia Test Case V2.11 2 4 3" xfId="11928"/>
    <cellStyle name="差_Multimedia Test Case V2.11 2 5" xfId="6109"/>
    <cellStyle name="差_Multimedia Test Case V2.11 2 5 2" xfId="11930"/>
    <cellStyle name="差_Multimedia Test Case V2.11 2 6" xfId="11921"/>
    <cellStyle name="差_Multimedia Test Case V2.11 3" xfId="2356"/>
    <cellStyle name="差_Multimedia Test Case V2.11 3 2" xfId="2357"/>
    <cellStyle name="差_Multimedia Test Case V2.11 3 2 2" xfId="6115"/>
    <cellStyle name="差_Multimedia Test Case V2.11 3 2 2 2" xfId="11933"/>
    <cellStyle name="差_Multimedia Test Case V2.11 3 2 3" xfId="11932"/>
    <cellStyle name="差_Multimedia Test Case V2.11 3 3" xfId="2358"/>
    <cellStyle name="差_Multimedia Test Case V2.11 3 3 2" xfId="6116"/>
    <cellStyle name="差_Multimedia Test Case V2.11 3 3 2 2" xfId="11935"/>
    <cellStyle name="差_Multimedia Test Case V2.11 3 3 3" xfId="11934"/>
    <cellStyle name="差_Multimedia Test Case V2.11 3 4" xfId="6114"/>
    <cellStyle name="差_Multimedia Test Case V2.11 3 4 2" xfId="11936"/>
    <cellStyle name="差_Multimedia Test Case V2.11 3 5" xfId="11931"/>
    <cellStyle name="差_Multimedia Test Case V2.11 4" xfId="2359"/>
    <cellStyle name="差_Multimedia Test Case V2.11 4 2" xfId="2360"/>
    <cellStyle name="差_Multimedia Test Case V2.11 4 2 2" xfId="6118"/>
    <cellStyle name="差_Multimedia Test Case V2.11 4 2 2 2" xfId="11939"/>
    <cellStyle name="差_Multimedia Test Case V2.11 4 2 3" xfId="11938"/>
    <cellStyle name="差_Multimedia Test Case V2.11 4 3" xfId="6117"/>
    <cellStyle name="差_Multimedia Test Case V2.11 4 3 2" xfId="11940"/>
    <cellStyle name="差_Multimedia Test Case V2.11 4 4" xfId="11937"/>
    <cellStyle name="差_Multimedia Test Case V2.11 5" xfId="2361"/>
    <cellStyle name="差_Multimedia Test Case V2.11 5 2" xfId="6119"/>
    <cellStyle name="差_Multimedia Test Case V2.11 5 2 2" xfId="11942"/>
    <cellStyle name="差_Multimedia Test Case V2.11 5 3" xfId="11941"/>
    <cellStyle name="差_Multimedia Test Case V2.11 6" xfId="2362"/>
    <cellStyle name="差_Multimedia Test Case V2.11 6 2" xfId="6120"/>
    <cellStyle name="差_Multimedia Test Case V2.11 6 2 2" xfId="11944"/>
    <cellStyle name="差_Multimedia Test Case V2.11 6 3" xfId="11943"/>
    <cellStyle name="差_Multimedia Test Case V2.11 7" xfId="6108"/>
    <cellStyle name="差_Multimedia Test Case V2.11 7 2" xfId="11945"/>
    <cellStyle name="差_Multimedia Test Case V2.11 8" xfId="11920"/>
    <cellStyle name="差_Network User Scenario testcase for Win7" xfId="2363"/>
    <cellStyle name="差_Network User Scenario testcase for Win7 2" xfId="2364"/>
    <cellStyle name="差_Network User Scenario testcase for Win7 2 2" xfId="2365"/>
    <cellStyle name="差_Network User Scenario testcase for Win7 2 2 2" xfId="2366"/>
    <cellStyle name="差_Network User Scenario testcase for Win7 2 2 2 2" xfId="6124"/>
    <cellStyle name="差_Network User Scenario testcase for Win7 2 2 2 2 2" xfId="11950"/>
    <cellStyle name="差_Network User Scenario testcase for Win7 2 2 2 3" xfId="11949"/>
    <cellStyle name="差_Network User Scenario testcase for Win7 2 2 3" xfId="6123"/>
    <cellStyle name="差_Network User Scenario testcase for Win7 2 2 3 2" xfId="11951"/>
    <cellStyle name="差_Network User Scenario testcase for Win7 2 2 4" xfId="11948"/>
    <cellStyle name="差_Network User Scenario testcase for Win7 2 3" xfId="2367"/>
    <cellStyle name="差_Network User Scenario testcase for Win7 2 3 2" xfId="6125"/>
    <cellStyle name="差_Network User Scenario testcase for Win7 2 3 2 2" xfId="11953"/>
    <cellStyle name="差_Network User Scenario testcase for Win7 2 3 3" xfId="11952"/>
    <cellStyle name="差_Network User Scenario testcase for Win7 2 4" xfId="2368"/>
    <cellStyle name="差_Network User Scenario testcase for Win7 2 4 2" xfId="6126"/>
    <cellStyle name="差_Network User Scenario testcase for Win7 2 4 2 2" xfId="11955"/>
    <cellStyle name="差_Network User Scenario testcase for Win7 2 4 3" xfId="11954"/>
    <cellStyle name="差_Network User Scenario testcase for Win7 2 5" xfId="6122"/>
    <cellStyle name="差_Network User Scenario testcase for Win7 2 5 2" xfId="11956"/>
    <cellStyle name="差_Network User Scenario testcase for Win7 2 6" xfId="11947"/>
    <cellStyle name="差_Network User Scenario testcase for Win7 3" xfId="2369"/>
    <cellStyle name="差_Network User Scenario testcase for Win7 3 2" xfId="2370"/>
    <cellStyle name="差_Network User Scenario testcase for Win7 3 2 2" xfId="6128"/>
    <cellStyle name="差_Network User Scenario testcase for Win7 3 2 2 2" xfId="11959"/>
    <cellStyle name="差_Network User Scenario testcase for Win7 3 2 3" xfId="11958"/>
    <cellStyle name="差_Network User Scenario testcase for Win7 3 3" xfId="2371"/>
    <cellStyle name="差_Network User Scenario testcase for Win7 3 3 2" xfId="6129"/>
    <cellStyle name="差_Network User Scenario testcase for Win7 3 3 2 2" xfId="11961"/>
    <cellStyle name="差_Network User Scenario testcase for Win7 3 3 3" xfId="11960"/>
    <cellStyle name="差_Network User Scenario testcase for Win7 3 4" xfId="6127"/>
    <cellStyle name="差_Network User Scenario testcase for Win7 3 4 2" xfId="11962"/>
    <cellStyle name="差_Network User Scenario testcase for Win7 3 5" xfId="11957"/>
    <cellStyle name="差_Network User Scenario testcase for Win7 4" xfId="2372"/>
    <cellStyle name="差_Network User Scenario testcase for Win7 4 2" xfId="2373"/>
    <cellStyle name="差_Network User Scenario testcase for Win7 4 2 2" xfId="6131"/>
    <cellStyle name="差_Network User Scenario testcase for Win7 4 2 2 2" xfId="11965"/>
    <cellStyle name="差_Network User Scenario testcase for Win7 4 2 3" xfId="11964"/>
    <cellStyle name="差_Network User Scenario testcase for Win7 4 3" xfId="6130"/>
    <cellStyle name="差_Network User Scenario testcase for Win7 4 3 2" xfId="11966"/>
    <cellStyle name="差_Network User Scenario testcase for Win7 4 4" xfId="11963"/>
    <cellStyle name="差_Network User Scenario testcase for Win7 5" xfId="2374"/>
    <cellStyle name="差_Network User Scenario testcase for Win7 5 2" xfId="6132"/>
    <cellStyle name="差_Network User Scenario testcase for Win7 5 2 2" xfId="11968"/>
    <cellStyle name="差_Network User Scenario testcase for Win7 5 3" xfId="11967"/>
    <cellStyle name="差_Network User Scenario testcase for Win7 6" xfId="2375"/>
    <cellStyle name="差_Network User Scenario testcase for Win7 6 2" xfId="6133"/>
    <cellStyle name="差_Network User Scenario testcase for Win7 6 2 2" xfId="11970"/>
    <cellStyle name="差_Network User Scenario testcase for Win7 6 3" xfId="11969"/>
    <cellStyle name="差_Network User Scenario testcase for Win7 7" xfId="6121"/>
    <cellStyle name="差_Network User Scenario testcase for Win7 7 2" xfId="11971"/>
    <cellStyle name="差_Network User Scenario testcase for Win7 8" xfId="11946"/>
    <cellStyle name="差_U130 SIT NetWork test report" xfId="2376"/>
    <cellStyle name="差_U130 SIT NetWork test report 2" xfId="6134"/>
    <cellStyle name="差_U130 SIT NetWork test report 2 2" xfId="11973"/>
    <cellStyle name="差_U130 SIT NetWork test report 3" xfId="11972"/>
    <cellStyle name="差_Y550 32bit Lenovo FFRT Test report" xfId="2377"/>
    <cellStyle name="差_Y550 32bit Lenovo FFRT Test report 2" xfId="2378"/>
    <cellStyle name="差_Y550 32bit Lenovo FFRT Test report 2 2" xfId="2379"/>
    <cellStyle name="差_Y550 32bit Lenovo FFRT Test report 2 2 2" xfId="2380"/>
    <cellStyle name="差_Y550 32bit Lenovo FFRT Test report 2 2 2 2" xfId="6138"/>
    <cellStyle name="差_Y550 32bit Lenovo FFRT Test report 2 2 2 2 2" xfId="11978"/>
    <cellStyle name="差_Y550 32bit Lenovo FFRT Test report 2 2 2 3" xfId="11977"/>
    <cellStyle name="差_Y550 32bit Lenovo FFRT Test report 2 2 3" xfId="6137"/>
    <cellStyle name="差_Y550 32bit Lenovo FFRT Test report 2 2 3 2" xfId="11979"/>
    <cellStyle name="差_Y550 32bit Lenovo FFRT Test report 2 2 4" xfId="11976"/>
    <cellStyle name="差_Y550 32bit Lenovo FFRT Test report 2 3" xfId="2381"/>
    <cellStyle name="差_Y550 32bit Lenovo FFRT Test report 2 3 2" xfId="6139"/>
    <cellStyle name="差_Y550 32bit Lenovo FFRT Test report 2 3 2 2" xfId="11981"/>
    <cellStyle name="差_Y550 32bit Lenovo FFRT Test report 2 3 3" xfId="11980"/>
    <cellStyle name="差_Y550 32bit Lenovo FFRT Test report 2 4" xfId="2382"/>
    <cellStyle name="差_Y550 32bit Lenovo FFRT Test report 2 4 2" xfId="6140"/>
    <cellStyle name="差_Y550 32bit Lenovo FFRT Test report 2 4 2 2" xfId="11983"/>
    <cellStyle name="差_Y550 32bit Lenovo FFRT Test report 2 4 3" xfId="11982"/>
    <cellStyle name="差_Y550 32bit Lenovo FFRT Test report 2 5" xfId="6136"/>
    <cellStyle name="差_Y550 32bit Lenovo FFRT Test report 2 5 2" xfId="11984"/>
    <cellStyle name="差_Y550 32bit Lenovo FFRT Test report 2 6" xfId="11975"/>
    <cellStyle name="差_Y550 32bit Lenovo FFRT Test report 3" xfId="2383"/>
    <cellStyle name="差_Y550 32bit Lenovo FFRT Test report 3 2" xfId="2384"/>
    <cellStyle name="差_Y550 32bit Lenovo FFRT Test report 3 2 2" xfId="6142"/>
    <cellStyle name="差_Y550 32bit Lenovo FFRT Test report 3 2 2 2" xfId="11987"/>
    <cellStyle name="差_Y550 32bit Lenovo FFRT Test report 3 2 3" xfId="11986"/>
    <cellStyle name="差_Y550 32bit Lenovo FFRT Test report 3 3" xfId="2385"/>
    <cellStyle name="差_Y550 32bit Lenovo FFRT Test report 3 3 2" xfId="6143"/>
    <cellStyle name="差_Y550 32bit Lenovo FFRT Test report 3 3 2 2" xfId="11989"/>
    <cellStyle name="差_Y550 32bit Lenovo FFRT Test report 3 3 3" xfId="11988"/>
    <cellStyle name="差_Y550 32bit Lenovo FFRT Test report 3 4" xfId="6141"/>
    <cellStyle name="差_Y550 32bit Lenovo FFRT Test report 3 4 2" xfId="11990"/>
    <cellStyle name="差_Y550 32bit Lenovo FFRT Test report 3 5" xfId="11985"/>
    <cellStyle name="差_Y550 32bit Lenovo FFRT Test report 4" xfId="2386"/>
    <cellStyle name="差_Y550 32bit Lenovo FFRT Test report 4 2" xfId="2387"/>
    <cellStyle name="差_Y550 32bit Lenovo FFRT Test report 4 2 2" xfId="6145"/>
    <cellStyle name="差_Y550 32bit Lenovo FFRT Test report 4 2 2 2" xfId="11993"/>
    <cellStyle name="差_Y550 32bit Lenovo FFRT Test report 4 2 3" xfId="11992"/>
    <cellStyle name="差_Y550 32bit Lenovo FFRT Test report 4 3" xfId="6144"/>
    <cellStyle name="差_Y550 32bit Lenovo FFRT Test report 4 3 2" xfId="11994"/>
    <cellStyle name="差_Y550 32bit Lenovo FFRT Test report 4 4" xfId="11991"/>
    <cellStyle name="差_Y550 32bit Lenovo FFRT Test report 5" xfId="2388"/>
    <cellStyle name="差_Y550 32bit Lenovo FFRT Test report 5 2" xfId="6146"/>
    <cellStyle name="差_Y550 32bit Lenovo FFRT Test report 5 2 2" xfId="11996"/>
    <cellStyle name="差_Y550 32bit Lenovo FFRT Test report 5 3" xfId="11995"/>
    <cellStyle name="差_Y550 32bit Lenovo FFRT Test report 6" xfId="2389"/>
    <cellStyle name="差_Y550 32bit Lenovo FFRT Test report 6 2" xfId="6147"/>
    <cellStyle name="差_Y550 32bit Lenovo FFRT Test report 6 2 2" xfId="11998"/>
    <cellStyle name="差_Y550 32bit Lenovo FFRT Test report 6 3" xfId="11997"/>
    <cellStyle name="差_Y550 32bit Lenovo FFRT Test report 7" xfId="6135"/>
    <cellStyle name="差_Y550 32bit Lenovo FFRT Test report 7 2" xfId="11999"/>
    <cellStyle name="差_Y550 32bit Lenovo FFRT Test report 8" xfId="11974"/>
    <cellStyle name="常规 10" xfId="2407"/>
    <cellStyle name="常规 10 2" xfId="2408"/>
    <cellStyle name="常规 10 2 2" xfId="2409"/>
    <cellStyle name="常规 10 2 2 2" xfId="2410"/>
    <cellStyle name="常规 10 2 2 2 2" xfId="6166"/>
    <cellStyle name="常规 10 2 2 2 2 2" xfId="12004"/>
    <cellStyle name="常规 10 2 2 2 3" xfId="12003"/>
    <cellStyle name="常规 10 2 2 3" xfId="6165"/>
    <cellStyle name="常规 10 2 2 3 2" xfId="12005"/>
    <cellStyle name="常规 10 2 2 4" xfId="12002"/>
    <cellStyle name="常规 10 2 3" xfId="2411"/>
    <cellStyle name="常规 10 2 3 2" xfId="6167"/>
    <cellStyle name="常规 10 2 3 2 2" xfId="12007"/>
    <cellStyle name="常规 10 2 3 3" xfId="12006"/>
    <cellStyle name="常规 10 2 4" xfId="2412"/>
    <cellStyle name="常规 10 2 4 2" xfId="6168"/>
    <cellStyle name="常规 10 2 4 2 2" xfId="12009"/>
    <cellStyle name="常规 10 2 4 3" xfId="12008"/>
    <cellStyle name="常规 10 2 5" xfId="2413"/>
    <cellStyle name="常规 10 2 5 2" xfId="12010"/>
    <cellStyle name="常规 10 2 6" xfId="6164"/>
    <cellStyle name="常规 10 2 6 2" xfId="12011"/>
    <cellStyle name="常规 10 2 7" xfId="12001"/>
    <cellStyle name="常规 10 3" xfId="2414"/>
    <cellStyle name="常规 10 3 2" xfId="2415"/>
    <cellStyle name="常规 10 3 2 2" xfId="6170"/>
    <cellStyle name="常规 10 3 2 2 2" xfId="12014"/>
    <cellStyle name="常规 10 3 2 3" xfId="12013"/>
    <cellStyle name="常规 10 3 3" xfId="2416"/>
    <cellStyle name="常规 10 3 3 2" xfId="6171"/>
    <cellStyle name="常规 10 3 3 2 2" xfId="12016"/>
    <cellStyle name="常规 10 3 3 3" xfId="12015"/>
    <cellStyle name="常规 10 3 4" xfId="2417"/>
    <cellStyle name="常规 10 3 4 2" xfId="12017"/>
    <cellStyle name="常规 10 3 5" xfId="6169"/>
    <cellStyle name="常规 10 3 5 2" xfId="12018"/>
    <cellStyle name="常规 10 3 6" xfId="12012"/>
    <cellStyle name="常规 10 4" xfId="2418"/>
    <cellStyle name="常规 10 4 2" xfId="2419"/>
    <cellStyle name="常规 10 4 2 2" xfId="6173"/>
    <cellStyle name="常规 10 4 2 2 2" xfId="12021"/>
    <cellStyle name="常规 10 4 2 3" xfId="12020"/>
    <cellStyle name="常规 10 4 3" xfId="6172"/>
    <cellStyle name="常规 10 4 3 2" xfId="12022"/>
    <cellStyle name="常规 10 4 4" xfId="12019"/>
    <cellStyle name="常规 10 5" xfId="2420"/>
    <cellStyle name="常规 10 5 2" xfId="6174"/>
    <cellStyle name="常规 10 5 2 2" xfId="12024"/>
    <cellStyle name="常规 10 5 3" xfId="12023"/>
    <cellStyle name="常规 10 6" xfId="2421"/>
    <cellStyle name="常规 10 6 2" xfId="6175"/>
    <cellStyle name="常规 10 6 2 2" xfId="12026"/>
    <cellStyle name="常规 10 6 3" xfId="12025"/>
    <cellStyle name="常规 10 7" xfId="2422"/>
    <cellStyle name="常规 10 7 2" xfId="6176"/>
    <cellStyle name="常规 10 7 2 2" xfId="12028"/>
    <cellStyle name="常规 10 7 3" xfId="12027"/>
    <cellStyle name="常规 10 8" xfId="12000"/>
    <cellStyle name="常规 11" xfId="2423"/>
    <cellStyle name="常规 11 10" xfId="12029"/>
    <cellStyle name="常规 11 2" xfId="2424"/>
    <cellStyle name="常规 11 2 2" xfId="2425"/>
    <cellStyle name="常规 11 2 2 2" xfId="2426"/>
    <cellStyle name="常规 11 2 2 2 2" xfId="6180"/>
    <cellStyle name="常规 11 2 2 2 2 2" xfId="12033"/>
    <cellStyle name="常规 11 2 2 2 3" xfId="12032"/>
    <cellStyle name="常规 11 2 2 3" xfId="6179"/>
    <cellStyle name="常规 11 2 2 3 2" xfId="12034"/>
    <cellStyle name="常规 11 2 2 4" xfId="12031"/>
    <cellStyle name="常规 11 2 3" xfId="2427"/>
    <cellStyle name="常规 11 2 3 2" xfId="6181"/>
    <cellStyle name="常规 11 2 3 2 2" xfId="12036"/>
    <cellStyle name="常规 11 2 3 3" xfId="12035"/>
    <cellStyle name="常规 11 2 4" xfId="6178"/>
    <cellStyle name="常规 11 2 4 2" xfId="12037"/>
    <cellStyle name="常规 11 2 5" xfId="12030"/>
    <cellStyle name="常规 11 3" xfId="2428"/>
    <cellStyle name="常规 11 3 2" xfId="2429"/>
    <cellStyle name="常规 11 3 2 2" xfId="6183"/>
    <cellStyle name="常规 11 3 2 2 2" xfId="12040"/>
    <cellStyle name="常规 11 3 2 3" xfId="12039"/>
    <cellStyle name="常规 11 3 3" xfId="6182"/>
    <cellStyle name="常规 11 3 3 2" xfId="12041"/>
    <cellStyle name="常规 11 3 4" xfId="12038"/>
    <cellStyle name="常规 11 4" xfId="2430"/>
    <cellStyle name="常规 11 4 2" xfId="6184"/>
    <cellStyle name="常规 11 4 2 2" xfId="12043"/>
    <cellStyle name="常规 11 4 3" xfId="12042"/>
    <cellStyle name="常规 11 5" xfId="2431"/>
    <cellStyle name="常规 11 5 2" xfId="6185"/>
    <cellStyle name="常规 11 5 2 2" xfId="12045"/>
    <cellStyle name="常规 11 5 3" xfId="12044"/>
    <cellStyle name="常规 11 6" xfId="2432"/>
    <cellStyle name="常规 11 6 2" xfId="6186"/>
    <cellStyle name="常规 11 6 2 2" xfId="12047"/>
    <cellStyle name="常规 11 6 3" xfId="12046"/>
    <cellStyle name="常规 11 7" xfId="2433"/>
    <cellStyle name="常规 11 7 2" xfId="6187"/>
    <cellStyle name="常规 11 7 2 2" xfId="12049"/>
    <cellStyle name="常规 11 7 3" xfId="12048"/>
    <cellStyle name="常规 11 8" xfId="2434"/>
    <cellStyle name="常规 11 8 2" xfId="2435"/>
    <cellStyle name="常规 11 8 2 2" xfId="6189"/>
    <cellStyle name="常规 11 8 2 2 2" xfId="12052"/>
    <cellStyle name="常规 11 8 2 3" xfId="12051"/>
    <cellStyle name="常规 11 8 3" xfId="2436"/>
    <cellStyle name="常规 11 8 3 2" xfId="6190"/>
    <cellStyle name="常规 11 8 3 2 2" xfId="12054"/>
    <cellStyle name="常规 11 8 3 3" xfId="12053"/>
    <cellStyle name="常规 11 8 4" xfId="6188"/>
    <cellStyle name="常规 11 8 4 2" xfId="12055"/>
    <cellStyle name="常规 11 8 5" xfId="12050"/>
    <cellStyle name="常规 11 9" xfId="6177"/>
    <cellStyle name="常规 11 9 2" xfId="12056"/>
    <cellStyle name="常规 12" xfId="2437"/>
    <cellStyle name="常规 12 10" xfId="2438"/>
    <cellStyle name="常规 12 10 2" xfId="2439"/>
    <cellStyle name="常规 12 10 2 2" xfId="6193"/>
    <cellStyle name="常规 12 10 2 2 2" xfId="12060"/>
    <cellStyle name="常规 12 10 2 3" xfId="12059"/>
    <cellStyle name="常规 12 10 3" xfId="2440"/>
    <cellStyle name="常规 12 10 3 2" xfId="6194"/>
    <cellStyle name="常规 12 10 3 2 2" xfId="12062"/>
    <cellStyle name="常规 12 10 3 3" xfId="12061"/>
    <cellStyle name="常规 12 10 4" xfId="6192"/>
    <cellStyle name="常规 12 10 4 2" xfId="12063"/>
    <cellStyle name="常规 12 10 5" xfId="12058"/>
    <cellStyle name="常规 12 11" xfId="2441"/>
    <cellStyle name="常规 12 11 2" xfId="6195"/>
    <cellStyle name="常规 12 11 2 2" xfId="12065"/>
    <cellStyle name="常规 12 11 3" xfId="12064"/>
    <cellStyle name="常规 12 12" xfId="2442"/>
    <cellStyle name="常规 12 12 2" xfId="6196"/>
    <cellStyle name="常规 12 12 2 2" xfId="12067"/>
    <cellStyle name="常规 12 12 3" xfId="12066"/>
    <cellStyle name="常规 12 13" xfId="6191"/>
    <cellStyle name="常规 12 13 2" xfId="12068"/>
    <cellStyle name="常规 12 14" xfId="12057"/>
    <cellStyle name="常规 12 2" xfId="2443"/>
    <cellStyle name="常规 12 2 10" xfId="2444"/>
    <cellStyle name="常规 12 2 10 2" xfId="2445"/>
    <cellStyle name="常规 12 2 10 2 2" xfId="6199"/>
    <cellStyle name="常规 12 2 10 2 2 2" xfId="12072"/>
    <cellStyle name="常规 12 2 10 2 3" xfId="12071"/>
    <cellStyle name="常规 12 2 10 3" xfId="2446"/>
    <cellStyle name="常规 12 2 10 3 2" xfId="6200"/>
    <cellStyle name="常规 12 2 10 3 2 2" xfId="12074"/>
    <cellStyle name="常规 12 2 10 3 3" xfId="12073"/>
    <cellStyle name="常规 12 2 10 4" xfId="6198"/>
    <cellStyle name="常规 12 2 10 4 2" xfId="12075"/>
    <cellStyle name="常规 12 2 10 5" xfId="12070"/>
    <cellStyle name="常规 12 2 11" xfId="6197"/>
    <cellStyle name="常规 12 2 11 2" xfId="12076"/>
    <cellStyle name="常规 12 2 12" xfId="12069"/>
    <cellStyle name="常规 12 2 2" xfId="2447"/>
    <cellStyle name="常规 12 2 2 2" xfId="2448"/>
    <cellStyle name="常规 12 2 2 2 2" xfId="2449"/>
    <cellStyle name="常规 12 2 2 2 2 2" xfId="2450"/>
    <cellStyle name="常规 12 2 2 2 2 2 2" xfId="6204"/>
    <cellStyle name="常规 12 2 2 2 2 2 2 2" xfId="12081"/>
    <cellStyle name="常规 12 2 2 2 2 2 3" xfId="12080"/>
    <cellStyle name="常规 12 2 2 2 2 3" xfId="2451"/>
    <cellStyle name="常规 12 2 2 2 2 3 2" xfId="6205"/>
    <cellStyle name="常规 12 2 2 2 2 3 2 2" xfId="12083"/>
    <cellStyle name="常规 12 2 2 2 2 3 3" xfId="12082"/>
    <cellStyle name="常规 12 2 2 2 2 4" xfId="6203"/>
    <cellStyle name="常规 12 2 2 2 2 4 2" xfId="12084"/>
    <cellStyle name="常规 12 2 2 2 2 5" xfId="12079"/>
    <cellStyle name="常规 12 2 2 2 3" xfId="2452"/>
    <cellStyle name="常规 12 2 2 2 3 2" xfId="6206"/>
    <cellStyle name="常规 12 2 2 2 3 2 2" xfId="12086"/>
    <cellStyle name="常规 12 2 2 2 3 3" xfId="12085"/>
    <cellStyle name="常规 12 2 2 2 4" xfId="2453"/>
    <cellStyle name="常规 12 2 2 2 4 2" xfId="6207"/>
    <cellStyle name="常规 12 2 2 2 4 2 2" xfId="12088"/>
    <cellStyle name="常规 12 2 2 2 4 3" xfId="12087"/>
    <cellStyle name="常规 12 2 2 2 5" xfId="6202"/>
    <cellStyle name="常规 12 2 2 2 5 2" xfId="12089"/>
    <cellStyle name="常规 12 2 2 2 6" xfId="12078"/>
    <cellStyle name="常规 12 2 2 3" xfId="2454"/>
    <cellStyle name="常规 12 2 2 3 2" xfId="2455"/>
    <cellStyle name="常规 12 2 2 3 2 2" xfId="6209"/>
    <cellStyle name="常规 12 2 2 3 2 2 2" xfId="12092"/>
    <cellStyle name="常规 12 2 2 3 2 3" xfId="12091"/>
    <cellStyle name="常规 12 2 2 3 3" xfId="2456"/>
    <cellStyle name="常规 12 2 2 3 3 2" xfId="6210"/>
    <cellStyle name="常规 12 2 2 3 3 2 2" xfId="12094"/>
    <cellStyle name="常规 12 2 2 3 3 3" xfId="12093"/>
    <cellStyle name="常规 12 2 2 3 4" xfId="6208"/>
    <cellStyle name="常规 12 2 2 3 4 2" xfId="12095"/>
    <cellStyle name="常规 12 2 2 3 5" xfId="12090"/>
    <cellStyle name="常规 12 2 2 4" xfId="2457"/>
    <cellStyle name="常规 12 2 2 4 2" xfId="2458"/>
    <cellStyle name="常规 12 2 2 4 2 2" xfId="6212"/>
    <cellStyle name="常规 12 2 2 4 2 2 2" xfId="12098"/>
    <cellStyle name="常规 12 2 2 4 2 3" xfId="12097"/>
    <cellStyle name="常规 12 2 2 4 3" xfId="2459"/>
    <cellStyle name="常规 12 2 2 4 3 2" xfId="6213"/>
    <cellStyle name="常规 12 2 2 4 3 2 2" xfId="12100"/>
    <cellStyle name="常规 12 2 2 4 3 3" xfId="12099"/>
    <cellStyle name="常规 12 2 2 4 4" xfId="6211"/>
    <cellStyle name="常规 12 2 2 4 4 2" xfId="12101"/>
    <cellStyle name="常规 12 2 2 4 5" xfId="12096"/>
    <cellStyle name="常规 12 2 2 5" xfId="2460"/>
    <cellStyle name="常规 12 2 2 5 2" xfId="6214"/>
    <cellStyle name="常规 12 2 2 5 2 2" xfId="12103"/>
    <cellStyle name="常规 12 2 2 5 3" xfId="12102"/>
    <cellStyle name="常规 12 2 2 6" xfId="2461"/>
    <cellStyle name="常规 12 2 2 6 2" xfId="6215"/>
    <cellStyle name="常规 12 2 2 6 2 2" xfId="12105"/>
    <cellStyle name="常规 12 2 2 6 3" xfId="12104"/>
    <cellStyle name="常规 12 2 2 7" xfId="6201"/>
    <cellStyle name="常规 12 2 2 7 2" xfId="12106"/>
    <cellStyle name="常规 12 2 2 8" xfId="12077"/>
    <cellStyle name="常规 12 2 3" xfId="2462"/>
    <cellStyle name="常规 12 2 3 2" xfId="2463"/>
    <cellStyle name="常规 12 2 3 2 2" xfId="2464"/>
    <cellStyle name="常规 12 2 3 2 2 2" xfId="6218"/>
    <cellStyle name="常规 12 2 3 2 2 2 2" xfId="12110"/>
    <cellStyle name="常规 12 2 3 2 2 3" xfId="12109"/>
    <cellStyle name="常规 12 2 3 2 3" xfId="2465"/>
    <cellStyle name="常规 12 2 3 2 3 2" xfId="6219"/>
    <cellStyle name="常规 12 2 3 2 3 2 2" xfId="12112"/>
    <cellStyle name="常规 12 2 3 2 3 3" xfId="12111"/>
    <cellStyle name="常规 12 2 3 2 4" xfId="6217"/>
    <cellStyle name="常规 12 2 3 2 4 2" xfId="12113"/>
    <cellStyle name="常规 12 2 3 2 5" xfId="12108"/>
    <cellStyle name="常规 12 2 3 3" xfId="2466"/>
    <cellStyle name="常规 12 2 3 3 2" xfId="2467"/>
    <cellStyle name="常规 12 2 3 3 2 2" xfId="6221"/>
    <cellStyle name="常规 12 2 3 3 2 2 2" xfId="12116"/>
    <cellStyle name="常规 12 2 3 3 2 3" xfId="12115"/>
    <cellStyle name="常规 12 2 3 3 3" xfId="2468"/>
    <cellStyle name="常规 12 2 3 3 3 2" xfId="6222"/>
    <cellStyle name="常规 12 2 3 3 3 2 2" xfId="12118"/>
    <cellStyle name="常规 12 2 3 3 3 3" xfId="12117"/>
    <cellStyle name="常规 12 2 3 3 4" xfId="6220"/>
    <cellStyle name="常规 12 2 3 3 4 2" xfId="12119"/>
    <cellStyle name="常规 12 2 3 3 5" xfId="12114"/>
    <cellStyle name="常规 12 2 3 4" xfId="2469"/>
    <cellStyle name="常规 12 2 3 4 2" xfId="6223"/>
    <cellStyle name="常规 12 2 3 4 2 2" xfId="12121"/>
    <cellStyle name="常规 12 2 3 4 3" xfId="12120"/>
    <cellStyle name="常规 12 2 3 5" xfId="2470"/>
    <cellStyle name="常规 12 2 3 5 2" xfId="6224"/>
    <cellStyle name="常规 12 2 3 5 2 2" xfId="12123"/>
    <cellStyle name="常规 12 2 3 5 3" xfId="12122"/>
    <cellStyle name="常规 12 2 3 6" xfId="6216"/>
    <cellStyle name="常规 12 2 3 6 2" xfId="12124"/>
    <cellStyle name="常规 12 2 3 7" xfId="12107"/>
    <cellStyle name="常规 12 2 4" xfId="2471"/>
    <cellStyle name="常规 12 2 4 2" xfId="2472"/>
    <cellStyle name="常规 12 2 4 2 2" xfId="2473"/>
    <cellStyle name="常规 12 2 4 2 2 2" xfId="6227"/>
    <cellStyle name="常规 12 2 4 2 2 2 2" xfId="12128"/>
    <cellStyle name="常规 12 2 4 2 2 3" xfId="12127"/>
    <cellStyle name="常规 12 2 4 2 3" xfId="2474"/>
    <cellStyle name="常规 12 2 4 2 3 2" xfId="6228"/>
    <cellStyle name="常规 12 2 4 2 3 2 2" xfId="12130"/>
    <cellStyle name="常规 12 2 4 2 3 3" xfId="12129"/>
    <cellStyle name="常规 12 2 4 2 4" xfId="6226"/>
    <cellStyle name="常规 12 2 4 2 4 2" xfId="12131"/>
    <cellStyle name="常规 12 2 4 2 5" xfId="12126"/>
    <cellStyle name="常规 12 2 4 3" xfId="2475"/>
    <cellStyle name="常规 12 2 4 3 2" xfId="2476"/>
    <cellStyle name="常规 12 2 4 3 2 2" xfId="6230"/>
    <cellStyle name="常规 12 2 4 3 2 2 2" xfId="12134"/>
    <cellStyle name="常规 12 2 4 3 2 3" xfId="12133"/>
    <cellStyle name="常规 12 2 4 3 3" xfId="2477"/>
    <cellStyle name="常规 12 2 4 3 3 2" xfId="6231"/>
    <cellStyle name="常规 12 2 4 3 3 2 2" xfId="12136"/>
    <cellStyle name="常规 12 2 4 3 3 3" xfId="12135"/>
    <cellStyle name="常规 12 2 4 3 4" xfId="6229"/>
    <cellStyle name="常规 12 2 4 3 4 2" xfId="12137"/>
    <cellStyle name="常规 12 2 4 3 5" xfId="12132"/>
    <cellStyle name="常规 12 2 4 4" xfId="2478"/>
    <cellStyle name="常规 12 2 4 4 2" xfId="6232"/>
    <cellStyle name="常规 12 2 4 4 2 2" xfId="12139"/>
    <cellStyle name="常规 12 2 4 4 3" xfId="12138"/>
    <cellStyle name="常规 12 2 4 5" xfId="2479"/>
    <cellStyle name="常规 12 2 4 5 2" xfId="6233"/>
    <cellStyle name="常规 12 2 4 5 2 2" xfId="12141"/>
    <cellStyle name="常规 12 2 4 5 3" xfId="12140"/>
    <cellStyle name="常规 12 2 4 6" xfId="6225"/>
    <cellStyle name="常规 12 2 4 6 2" xfId="12142"/>
    <cellStyle name="常规 12 2 4 7" xfId="12125"/>
    <cellStyle name="常规 12 2 5" xfId="2480"/>
    <cellStyle name="常规 12 2 5 2" xfId="2481"/>
    <cellStyle name="常规 12 2 5 2 2" xfId="6235"/>
    <cellStyle name="常规 12 2 5 2 2 2" xfId="12145"/>
    <cellStyle name="常规 12 2 5 2 3" xfId="12144"/>
    <cellStyle name="常规 12 2 5 3" xfId="2482"/>
    <cellStyle name="常规 12 2 5 3 2" xfId="6236"/>
    <cellStyle name="常规 12 2 5 3 2 2" xfId="12147"/>
    <cellStyle name="常规 12 2 5 3 3" xfId="12146"/>
    <cellStyle name="常规 12 2 5 4" xfId="6234"/>
    <cellStyle name="常规 12 2 5 4 2" xfId="12148"/>
    <cellStyle name="常规 12 2 5 5" xfId="12143"/>
    <cellStyle name="常规 12 2 6" xfId="2483"/>
    <cellStyle name="常规 12 2 6 2" xfId="2484"/>
    <cellStyle name="常规 12 2 6 2 2" xfId="6238"/>
    <cellStyle name="常规 12 2 6 2 2 2" xfId="12151"/>
    <cellStyle name="常规 12 2 6 2 3" xfId="12150"/>
    <cellStyle name="常规 12 2 6 3" xfId="2485"/>
    <cellStyle name="常规 12 2 6 3 2" xfId="6239"/>
    <cellStyle name="常规 12 2 6 3 2 2" xfId="12153"/>
    <cellStyle name="常规 12 2 6 3 3" xfId="12152"/>
    <cellStyle name="常规 12 2 6 4" xfId="6237"/>
    <cellStyle name="常规 12 2 6 4 2" xfId="12154"/>
    <cellStyle name="常规 12 2 6 5" xfId="12149"/>
    <cellStyle name="常规 12 2 7" xfId="2486"/>
    <cellStyle name="常规 12 2 7 2" xfId="2487"/>
    <cellStyle name="常规 12 2 7 2 2" xfId="6241"/>
    <cellStyle name="常规 12 2 7 2 2 2" xfId="12157"/>
    <cellStyle name="常规 12 2 7 2 3" xfId="12156"/>
    <cellStyle name="常规 12 2 7 3" xfId="2488"/>
    <cellStyle name="常规 12 2 7 3 2" xfId="6242"/>
    <cellStyle name="常规 12 2 7 3 2 2" xfId="12159"/>
    <cellStyle name="常规 12 2 7 3 3" xfId="12158"/>
    <cellStyle name="常规 12 2 7 4" xfId="6240"/>
    <cellStyle name="常规 12 2 7 4 2" xfId="12160"/>
    <cellStyle name="常规 12 2 7 5" xfId="12155"/>
    <cellStyle name="常规 12 2 8" xfId="2489"/>
    <cellStyle name="常规 12 2 8 2" xfId="2490"/>
    <cellStyle name="常规 12 2 8 2 2" xfId="6244"/>
    <cellStyle name="常规 12 2 8 2 2 2" xfId="12163"/>
    <cellStyle name="常规 12 2 8 2 3" xfId="12162"/>
    <cellStyle name="常规 12 2 8 3" xfId="2491"/>
    <cellStyle name="常规 12 2 8 3 2" xfId="6245"/>
    <cellStyle name="常规 12 2 8 3 2 2" xfId="12165"/>
    <cellStyle name="常规 12 2 8 3 3" xfId="12164"/>
    <cellStyle name="常规 12 2 8 4" xfId="6243"/>
    <cellStyle name="常规 12 2 8 4 2" xfId="12166"/>
    <cellStyle name="常规 12 2 8 5" xfId="12161"/>
    <cellStyle name="常规 12 2 9" xfId="2492"/>
    <cellStyle name="常规 12 2 9 2" xfId="2493"/>
    <cellStyle name="常规 12 2 9 2 2" xfId="6247"/>
    <cellStyle name="常规 12 2 9 2 2 2" xfId="12169"/>
    <cellStyle name="常规 12 2 9 2 3" xfId="12168"/>
    <cellStyle name="常规 12 2 9 3" xfId="2494"/>
    <cellStyle name="常规 12 2 9 3 2" xfId="6248"/>
    <cellStyle name="常规 12 2 9 3 2 2" xfId="12171"/>
    <cellStyle name="常规 12 2 9 3 3" xfId="12170"/>
    <cellStyle name="常规 12 2 9 4" xfId="6246"/>
    <cellStyle name="常规 12 2 9 4 2" xfId="12172"/>
    <cellStyle name="常规 12 2 9 5" xfId="12167"/>
    <cellStyle name="常规 12 3" xfId="2495"/>
    <cellStyle name="常规 12 3 2" xfId="2496"/>
    <cellStyle name="常规 12 3 2 2" xfId="2497"/>
    <cellStyle name="常规 12 3 2 2 2" xfId="2498"/>
    <cellStyle name="常规 12 3 2 2 2 2" xfId="6252"/>
    <cellStyle name="常规 12 3 2 2 2 2 2" xfId="12177"/>
    <cellStyle name="常规 12 3 2 2 2 3" xfId="12176"/>
    <cellStyle name="常规 12 3 2 2 3" xfId="2499"/>
    <cellStyle name="常规 12 3 2 2 3 2" xfId="6253"/>
    <cellStyle name="常规 12 3 2 2 3 2 2" xfId="12179"/>
    <cellStyle name="常规 12 3 2 2 3 3" xfId="12178"/>
    <cellStyle name="常规 12 3 2 2 4" xfId="6251"/>
    <cellStyle name="常规 12 3 2 2 4 2" xfId="12180"/>
    <cellStyle name="常规 12 3 2 2 5" xfId="12175"/>
    <cellStyle name="常规 12 3 2 3" xfId="2500"/>
    <cellStyle name="常规 12 3 2 3 2" xfId="6254"/>
    <cellStyle name="常规 12 3 2 3 2 2" xfId="12182"/>
    <cellStyle name="常规 12 3 2 3 3" xfId="12181"/>
    <cellStyle name="常规 12 3 2 4" xfId="2501"/>
    <cellStyle name="常规 12 3 2 4 2" xfId="6255"/>
    <cellStyle name="常规 12 3 2 4 2 2" xfId="12184"/>
    <cellStyle name="常规 12 3 2 4 3" xfId="12183"/>
    <cellStyle name="常规 12 3 2 5" xfId="6250"/>
    <cellStyle name="常规 12 3 2 5 2" xfId="12185"/>
    <cellStyle name="常规 12 3 2 6" xfId="12174"/>
    <cellStyle name="常规 12 3 3" xfId="2502"/>
    <cellStyle name="常规 12 3 3 2" xfId="2503"/>
    <cellStyle name="常规 12 3 3 2 2" xfId="6257"/>
    <cellStyle name="常规 12 3 3 2 2 2" xfId="12188"/>
    <cellStyle name="常规 12 3 3 2 3" xfId="12187"/>
    <cellStyle name="常规 12 3 3 3" xfId="2504"/>
    <cellStyle name="常规 12 3 3 3 2" xfId="6258"/>
    <cellStyle name="常规 12 3 3 3 2 2" xfId="12190"/>
    <cellStyle name="常规 12 3 3 3 3" xfId="12189"/>
    <cellStyle name="常规 12 3 3 4" xfId="6256"/>
    <cellStyle name="常规 12 3 3 4 2" xfId="12191"/>
    <cellStyle name="常规 12 3 3 5" xfId="12186"/>
    <cellStyle name="常规 12 3 4" xfId="2505"/>
    <cellStyle name="常规 12 3 4 2" xfId="2506"/>
    <cellStyle name="常规 12 3 4 2 2" xfId="6260"/>
    <cellStyle name="常规 12 3 4 2 2 2" xfId="12194"/>
    <cellStyle name="常规 12 3 4 2 3" xfId="12193"/>
    <cellStyle name="常规 12 3 4 3" xfId="2507"/>
    <cellStyle name="常规 12 3 4 3 2" xfId="6261"/>
    <cellStyle name="常规 12 3 4 3 2 2" xfId="12196"/>
    <cellStyle name="常规 12 3 4 3 3" xfId="12195"/>
    <cellStyle name="常规 12 3 4 4" xfId="6259"/>
    <cellStyle name="常规 12 3 4 4 2" xfId="12197"/>
    <cellStyle name="常规 12 3 4 5" xfId="12192"/>
    <cellStyle name="常规 12 3 5" xfId="2508"/>
    <cellStyle name="常规 12 3 5 2" xfId="6262"/>
    <cellStyle name="常规 12 3 5 2 2" xfId="12199"/>
    <cellStyle name="常规 12 3 5 3" xfId="12198"/>
    <cellStyle name="常规 12 3 6" xfId="2509"/>
    <cellStyle name="常规 12 3 6 2" xfId="6263"/>
    <cellStyle name="常规 12 3 6 2 2" xfId="12201"/>
    <cellStyle name="常规 12 3 6 3" xfId="12200"/>
    <cellStyle name="常规 12 3 7" xfId="6249"/>
    <cellStyle name="常规 12 3 7 2" xfId="12202"/>
    <cellStyle name="常规 12 3 8" xfId="12173"/>
    <cellStyle name="常规 12 4" xfId="2510"/>
    <cellStyle name="常规 12 4 2" xfId="2511"/>
    <cellStyle name="常规 12 4 2 2" xfId="2512"/>
    <cellStyle name="常规 12 4 2 2 2" xfId="6266"/>
    <cellStyle name="常规 12 4 2 2 2 2" xfId="12206"/>
    <cellStyle name="常规 12 4 2 2 3" xfId="12205"/>
    <cellStyle name="常规 12 4 2 3" xfId="2513"/>
    <cellStyle name="常规 12 4 2 3 2" xfId="6267"/>
    <cellStyle name="常规 12 4 2 3 2 2" xfId="12208"/>
    <cellStyle name="常规 12 4 2 3 3" xfId="12207"/>
    <cellStyle name="常规 12 4 2 4" xfId="6265"/>
    <cellStyle name="常规 12 4 2 4 2" xfId="12209"/>
    <cellStyle name="常规 12 4 2 5" xfId="12204"/>
    <cellStyle name="常规 12 4 3" xfId="2514"/>
    <cellStyle name="常规 12 4 3 2" xfId="2515"/>
    <cellStyle name="常规 12 4 3 2 2" xfId="6269"/>
    <cellStyle name="常规 12 4 3 2 2 2" xfId="12212"/>
    <cellStyle name="常规 12 4 3 2 3" xfId="12211"/>
    <cellStyle name="常规 12 4 3 3" xfId="2516"/>
    <cellStyle name="常规 12 4 3 3 2" xfId="6270"/>
    <cellStyle name="常规 12 4 3 3 2 2" xfId="12214"/>
    <cellStyle name="常规 12 4 3 3 3" xfId="12213"/>
    <cellStyle name="常规 12 4 3 4" xfId="6268"/>
    <cellStyle name="常规 12 4 3 4 2" xfId="12215"/>
    <cellStyle name="常规 12 4 3 5" xfId="12210"/>
    <cellStyle name="常规 12 4 4" xfId="2517"/>
    <cellStyle name="常规 12 4 4 2" xfId="6271"/>
    <cellStyle name="常规 12 4 4 2 2" xfId="12217"/>
    <cellStyle name="常规 12 4 4 3" xfId="12216"/>
    <cellStyle name="常规 12 4 5" xfId="2518"/>
    <cellStyle name="常规 12 4 5 2" xfId="6272"/>
    <cellStyle name="常规 12 4 5 2 2" xfId="12219"/>
    <cellStyle name="常规 12 4 5 3" xfId="12218"/>
    <cellStyle name="常规 12 4 6" xfId="6264"/>
    <cellStyle name="常规 12 4 6 2" xfId="12220"/>
    <cellStyle name="常规 12 4 7" xfId="12203"/>
    <cellStyle name="常规 12 5" xfId="2519"/>
    <cellStyle name="常规 12 5 2" xfId="2520"/>
    <cellStyle name="常规 12 5 2 2" xfId="2521"/>
    <cellStyle name="常规 12 5 2 2 2" xfId="6275"/>
    <cellStyle name="常规 12 5 2 2 2 2" xfId="12224"/>
    <cellStyle name="常规 12 5 2 2 3" xfId="12223"/>
    <cellStyle name="常规 12 5 2 3" xfId="2522"/>
    <cellStyle name="常规 12 5 2 3 2" xfId="6276"/>
    <cellStyle name="常规 12 5 2 3 2 2" xfId="12226"/>
    <cellStyle name="常规 12 5 2 3 3" xfId="12225"/>
    <cellStyle name="常规 12 5 2 4" xfId="6274"/>
    <cellStyle name="常规 12 5 2 4 2" xfId="12227"/>
    <cellStyle name="常规 12 5 2 5" xfId="12222"/>
    <cellStyle name="常规 12 5 3" xfId="2523"/>
    <cellStyle name="常规 12 5 3 2" xfId="2524"/>
    <cellStyle name="常规 12 5 3 2 2" xfId="6278"/>
    <cellStyle name="常规 12 5 3 2 2 2" xfId="12230"/>
    <cellStyle name="常规 12 5 3 2 3" xfId="12229"/>
    <cellStyle name="常规 12 5 3 3" xfId="2525"/>
    <cellStyle name="常规 12 5 3 3 2" xfId="6279"/>
    <cellStyle name="常规 12 5 3 3 2 2" xfId="12232"/>
    <cellStyle name="常规 12 5 3 3 3" xfId="12231"/>
    <cellStyle name="常规 12 5 3 4" xfId="6277"/>
    <cellStyle name="常规 12 5 3 4 2" xfId="12233"/>
    <cellStyle name="常规 12 5 3 5" xfId="12228"/>
    <cellStyle name="常规 12 5 4" xfId="2526"/>
    <cellStyle name="常规 12 5 4 2" xfId="6280"/>
    <cellStyle name="常规 12 5 4 2 2" xfId="12235"/>
    <cellStyle name="常规 12 5 4 3" xfId="12234"/>
    <cellStyle name="常规 12 5 5" xfId="2527"/>
    <cellStyle name="常规 12 5 5 2" xfId="6281"/>
    <cellStyle name="常规 12 5 5 2 2" xfId="12237"/>
    <cellStyle name="常规 12 5 5 3" xfId="12236"/>
    <cellStyle name="常规 12 5 6" xfId="6273"/>
    <cellStyle name="常规 12 5 6 2" xfId="12238"/>
    <cellStyle name="常规 12 5 7" xfId="12221"/>
    <cellStyle name="常规 12 6" xfId="2528"/>
    <cellStyle name="常规 12 6 2" xfId="2529"/>
    <cellStyle name="常规 12 6 2 2" xfId="6283"/>
    <cellStyle name="常规 12 6 2 2 2" xfId="12241"/>
    <cellStyle name="常规 12 6 2 3" xfId="12240"/>
    <cellStyle name="常规 12 6 3" xfId="2530"/>
    <cellStyle name="常规 12 6 3 2" xfId="6284"/>
    <cellStyle name="常规 12 6 3 2 2" xfId="12243"/>
    <cellStyle name="常规 12 6 3 3" xfId="12242"/>
    <cellStyle name="常规 12 6 4" xfId="6282"/>
    <cellStyle name="常规 12 6 4 2" xfId="12244"/>
    <cellStyle name="常规 12 6 5" xfId="12239"/>
    <cellStyle name="常规 12 7" xfId="2531"/>
    <cellStyle name="常规 12 7 2" xfId="2532"/>
    <cellStyle name="常规 12 7 2 2" xfId="6286"/>
    <cellStyle name="常规 12 7 2 2 2" xfId="12247"/>
    <cellStyle name="常规 12 7 2 3" xfId="12246"/>
    <cellStyle name="常规 12 7 3" xfId="2533"/>
    <cellStyle name="常规 12 7 3 2" xfId="6287"/>
    <cellStyle name="常规 12 7 3 2 2" xfId="12249"/>
    <cellStyle name="常规 12 7 3 3" xfId="12248"/>
    <cellStyle name="常规 12 7 4" xfId="6285"/>
    <cellStyle name="常规 12 7 4 2" xfId="12250"/>
    <cellStyle name="常规 12 7 5" xfId="12245"/>
    <cellStyle name="常规 12 8" xfId="2534"/>
    <cellStyle name="常规 12 8 2" xfId="2535"/>
    <cellStyle name="常规 12 8 2 2" xfId="6289"/>
    <cellStyle name="常规 12 8 2 2 2" xfId="12253"/>
    <cellStyle name="常规 12 8 2 3" xfId="12252"/>
    <cellStyle name="常规 12 8 3" xfId="2536"/>
    <cellStyle name="常规 12 8 3 2" xfId="6290"/>
    <cellStyle name="常规 12 8 3 2 2" xfId="12255"/>
    <cellStyle name="常规 12 8 3 3" xfId="12254"/>
    <cellStyle name="常规 12 8 4" xfId="6288"/>
    <cellStyle name="常规 12 8 4 2" xfId="12256"/>
    <cellStyle name="常规 12 8 5" xfId="12251"/>
    <cellStyle name="常规 12 9" xfId="2537"/>
    <cellStyle name="常规 12 9 2" xfId="2538"/>
    <cellStyle name="常规 12 9 2 2" xfId="6292"/>
    <cellStyle name="常规 12 9 2 2 2" xfId="12259"/>
    <cellStyle name="常规 12 9 2 3" xfId="12258"/>
    <cellStyle name="常规 12 9 3" xfId="2539"/>
    <cellStyle name="常规 12 9 3 2" xfId="6293"/>
    <cellStyle name="常规 12 9 3 2 2" xfId="12261"/>
    <cellStyle name="常规 12 9 3 3" xfId="12260"/>
    <cellStyle name="常规 12 9 4" xfId="6291"/>
    <cellStyle name="常规 12 9 4 2" xfId="12262"/>
    <cellStyle name="常规 12 9 5" xfId="12257"/>
    <cellStyle name="常规 13" xfId="2540"/>
    <cellStyle name="常规 13 2" xfId="2541"/>
    <cellStyle name="常规 13 2 2" xfId="2542"/>
    <cellStyle name="常规 13 2 2 2" xfId="2543"/>
    <cellStyle name="常规 13 2 2 2 2" xfId="6297"/>
    <cellStyle name="常规 13 2 2 2 2 2" xfId="12267"/>
    <cellStyle name="常规 13 2 2 2 3" xfId="12266"/>
    <cellStyle name="常规 13 2 2 3" xfId="6296"/>
    <cellStyle name="常规 13 2 2 3 2" xfId="12268"/>
    <cellStyle name="常规 13 2 2 4" xfId="12265"/>
    <cellStyle name="常规 13 2 3" xfId="2544"/>
    <cellStyle name="常规 13 2 3 2" xfId="6298"/>
    <cellStyle name="常规 13 2 3 2 2" xfId="12270"/>
    <cellStyle name="常规 13 2 3 3" xfId="12269"/>
    <cellStyle name="常规 13 2 4" xfId="6295"/>
    <cellStyle name="常规 13 2 4 2" xfId="12271"/>
    <cellStyle name="常规 13 2 5" xfId="12264"/>
    <cellStyle name="常规 13 3" xfId="2545"/>
    <cellStyle name="常规 13 3 2" xfId="2546"/>
    <cellStyle name="常规 13 3 2 2" xfId="6300"/>
    <cellStyle name="常规 13 3 2 2 2" xfId="12274"/>
    <cellStyle name="常规 13 3 2 3" xfId="12273"/>
    <cellStyle name="常规 13 3 3" xfId="6299"/>
    <cellStyle name="常规 13 3 3 2" xfId="12275"/>
    <cellStyle name="常规 13 3 4" xfId="12272"/>
    <cellStyle name="常规 13 4" xfId="2547"/>
    <cellStyle name="常规 13 4 2" xfId="6301"/>
    <cellStyle name="常规 13 4 2 2" xfId="12277"/>
    <cellStyle name="常规 13 4 3" xfId="12276"/>
    <cellStyle name="常规 13 5" xfId="2548"/>
    <cellStyle name="常规 13 5 2" xfId="6302"/>
    <cellStyle name="常规 13 5 2 2" xfId="12279"/>
    <cellStyle name="常规 13 5 3" xfId="12278"/>
    <cellStyle name="常规 13 6" xfId="2549"/>
    <cellStyle name="常规 13 6 2" xfId="6303"/>
    <cellStyle name="常规 13 6 2 2" xfId="12281"/>
    <cellStyle name="常规 13 6 3" xfId="12280"/>
    <cellStyle name="常规 13 7" xfId="6294"/>
    <cellStyle name="常规 13 7 2" xfId="12282"/>
    <cellStyle name="常规 13 8" xfId="12263"/>
    <cellStyle name="常规 14" xfId="2550"/>
    <cellStyle name="常规 14 2" xfId="2551"/>
    <cellStyle name="常规 14 2 2" xfId="2552"/>
    <cellStyle name="常规 14 2 2 2" xfId="2553"/>
    <cellStyle name="常规 14 2 2 2 2" xfId="6307"/>
    <cellStyle name="常规 14 2 2 2 2 2" xfId="12287"/>
    <cellStyle name="常规 14 2 2 2 3" xfId="12286"/>
    <cellStyle name="常规 14 2 2 3" xfId="6306"/>
    <cellStyle name="常规 14 2 2 3 2" xfId="12288"/>
    <cellStyle name="常规 14 2 2 4" xfId="12285"/>
    <cellStyle name="常规 14 2 3" xfId="2554"/>
    <cellStyle name="常规 14 2 3 2" xfId="6308"/>
    <cellStyle name="常规 14 2 3 2 2" xfId="12290"/>
    <cellStyle name="常规 14 2 3 3" xfId="12289"/>
    <cellStyle name="常规 14 2 4" xfId="6305"/>
    <cellStyle name="常规 14 2 4 2" xfId="12291"/>
    <cellStyle name="常规 14 2 5" xfId="12284"/>
    <cellStyle name="常规 14 3" xfId="2555"/>
    <cellStyle name="常规 14 3 2" xfId="2556"/>
    <cellStyle name="常规 14 3 2 2" xfId="6310"/>
    <cellStyle name="常规 14 3 2 2 2" xfId="12294"/>
    <cellStyle name="常规 14 3 2 3" xfId="12293"/>
    <cellStyle name="常规 14 3 3" xfId="6309"/>
    <cellStyle name="常规 14 3 3 2" xfId="12295"/>
    <cellStyle name="常规 14 3 4" xfId="12292"/>
    <cellStyle name="常规 14 4" xfId="2557"/>
    <cellStyle name="常规 14 4 2" xfId="6311"/>
    <cellStyle name="常规 14 4 2 2" xfId="12297"/>
    <cellStyle name="常规 14 4 3" xfId="12296"/>
    <cellStyle name="常规 14 5" xfId="2558"/>
    <cellStyle name="常规 14 5 2" xfId="6312"/>
    <cellStyle name="常规 14 5 2 2" xfId="12299"/>
    <cellStyle name="常规 14 5 3" xfId="12298"/>
    <cellStyle name="常规 14 6" xfId="2559"/>
    <cellStyle name="常规 14 6 2" xfId="6313"/>
    <cellStyle name="常规 14 6 2 2" xfId="12301"/>
    <cellStyle name="常规 14 6 3" xfId="12300"/>
    <cellStyle name="常规 14 7" xfId="2560"/>
    <cellStyle name="常规 14 7 2" xfId="12302"/>
    <cellStyle name="常规 14 8" xfId="6304"/>
    <cellStyle name="常规 14 8 2" xfId="12303"/>
    <cellStyle name="常规 14 9" xfId="12283"/>
    <cellStyle name="常规 15" xfId="2561"/>
    <cellStyle name="常规 15 2" xfId="2562"/>
    <cellStyle name="常规 15 2 2" xfId="2563"/>
    <cellStyle name="常规 15 2 2 2" xfId="6316"/>
    <cellStyle name="常规 15 2 2 2 2" xfId="12307"/>
    <cellStyle name="常规 15 2 2 3" xfId="12306"/>
    <cellStyle name="常规 15 2 3" xfId="6315"/>
    <cellStyle name="常规 15 2 3 2" xfId="12308"/>
    <cellStyle name="常规 15 2 4" xfId="12305"/>
    <cellStyle name="常规 15 3" xfId="2564"/>
    <cellStyle name="常规 15 3 2" xfId="6317"/>
    <cellStyle name="常规 15 3 2 2" xfId="12310"/>
    <cellStyle name="常规 15 3 3" xfId="12309"/>
    <cellStyle name="常规 15 4" xfId="2565"/>
    <cellStyle name="常规 15 4 2" xfId="6318"/>
    <cellStyle name="常规 15 4 2 2" xfId="12312"/>
    <cellStyle name="常规 15 4 3" xfId="12311"/>
    <cellStyle name="常规 15 5" xfId="6314"/>
    <cellStyle name="常规 15 5 2" xfId="12313"/>
    <cellStyle name="常规 15 6" xfId="12304"/>
    <cellStyle name="常规 16" xfId="2566"/>
    <cellStyle name="常规 16 2" xfId="2567"/>
    <cellStyle name="常规 16 2 2" xfId="6320"/>
    <cellStyle name="常规 16 2 2 2" xfId="12316"/>
    <cellStyle name="常规 16 2 3" xfId="12315"/>
    <cellStyle name="常规 16 3" xfId="2568"/>
    <cellStyle name="常规 16 3 2" xfId="6321"/>
    <cellStyle name="常规 16 3 2 2" xfId="12318"/>
    <cellStyle name="常规 16 3 3" xfId="12317"/>
    <cellStyle name="常规 16 4" xfId="6319"/>
    <cellStyle name="常规 16 4 2" xfId="12319"/>
    <cellStyle name="常规 16 5" xfId="12314"/>
    <cellStyle name="常规 17" xfId="2569"/>
    <cellStyle name="常规 17 2" xfId="6322"/>
    <cellStyle name="常规 17 2 2" xfId="12321"/>
    <cellStyle name="常规 17 3" xfId="12320"/>
    <cellStyle name="常规 18" xfId="2570"/>
    <cellStyle name="常规 18 2" xfId="6323"/>
    <cellStyle name="常规 18 2 2" xfId="12323"/>
    <cellStyle name="常规 18 3" xfId="12322"/>
    <cellStyle name="常规 19" xfId="2571"/>
    <cellStyle name="常规 19 2" xfId="6324"/>
    <cellStyle name="常规 19 2 2" xfId="12325"/>
    <cellStyle name="常规 19 3" xfId="12324"/>
    <cellStyle name="常规 2" xfId="2572"/>
    <cellStyle name="常规 2 10" xfId="2573"/>
    <cellStyle name="常规 2 10 2" xfId="6326"/>
    <cellStyle name="常规 2 10 2 2" xfId="12328"/>
    <cellStyle name="常规 2 10 3" xfId="12327"/>
    <cellStyle name="常规 2 11" xfId="2574"/>
    <cellStyle name="常规 2 11 2" xfId="6327"/>
    <cellStyle name="常规 2 11 2 2" xfId="12330"/>
    <cellStyle name="常规 2 11 3" xfId="12329"/>
    <cellStyle name="常规 2 12" xfId="2575"/>
    <cellStyle name="常规 2 12 2" xfId="6328"/>
    <cellStyle name="常规 2 12 2 2" xfId="12332"/>
    <cellStyle name="常规 2 12 3" xfId="12331"/>
    <cellStyle name="常规 2 13" xfId="2576"/>
    <cellStyle name="常规 2 13 2" xfId="6329"/>
    <cellStyle name="常规 2 13 2 2" xfId="12334"/>
    <cellStyle name="常规 2 13 3" xfId="12333"/>
    <cellStyle name="常规 2 14" xfId="2577"/>
    <cellStyle name="常规 2 14 2" xfId="6330"/>
    <cellStyle name="常规 2 14 2 2" xfId="12336"/>
    <cellStyle name="常规 2 14 3" xfId="12335"/>
    <cellStyle name="常规 2 15" xfId="2578"/>
    <cellStyle name="常规 2 15 2" xfId="6331"/>
    <cellStyle name="常规 2 15 2 2" xfId="12338"/>
    <cellStyle name="常规 2 15 3" xfId="12337"/>
    <cellStyle name="常规 2 16" xfId="2579"/>
    <cellStyle name="常规 2 16 2" xfId="6332"/>
    <cellStyle name="常规 2 16 2 2" xfId="12340"/>
    <cellStyle name="常规 2 16 3" xfId="12339"/>
    <cellStyle name="常规 2 17" xfId="6325"/>
    <cellStyle name="常规 2 17 2" xfId="12341"/>
    <cellStyle name="常规 2 18" xfId="12326"/>
    <cellStyle name="常规 2 2" xfId="2580"/>
    <cellStyle name="常规 2 2 2" xfId="2581"/>
    <cellStyle name="常规 2 2 2 2" xfId="6334"/>
    <cellStyle name="常规 2 2 2 2 2" xfId="12344"/>
    <cellStyle name="常规 2 2 2 3" xfId="12343"/>
    <cellStyle name="常规 2 2 3" xfId="2582"/>
    <cellStyle name="常规 2 2 3 2" xfId="6335"/>
    <cellStyle name="常规 2 2 3 2 2" xfId="12346"/>
    <cellStyle name="常规 2 2 3 3" xfId="12345"/>
    <cellStyle name="常规 2 2 4" xfId="6333"/>
    <cellStyle name="常规 2 2 4 2" xfId="12347"/>
    <cellStyle name="常规 2 2 5" xfId="12342"/>
    <cellStyle name="常规 2 3" xfId="2583"/>
    <cellStyle name="常规 2 3 10" xfId="12348"/>
    <cellStyle name="常规 2 3 2" xfId="2584"/>
    <cellStyle name="常规 2 3 2 2" xfId="2585"/>
    <cellStyle name="常规 2 3 2 2 2" xfId="2586"/>
    <cellStyle name="常规 2 3 2 2 2 2" xfId="2587"/>
    <cellStyle name="常规 2 3 2 2 2 2 2" xfId="2588"/>
    <cellStyle name="常规 2 3 2 2 2 2 2 2" xfId="6341"/>
    <cellStyle name="常规 2 3 2 2 2 2 2 2 2" xfId="12354"/>
    <cellStyle name="常规 2 3 2 2 2 2 2 3" xfId="12353"/>
    <cellStyle name="常规 2 3 2 2 2 2 3" xfId="6340"/>
    <cellStyle name="常规 2 3 2 2 2 2 3 2" xfId="12355"/>
    <cellStyle name="常规 2 3 2 2 2 2 4" xfId="12352"/>
    <cellStyle name="常规 2 3 2 2 2 3" xfId="2589"/>
    <cellStyle name="常规 2 3 2 2 2 3 2" xfId="6342"/>
    <cellStyle name="常规 2 3 2 2 2 3 2 2" xfId="12357"/>
    <cellStyle name="常规 2 3 2 2 2 3 3" xfId="12356"/>
    <cellStyle name="常规 2 3 2 2 2 4" xfId="2590"/>
    <cellStyle name="常规 2 3 2 2 2 4 2" xfId="6343"/>
    <cellStyle name="常规 2 3 2 2 2 4 2 2" xfId="12359"/>
    <cellStyle name="常规 2 3 2 2 2 4 3" xfId="12358"/>
    <cellStyle name="常规 2 3 2 2 2 5" xfId="6339"/>
    <cellStyle name="常规 2 3 2 2 2 5 2" xfId="12360"/>
    <cellStyle name="常规 2 3 2 2 2 6" xfId="12351"/>
    <cellStyle name="常规 2 3 2 2 3" xfId="2591"/>
    <cellStyle name="常规 2 3 2 2 3 2" xfId="2592"/>
    <cellStyle name="常规 2 3 2 2 3 2 2" xfId="6345"/>
    <cellStyle name="常规 2 3 2 2 3 2 2 2" xfId="12363"/>
    <cellStyle name="常规 2 3 2 2 3 2 3" xfId="12362"/>
    <cellStyle name="常规 2 3 2 2 3 3" xfId="2593"/>
    <cellStyle name="常规 2 3 2 2 3 3 2" xfId="6346"/>
    <cellStyle name="常规 2 3 2 2 3 3 2 2" xfId="12365"/>
    <cellStyle name="常规 2 3 2 2 3 3 3" xfId="12364"/>
    <cellStyle name="常规 2 3 2 2 3 4" xfId="6344"/>
    <cellStyle name="常规 2 3 2 2 3 4 2" xfId="12366"/>
    <cellStyle name="常规 2 3 2 2 3 5" xfId="12361"/>
    <cellStyle name="常规 2 3 2 2 4" xfId="2594"/>
    <cellStyle name="常规 2 3 2 2 4 2" xfId="2595"/>
    <cellStyle name="常规 2 3 2 2 4 2 2" xfId="6348"/>
    <cellStyle name="常规 2 3 2 2 4 2 2 2" xfId="12369"/>
    <cellStyle name="常规 2 3 2 2 4 2 3" xfId="12368"/>
    <cellStyle name="常规 2 3 2 2 4 3" xfId="6347"/>
    <cellStyle name="常规 2 3 2 2 4 3 2" xfId="12370"/>
    <cellStyle name="常规 2 3 2 2 4 4" xfId="12367"/>
    <cellStyle name="常规 2 3 2 2 5" xfId="2596"/>
    <cellStyle name="常规 2 3 2 2 5 2" xfId="6349"/>
    <cellStyle name="常规 2 3 2 2 5 2 2" xfId="12372"/>
    <cellStyle name="常规 2 3 2 2 5 3" xfId="12371"/>
    <cellStyle name="常规 2 3 2 2 6" xfId="2597"/>
    <cellStyle name="常规 2 3 2 2 6 2" xfId="6350"/>
    <cellStyle name="常规 2 3 2 2 6 2 2" xfId="12374"/>
    <cellStyle name="常规 2 3 2 2 6 3" xfId="12373"/>
    <cellStyle name="常规 2 3 2 2 7" xfId="6338"/>
    <cellStyle name="常规 2 3 2 2 7 2" xfId="12375"/>
    <cellStyle name="常规 2 3 2 2 8" xfId="12350"/>
    <cellStyle name="常规 2 3 2 3" xfId="2598"/>
    <cellStyle name="常规 2 3 2 3 2" xfId="2599"/>
    <cellStyle name="常规 2 3 2 3 2 2" xfId="2600"/>
    <cellStyle name="常规 2 3 2 3 2 2 2" xfId="6353"/>
    <cellStyle name="常规 2 3 2 3 2 2 2 2" xfId="12379"/>
    <cellStyle name="常规 2 3 2 3 2 2 3" xfId="12378"/>
    <cellStyle name="常规 2 3 2 3 2 3" xfId="6352"/>
    <cellStyle name="常规 2 3 2 3 2 3 2" xfId="12380"/>
    <cellStyle name="常规 2 3 2 3 2 4" xfId="12377"/>
    <cellStyle name="常规 2 3 2 3 3" xfId="2601"/>
    <cellStyle name="常规 2 3 2 3 3 2" xfId="6354"/>
    <cellStyle name="常规 2 3 2 3 3 2 2" xfId="12382"/>
    <cellStyle name="常规 2 3 2 3 3 3" xfId="12381"/>
    <cellStyle name="常规 2 3 2 3 4" xfId="2602"/>
    <cellStyle name="常规 2 3 2 3 4 2" xfId="6355"/>
    <cellStyle name="常规 2 3 2 3 4 2 2" xfId="12384"/>
    <cellStyle name="常规 2 3 2 3 4 3" xfId="12383"/>
    <cellStyle name="常规 2 3 2 3 5" xfId="6351"/>
    <cellStyle name="常规 2 3 2 3 5 2" xfId="12385"/>
    <cellStyle name="常规 2 3 2 3 6" xfId="12376"/>
    <cellStyle name="常规 2 3 2 4" xfId="2603"/>
    <cellStyle name="常规 2 3 2 4 2" xfId="2604"/>
    <cellStyle name="常规 2 3 2 4 2 2" xfId="6357"/>
    <cellStyle name="常规 2 3 2 4 2 2 2" xfId="12388"/>
    <cellStyle name="常规 2 3 2 4 2 3" xfId="12387"/>
    <cellStyle name="常规 2 3 2 4 3" xfId="2605"/>
    <cellStyle name="常规 2 3 2 4 3 2" xfId="6358"/>
    <cellStyle name="常规 2 3 2 4 3 2 2" xfId="12390"/>
    <cellStyle name="常规 2 3 2 4 3 3" xfId="12389"/>
    <cellStyle name="常规 2 3 2 4 4" xfId="6356"/>
    <cellStyle name="常规 2 3 2 4 4 2" xfId="12391"/>
    <cellStyle name="常规 2 3 2 4 5" xfId="12386"/>
    <cellStyle name="常规 2 3 2 5" xfId="2606"/>
    <cellStyle name="常规 2 3 2 5 2" xfId="2607"/>
    <cellStyle name="常规 2 3 2 5 2 2" xfId="6360"/>
    <cellStyle name="常规 2 3 2 5 2 2 2" xfId="12394"/>
    <cellStyle name="常规 2 3 2 5 2 3" xfId="12393"/>
    <cellStyle name="常规 2 3 2 5 3" xfId="6359"/>
    <cellStyle name="常规 2 3 2 5 3 2" xfId="12395"/>
    <cellStyle name="常规 2 3 2 5 4" xfId="12392"/>
    <cellStyle name="常规 2 3 2 6" xfId="2608"/>
    <cellStyle name="常规 2 3 2 6 2" xfId="6361"/>
    <cellStyle name="常规 2 3 2 6 2 2" xfId="12397"/>
    <cellStyle name="常规 2 3 2 6 3" xfId="12396"/>
    <cellStyle name="常规 2 3 2 7" xfId="2609"/>
    <cellStyle name="常规 2 3 2 7 2" xfId="6362"/>
    <cellStyle name="常规 2 3 2 7 2 2" xfId="12399"/>
    <cellStyle name="常规 2 3 2 7 3" xfId="12398"/>
    <cellStyle name="常规 2 3 2 8" xfId="6337"/>
    <cellStyle name="常规 2 3 2 8 2" xfId="12400"/>
    <cellStyle name="常规 2 3 2 9" xfId="12349"/>
    <cellStyle name="常规 2 3 3" xfId="2610"/>
    <cellStyle name="常规 2 3 3 2" xfId="2611"/>
    <cellStyle name="常规 2 3 3 2 2" xfId="2612"/>
    <cellStyle name="常规 2 3 3 2 2 2" xfId="6365"/>
    <cellStyle name="常规 2 3 3 2 2 2 2" xfId="12404"/>
    <cellStyle name="常规 2 3 3 2 2 3" xfId="12403"/>
    <cellStyle name="常规 2 3 3 2 3" xfId="6364"/>
    <cellStyle name="常规 2 3 3 2 3 2" xfId="12405"/>
    <cellStyle name="常规 2 3 3 2 4" xfId="12402"/>
    <cellStyle name="常规 2 3 3 3" xfId="2613"/>
    <cellStyle name="常规 2 3 3 3 2" xfId="6366"/>
    <cellStyle name="常规 2 3 3 3 2 2" xfId="12407"/>
    <cellStyle name="常规 2 3 3 3 3" xfId="12406"/>
    <cellStyle name="常规 2 3 3 4" xfId="2614"/>
    <cellStyle name="常规 2 3 3 4 2" xfId="6367"/>
    <cellStyle name="常规 2 3 3 4 2 2" xfId="12409"/>
    <cellStyle name="常规 2 3 3 4 3" xfId="12408"/>
    <cellStyle name="常规 2 3 3 5" xfId="6363"/>
    <cellStyle name="常规 2 3 3 5 2" xfId="12410"/>
    <cellStyle name="常规 2 3 3 6" xfId="12401"/>
    <cellStyle name="常规 2 3 4" xfId="2615"/>
    <cellStyle name="常规 2 3 4 2" xfId="2616"/>
    <cellStyle name="常规 2 3 4 2 2" xfId="6369"/>
    <cellStyle name="常规 2 3 4 2 2 2" xfId="12413"/>
    <cellStyle name="常规 2 3 4 2 3" xfId="12412"/>
    <cellStyle name="常规 2 3 4 3" xfId="2617"/>
    <cellStyle name="常规 2 3 4 3 2" xfId="6370"/>
    <cellStyle name="常规 2 3 4 3 2 2" xfId="12415"/>
    <cellStyle name="常规 2 3 4 3 3" xfId="12414"/>
    <cellStyle name="常规 2 3 4 4" xfId="6368"/>
    <cellStyle name="常规 2 3 4 4 2" xfId="12416"/>
    <cellStyle name="常规 2 3 4 5" xfId="12411"/>
    <cellStyle name="常规 2 3 5" xfId="2618"/>
    <cellStyle name="常规 2 3 5 2" xfId="2619"/>
    <cellStyle name="常规 2 3 5 2 2" xfId="6372"/>
    <cellStyle name="常规 2 3 5 2 2 2" xfId="12419"/>
    <cellStyle name="常规 2 3 5 2 3" xfId="12418"/>
    <cellStyle name="常规 2 3 5 3" xfId="6371"/>
    <cellStyle name="常规 2 3 5 3 2" xfId="12420"/>
    <cellStyle name="常规 2 3 5 4" xfId="12417"/>
    <cellStyle name="常规 2 3 6" xfId="2620"/>
    <cellStyle name="常规 2 3 6 2" xfId="6373"/>
    <cellStyle name="常规 2 3 6 2 2" xfId="12422"/>
    <cellStyle name="常规 2 3 6 3" xfId="12421"/>
    <cellStyle name="常规 2 3 7" xfId="2621"/>
    <cellStyle name="常规 2 3 7 2" xfId="6374"/>
    <cellStyle name="常规 2 3 7 2 2" xfId="12424"/>
    <cellStyle name="常规 2 3 7 3" xfId="12423"/>
    <cellStyle name="常规 2 3 8" xfId="2622"/>
    <cellStyle name="常规 2 3 8 2" xfId="6375"/>
    <cellStyle name="常规 2 3 8 2 2" xfId="12426"/>
    <cellStyle name="常规 2 3 8 3" xfId="12425"/>
    <cellStyle name="常规 2 3 9" xfId="6336"/>
    <cellStyle name="常规 2 3 9 2" xfId="12427"/>
    <cellStyle name="常规 2 4" xfId="2623"/>
    <cellStyle name="常规 2 4 2" xfId="2624"/>
    <cellStyle name="常规 2 4 2 2" xfId="2625"/>
    <cellStyle name="常规 2 4 2 2 2" xfId="2626"/>
    <cellStyle name="常规 2 4 2 2 2 2" xfId="6379"/>
    <cellStyle name="常规 2 4 2 2 2 2 2" xfId="12432"/>
    <cellStyle name="常规 2 4 2 2 2 3" xfId="12431"/>
    <cellStyle name="常规 2 4 2 2 3" xfId="6378"/>
    <cellStyle name="常规 2 4 2 2 3 2" xfId="12433"/>
    <cellStyle name="常规 2 4 2 2 4" xfId="12430"/>
    <cellStyle name="常规 2 4 2 3" xfId="2627"/>
    <cellStyle name="常规 2 4 2 3 2" xfId="6380"/>
    <cellStyle name="常规 2 4 2 3 2 2" xfId="12435"/>
    <cellStyle name="常规 2 4 2 3 3" xfId="12434"/>
    <cellStyle name="常规 2 4 2 4" xfId="2628"/>
    <cellStyle name="常规 2 4 2 4 2" xfId="6381"/>
    <cellStyle name="常规 2 4 2 4 2 2" xfId="12437"/>
    <cellStyle name="常规 2 4 2 4 3" xfId="12436"/>
    <cellStyle name="常规 2 4 2 5" xfId="6377"/>
    <cellStyle name="常规 2 4 2 5 2" xfId="12438"/>
    <cellStyle name="常规 2 4 2 6" xfId="12429"/>
    <cellStyle name="常规 2 4 3" xfId="2629"/>
    <cellStyle name="常规 2 4 3 2" xfId="2630"/>
    <cellStyle name="常规 2 4 3 2 2" xfId="6383"/>
    <cellStyle name="常规 2 4 3 2 2 2" xfId="12441"/>
    <cellStyle name="常规 2 4 3 2 3" xfId="12440"/>
    <cellStyle name="常规 2 4 3 3" xfId="2631"/>
    <cellStyle name="常规 2 4 3 3 2" xfId="6384"/>
    <cellStyle name="常规 2 4 3 3 2 2" xfId="12443"/>
    <cellStyle name="常规 2 4 3 3 3" xfId="12442"/>
    <cellStyle name="常规 2 4 3 4" xfId="6382"/>
    <cellStyle name="常规 2 4 3 4 2" xfId="12444"/>
    <cellStyle name="常规 2 4 3 5" xfId="12439"/>
    <cellStyle name="常规 2 4 4" xfId="2632"/>
    <cellStyle name="常规 2 4 4 2" xfId="2633"/>
    <cellStyle name="常规 2 4 4 2 2" xfId="6386"/>
    <cellStyle name="常规 2 4 4 2 2 2" xfId="12447"/>
    <cellStyle name="常规 2 4 4 2 3" xfId="12446"/>
    <cellStyle name="常规 2 4 4 3" xfId="6385"/>
    <cellStyle name="常规 2 4 4 3 2" xfId="12448"/>
    <cellStyle name="常规 2 4 4 4" xfId="12445"/>
    <cellStyle name="常规 2 4 5" xfId="2634"/>
    <cellStyle name="常规 2 4 5 2" xfId="6387"/>
    <cellStyle name="常规 2 4 5 2 2" xfId="12450"/>
    <cellStyle name="常规 2 4 5 3" xfId="12449"/>
    <cellStyle name="常规 2 4 6" xfId="2635"/>
    <cellStyle name="常规 2 4 6 2" xfId="6388"/>
    <cellStyle name="常规 2 4 6 2 2" xfId="12452"/>
    <cellStyle name="常规 2 4 6 3" xfId="12451"/>
    <cellStyle name="常规 2 4 7" xfId="2636"/>
    <cellStyle name="常规 2 4 7 2" xfId="6389"/>
    <cellStyle name="常规 2 4 7 2 2" xfId="12454"/>
    <cellStyle name="常规 2 4 7 3" xfId="12453"/>
    <cellStyle name="常规 2 4 8" xfId="6376"/>
    <cellStyle name="常规 2 4 8 2" xfId="12455"/>
    <cellStyle name="常规 2 4 9" xfId="12428"/>
    <cellStyle name="常规 2 5" xfId="2637"/>
    <cellStyle name="常规 2 5 10" xfId="12456"/>
    <cellStyle name="常规 2 5 2" xfId="2638"/>
    <cellStyle name="常规 2 5 2 2" xfId="2639"/>
    <cellStyle name="常规 2 5 2 2 2" xfId="2640"/>
    <cellStyle name="常规 2 5 2 2 2 2" xfId="2641"/>
    <cellStyle name="常规 2 5 2 2 2 2 2" xfId="6394"/>
    <cellStyle name="常规 2 5 2 2 2 2 2 2" xfId="12461"/>
    <cellStyle name="常规 2 5 2 2 2 2 3" xfId="12460"/>
    <cellStyle name="常规 2 5 2 2 2 3" xfId="6393"/>
    <cellStyle name="常规 2 5 2 2 2 3 2" xfId="12462"/>
    <cellStyle name="常规 2 5 2 2 2 4" xfId="12459"/>
    <cellStyle name="常规 2 5 2 2 3" xfId="2642"/>
    <cellStyle name="常规 2 5 2 2 3 2" xfId="6395"/>
    <cellStyle name="常规 2 5 2 2 3 2 2" xfId="12464"/>
    <cellStyle name="常规 2 5 2 2 3 3" xfId="12463"/>
    <cellStyle name="常规 2 5 2 2 4" xfId="2643"/>
    <cellStyle name="常规 2 5 2 2 4 2" xfId="6396"/>
    <cellStyle name="常规 2 5 2 2 4 2 2" xfId="12466"/>
    <cellStyle name="常规 2 5 2 2 4 3" xfId="12465"/>
    <cellStyle name="常规 2 5 2 2 5" xfId="6392"/>
    <cellStyle name="常规 2 5 2 2 5 2" xfId="12467"/>
    <cellStyle name="常规 2 5 2 2 6" xfId="12458"/>
    <cellStyle name="常规 2 5 2 3" xfId="2644"/>
    <cellStyle name="常规 2 5 2 3 2" xfId="2645"/>
    <cellStyle name="常规 2 5 2 3 2 2" xfId="6398"/>
    <cellStyle name="常规 2 5 2 3 2 2 2" xfId="12470"/>
    <cellStyle name="常规 2 5 2 3 2 3" xfId="12469"/>
    <cellStyle name="常规 2 5 2 3 3" xfId="2646"/>
    <cellStyle name="常规 2 5 2 3 3 2" xfId="6399"/>
    <cellStyle name="常规 2 5 2 3 3 2 2" xfId="12472"/>
    <cellStyle name="常规 2 5 2 3 3 3" xfId="12471"/>
    <cellStyle name="常规 2 5 2 3 4" xfId="6397"/>
    <cellStyle name="常规 2 5 2 3 4 2" xfId="12473"/>
    <cellStyle name="常规 2 5 2 3 5" xfId="12468"/>
    <cellStyle name="常规 2 5 2 4" xfId="2647"/>
    <cellStyle name="常规 2 5 2 4 2" xfId="2648"/>
    <cellStyle name="常规 2 5 2 4 2 2" xfId="6401"/>
    <cellStyle name="常规 2 5 2 4 2 2 2" xfId="12476"/>
    <cellStyle name="常规 2 5 2 4 2 3" xfId="12475"/>
    <cellStyle name="常规 2 5 2 4 3" xfId="6400"/>
    <cellStyle name="常规 2 5 2 4 3 2" xfId="12477"/>
    <cellStyle name="常规 2 5 2 4 4" xfId="12474"/>
    <cellStyle name="常规 2 5 2 5" xfId="2649"/>
    <cellStyle name="常规 2 5 2 5 2" xfId="6402"/>
    <cellStyle name="常规 2 5 2 5 2 2" xfId="12479"/>
    <cellStyle name="常规 2 5 2 5 3" xfId="12478"/>
    <cellStyle name="常规 2 5 2 6" xfId="2650"/>
    <cellStyle name="常规 2 5 2 6 2" xfId="6403"/>
    <cellStyle name="常规 2 5 2 6 2 2" xfId="12481"/>
    <cellStyle name="常规 2 5 2 6 3" xfId="12480"/>
    <cellStyle name="常规 2 5 2 7" xfId="6391"/>
    <cellStyle name="常规 2 5 2 7 2" xfId="12482"/>
    <cellStyle name="常规 2 5 2 8" xfId="12457"/>
    <cellStyle name="常规 2 5 3" xfId="2651"/>
    <cellStyle name="常规 2 5 3 2" xfId="2652"/>
    <cellStyle name="常规 2 5 3 2 2" xfId="2653"/>
    <cellStyle name="常规 2 5 3 2 2 2" xfId="6406"/>
    <cellStyle name="常规 2 5 3 2 2 2 2" xfId="12486"/>
    <cellStyle name="常规 2 5 3 2 2 3" xfId="12485"/>
    <cellStyle name="常规 2 5 3 2 3" xfId="6405"/>
    <cellStyle name="常规 2 5 3 2 3 2" xfId="12487"/>
    <cellStyle name="常规 2 5 3 2 4" xfId="12484"/>
    <cellStyle name="常规 2 5 3 3" xfId="2654"/>
    <cellStyle name="常规 2 5 3 3 2" xfId="6407"/>
    <cellStyle name="常规 2 5 3 3 2 2" xfId="12489"/>
    <cellStyle name="常规 2 5 3 3 3" xfId="12488"/>
    <cellStyle name="常规 2 5 3 4" xfId="2655"/>
    <cellStyle name="常规 2 5 3 4 2" xfId="6408"/>
    <cellStyle name="常规 2 5 3 4 2 2" xfId="12491"/>
    <cellStyle name="常规 2 5 3 4 3" xfId="12490"/>
    <cellStyle name="常规 2 5 3 5" xfId="6404"/>
    <cellStyle name="常规 2 5 3 5 2" xfId="12492"/>
    <cellStyle name="常规 2 5 3 6" xfId="12483"/>
    <cellStyle name="常规 2 5 4" xfId="2656"/>
    <cellStyle name="常规 2 5 4 2" xfId="2657"/>
    <cellStyle name="常规 2 5 4 2 2" xfId="6410"/>
    <cellStyle name="常规 2 5 4 2 2 2" xfId="12495"/>
    <cellStyle name="常规 2 5 4 2 3" xfId="12494"/>
    <cellStyle name="常规 2 5 4 3" xfId="2658"/>
    <cellStyle name="常规 2 5 4 3 2" xfId="6411"/>
    <cellStyle name="常规 2 5 4 3 2 2" xfId="12497"/>
    <cellStyle name="常规 2 5 4 3 3" xfId="12496"/>
    <cellStyle name="常规 2 5 4 4" xfId="6409"/>
    <cellStyle name="常规 2 5 4 4 2" xfId="12498"/>
    <cellStyle name="常规 2 5 4 5" xfId="12493"/>
    <cellStyle name="常规 2 5 5" xfId="2659"/>
    <cellStyle name="常规 2 5 5 2" xfId="2660"/>
    <cellStyle name="常规 2 5 5 2 2" xfId="6413"/>
    <cellStyle name="常规 2 5 5 2 2 2" xfId="12501"/>
    <cellStyle name="常规 2 5 5 2 3" xfId="12500"/>
    <cellStyle name="常规 2 5 5 3" xfId="6412"/>
    <cellStyle name="常规 2 5 5 3 2" xfId="12502"/>
    <cellStyle name="常规 2 5 5 4" xfId="12499"/>
    <cellStyle name="常规 2 5 6" xfId="2661"/>
    <cellStyle name="常规 2 5 6 2" xfId="6414"/>
    <cellStyle name="常规 2 5 6 2 2" xfId="12504"/>
    <cellStyle name="常规 2 5 6 3" xfId="12503"/>
    <cellStyle name="常规 2 5 7" xfId="2662"/>
    <cellStyle name="常规 2 5 7 2" xfId="6415"/>
    <cellStyle name="常规 2 5 7 2 2" xfId="12506"/>
    <cellStyle name="常规 2 5 7 3" xfId="12505"/>
    <cellStyle name="常规 2 5 8" xfId="2663"/>
    <cellStyle name="常规 2 5 8 2" xfId="6416"/>
    <cellStyle name="常规 2 5 8 2 2" xfId="12508"/>
    <cellStyle name="常规 2 5 8 3" xfId="12507"/>
    <cellStyle name="常规 2 5 9" xfId="6390"/>
    <cellStyle name="常规 2 5 9 2" xfId="12509"/>
    <cellStyle name="常规 2 6" xfId="2664"/>
    <cellStyle name="常规 2 6 2" xfId="2665"/>
    <cellStyle name="常规 2 6 2 2" xfId="2666"/>
    <cellStyle name="常规 2 6 2 2 2" xfId="2667"/>
    <cellStyle name="常规 2 6 2 2 2 2" xfId="6420"/>
    <cellStyle name="常规 2 6 2 2 2 2 2" xfId="12514"/>
    <cellStyle name="常规 2 6 2 2 2 3" xfId="12513"/>
    <cellStyle name="常规 2 6 2 2 3" xfId="6419"/>
    <cellStyle name="常规 2 6 2 2 3 2" xfId="12515"/>
    <cellStyle name="常规 2 6 2 2 4" xfId="12512"/>
    <cellStyle name="常规 2 6 2 3" xfId="2668"/>
    <cellStyle name="常规 2 6 2 3 2" xfId="6421"/>
    <cellStyle name="常规 2 6 2 3 2 2" xfId="12517"/>
    <cellStyle name="常规 2 6 2 3 3" xfId="12516"/>
    <cellStyle name="常规 2 6 2 4" xfId="2669"/>
    <cellStyle name="常规 2 6 2 4 2" xfId="6422"/>
    <cellStyle name="常规 2 6 2 4 2 2" xfId="12519"/>
    <cellStyle name="常规 2 6 2 4 3" xfId="12518"/>
    <cellStyle name="常规 2 6 2 5" xfId="6418"/>
    <cellStyle name="常规 2 6 2 5 2" xfId="12520"/>
    <cellStyle name="常规 2 6 2 6" xfId="12511"/>
    <cellStyle name="常规 2 6 3" xfId="2670"/>
    <cellStyle name="常规 2 6 3 2" xfId="2671"/>
    <cellStyle name="常规 2 6 3 2 2" xfId="6424"/>
    <cellStyle name="常规 2 6 3 2 2 2" xfId="12523"/>
    <cellStyle name="常规 2 6 3 2 3" xfId="12522"/>
    <cellStyle name="常规 2 6 3 3" xfId="2672"/>
    <cellStyle name="常规 2 6 3 3 2" xfId="6425"/>
    <cellStyle name="常规 2 6 3 3 2 2" xfId="12525"/>
    <cellStyle name="常规 2 6 3 3 3" xfId="12524"/>
    <cellStyle name="常规 2 6 3 4" xfId="6423"/>
    <cellStyle name="常规 2 6 3 4 2" xfId="12526"/>
    <cellStyle name="常规 2 6 3 5" xfId="12521"/>
    <cellStyle name="常规 2 6 4" xfId="2673"/>
    <cellStyle name="常规 2 6 4 2" xfId="2674"/>
    <cellStyle name="常规 2 6 4 2 2" xfId="6427"/>
    <cellStyle name="常规 2 6 4 2 2 2" xfId="12529"/>
    <cellStyle name="常规 2 6 4 2 3" xfId="12528"/>
    <cellStyle name="常规 2 6 4 3" xfId="6426"/>
    <cellStyle name="常规 2 6 4 3 2" xfId="12530"/>
    <cellStyle name="常规 2 6 4 4" xfId="12527"/>
    <cellStyle name="常规 2 6 5" xfId="2675"/>
    <cellStyle name="常规 2 6 5 2" xfId="6428"/>
    <cellStyle name="常规 2 6 5 2 2" xfId="12532"/>
    <cellStyle name="常规 2 6 5 3" xfId="12531"/>
    <cellStyle name="常规 2 6 6" xfId="2676"/>
    <cellStyle name="常规 2 6 6 2" xfId="6429"/>
    <cellStyle name="常规 2 6 6 2 2" xfId="12534"/>
    <cellStyle name="常规 2 6 6 3" xfId="12533"/>
    <cellStyle name="常规 2 6 7" xfId="6417"/>
    <cellStyle name="常规 2 6 7 2" xfId="12535"/>
    <cellStyle name="常规 2 6 8" xfId="12510"/>
    <cellStyle name="常规 2 7" xfId="2677"/>
    <cellStyle name="常规 2 7 2" xfId="2678"/>
    <cellStyle name="常规 2 7 2 2" xfId="2679"/>
    <cellStyle name="常规 2 7 2 2 2" xfId="2680"/>
    <cellStyle name="常规 2 7 2 2 2 2" xfId="6433"/>
    <cellStyle name="常规 2 7 2 2 2 2 2" xfId="12540"/>
    <cellStyle name="常规 2 7 2 2 2 3" xfId="12539"/>
    <cellStyle name="常规 2 7 2 2 3" xfId="6432"/>
    <cellStyle name="常规 2 7 2 2 3 2" xfId="12541"/>
    <cellStyle name="常规 2 7 2 2 4" xfId="12538"/>
    <cellStyle name="常规 2 7 2 3" xfId="2681"/>
    <cellStyle name="常规 2 7 2 3 2" xfId="6434"/>
    <cellStyle name="常规 2 7 2 3 2 2" xfId="12543"/>
    <cellStyle name="常规 2 7 2 3 3" xfId="12542"/>
    <cellStyle name="常规 2 7 2 4" xfId="2682"/>
    <cellStyle name="常规 2 7 2 4 2" xfId="6435"/>
    <cellStyle name="常规 2 7 2 4 2 2" xfId="12545"/>
    <cellStyle name="常规 2 7 2 4 3" xfId="12544"/>
    <cellStyle name="常规 2 7 2 5" xfId="6431"/>
    <cellStyle name="常规 2 7 2 5 2" xfId="12546"/>
    <cellStyle name="常规 2 7 2 6" xfId="12537"/>
    <cellStyle name="常规 2 7 3" xfId="2683"/>
    <cellStyle name="常规 2 7 3 2" xfId="2684"/>
    <cellStyle name="常规 2 7 3 2 2" xfId="6437"/>
    <cellStyle name="常规 2 7 3 2 2 2" xfId="12549"/>
    <cellStyle name="常规 2 7 3 2 3" xfId="12548"/>
    <cellStyle name="常规 2 7 3 3" xfId="2685"/>
    <cellStyle name="常规 2 7 3 3 2" xfId="6438"/>
    <cellStyle name="常规 2 7 3 3 2 2" xfId="12551"/>
    <cellStyle name="常规 2 7 3 3 3" xfId="12550"/>
    <cellStyle name="常规 2 7 3 4" xfId="6436"/>
    <cellStyle name="常规 2 7 3 4 2" xfId="12552"/>
    <cellStyle name="常规 2 7 3 5" xfId="12547"/>
    <cellStyle name="常规 2 7 4" xfId="2686"/>
    <cellStyle name="常规 2 7 4 2" xfId="2687"/>
    <cellStyle name="常规 2 7 4 2 2" xfId="6440"/>
    <cellStyle name="常规 2 7 4 2 2 2" xfId="12555"/>
    <cellStyle name="常规 2 7 4 2 3" xfId="12554"/>
    <cellStyle name="常规 2 7 4 3" xfId="6439"/>
    <cellStyle name="常规 2 7 4 3 2" xfId="12556"/>
    <cellStyle name="常规 2 7 4 4" xfId="12553"/>
    <cellStyle name="常规 2 7 5" xfId="2688"/>
    <cellStyle name="常规 2 7 5 2" xfId="6441"/>
    <cellStyle name="常规 2 7 5 2 2" xfId="12558"/>
    <cellStyle name="常规 2 7 5 3" xfId="12557"/>
    <cellStyle name="常规 2 7 6" xfId="2689"/>
    <cellStyle name="常规 2 7 6 2" xfId="6442"/>
    <cellStyle name="常规 2 7 6 2 2" xfId="12560"/>
    <cellStyle name="常规 2 7 6 3" xfId="12559"/>
    <cellStyle name="常规 2 7 7" xfId="6430"/>
    <cellStyle name="常规 2 7 7 2" xfId="12561"/>
    <cellStyle name="常规 2 7 8" xfId="12536"/>
    <cellStyle name="常规 2 8" xfId="2690"/>
    <cellStyle name="常规 2 8 2" xfId="2691"/>
    <cellStyle name="常规 2 8 2 2" xfId="2692"/>
    <cellStyle name="常规 2 8 2 2 2" xfId="6445"/>
    <cellStyle name="常规 2 8 2 2 2 2" xfId="12565"/>
    <cellStyle name="常规 2 8 2 2 3" xfId="12564"/>
    <cellStyle name="常规 2 8 2 3" xfId="6444"/>
    <cellStyle name="常规 2 8 2 3 2" xfId="12566"/>
    <cellStyle name="常规 2 8 2 4" xfId="12563"/>
    <cellStyle name="常规 2 8 3" xfId="2693"/>
    <cellStyle name="常规 2 8 3 2" xfId="6446"/>
    <cellStyle name="常规 2 8 3 2 2" xfId="12568"/>
    <cellStyle name="常规 2 8 3 3" xfId="12567"/>
    <cellStyle name="常规 2 8 4" xfId="6443"/>
    <cellStyle name="常规 2 8 4 2" xfId="12569"/>
    <cellStyle name="常规 2 8 5" xfId="12562"/>
    <cellStyle name="常规 2 9" xfId="2694"/>
    <cellStyle name="常规 2 9 2" xfId="2695"/>
    <cellStyle name="常规 2 9 2 2" xfId="6448"/>
    <cellStyle name="常规 2 9 2 2 2" xfId="12572"/>
    <cellStyle name="常规 2 9 2 3" xfId="12571"/>
    <cellStyle name="常规 2 9 3" xfId="6447"/>
    <cellStyle name="常规 2 9 3 2" xfId="12573"/>
    <cellStyle name="常规 2 9 4" xfId="12570"/>
    <cellStyle name="常规 2_Multimedia Test Case V2.11" xfId="2696"/>
    <cellStyle name="常规 20" xfId="2697"/>
    <cellStyle name="常规 20 2" xfId="6449"/>
    <cellStyle name="常规 20 2 2" xfId="12575"/>
    <cellStyle name="常规 20 3" xfId="12574"/>
    <cellStyle name="常规 21" xfId="2698"/>
    <cellStyle name="常规 21 2" xfId="6450"/>
    <cellStyle name="常规 21 2 2" xfId="12577"/>
    <cellStyle name="常规 21 3" xfId="12576"/>
    <cellStyle name="常规 22" xfId="2699"/>
    <cellStyle name="常规 22 2" xfId="6451"/>
    <cellStyle name="常规 22 2 2" xfId="12579"/>
    <cellStyle name="常规 22 3" xfId="12578"/>
    <cellStyle name="常规 23" xfId="2700"/>
    <cellStyle name="常规 23 2" xfId="2701"/>
    <cellStyle name="常规 23 2 2" xfId="12581"/>
    <cellStyle name="常规 23 3" xfId="6452"/>
    <cellStyle name="常规 23 3 2" xfId="12582"/>
    <cellStyle name="常规 23 4" xfId="12580"/>
    <cellStyle name="常规 24" xfId="2702"/>
    <cellStyle name="常规 24 2" xfId="2703"/>
    <cellStyle name="常规 24 2 2" xfId="2704"/>
    <cellStyle name="常规 24 2 2 2" xfId="6455"/>
    <cellStyle name="常规 24 2 2 2 2" xfId="12586"/>
    <cellStyle name="常规 24 2 2 3" xfId="12585"/>
    <cellStyle name="常规 24 2 3" xfId="6454"/>
    <cellStyle name="常规 24 2 3 2" xfId="12587"/>
    <cellStyle name="常规 24 2 4" xfId="12584"/>
    <cellStyle name="常规 24 3" xfId="2705"/>
    <cellStyle name="常规 24 3 2" xfId="6456"/>
    <cellStyle name="常规 24 3 2 2" xfId="12589"/>
    <cellStyle name="常规 24 3 3" xfId="12588"/>
    <cellStyle name="常规 24 4" xfId="6453"/>
    <cellStyle name="常规 24 4 2" xfId="12590"/>
    <cellStyle name="常规 24 5" xfId="12583"/>
    <cellStyle name="常规 25" xfId="2706"/>
    <cellStyle name="常规 25 2" xfId="2707"/>
    <cellStyle name="常规 25 2 2" xfId="2708"/>
    <cellStyle name="常规 25 2 2 2" xfId="6459"/>
    <cellStyle name="常规 25 2 2 2 2" xfId="12594"/>
    <cellStyle name="常规 25 2 2 3" xfId="12593"/>
    <cellStyle name="常规 25 2 3" xfId="6458"/>
    <cellStyle name="常规 25 2 3 2" xfId="12595"/>
    <cellStyle name="常规 25 2 4" xfId="12592"/>
    <cellStyle name="常规 25 3" xfId="2709"/>
    <cellStyle name="常规 25 3 2" xfId="2710"/>
    <cellStyle name="常规 25 3 2 2" xfId="6461"/>
    <cellStyle name="常规 25 3 2 2 2" xfId="12598"/>
    <cellStyle name="常规 25 3 2 3" xfId="12597"/>
    <cellStyle name="常规 25 3 3" xfId="6460"/>
    <cellStyle name="常规 25 3 3 2" xfId="12599"/>
    <cellStyle name="常规 25 3 4" xfId="12596"/>
    <cellStyle name="常规 25 4" xfId="2711"/>
    <cellStyle name="常规 25 4 2" xfId="6462"/>
    <cellStyle name="常规 25 4 2 2" xfId="12601"/>
    <cellStyle name="常规 25 4 3" xfId="12600"/>
    <cellStyle name="常规 25 5" xfId="2712"/>
    <cellStyle name="常规 25 5 2" xfId="2713"/>
    <cellStyle name="常规 25 5 2 2" xfId="6464"/>
    <cellStyle name="常规 25 5 2 2 2" xfId="12604"/>
    <cellStyle name="常规 25 5 2 3" xfId="12603"/>
    <cellStyle name="常规 25 5 3" xfId="6463"/>
    <cellStyle name="常规 25 5 3 2" xfId="12605"/>
    <cellStyle name="常规 25 5 4" xfId="12602"/>
    <cellStyle name="常规 25 6" xfId="2714"/>
    <cellStyle name="常规 25 6 2" xfId="6465"/>
    <cellStyle name="常规 25 6 2 2" xfId="12607"/>
    <cellStyle name="常规 25 6 3" xfId="12606"/>
    <cellStyle name="常规 25 7" xfId="6457"/>
    <cellStyle name="常规 25 7 2" xfId="12608"/>
    <cellStyle name="常规 25 8" xfId="12591"/>
    <cellStyle name="常规 26" xfId="2715"/>
    <cellStyle name="常规 26 2" xfId="6466"/>
    <cellStyle name="常规 26 2 2" xfId="12610"/>
    <cellStyle name="常规 26 3" xfId="12609"/>
    <cellStyle name="常规 27" xfId="2716"/>
    <cellStyle name="常规 27 2" xfId="2717"/>
    <cellStyle name="常规 27 2 2" xfId="2718"/>
    <cellStyle name="常规 27 2 2 2" xfId="6469"/>
    <cellStyle name="常规 27 2 2 2 2" xfId="12614"/>
    <cellStyle name="常规 27 2 2 3" xfId="12613"/>
    <cellStyle name="常规 27 2 3" xfId="6468"/>
    <cellStyle name="常规 27 2 3 2" xfId="12615"/>
    <cellStyle name="常规 27 2 4" xfId="12612"/>
    <cellStyle name="常规 27 3" xfId="2719"/>
    <cellStyle name="常规 27 3 2" xfId="6470"/>
    <cellStyle name="常规 27 3 2 2" xfId="12617"/>
    <cellStyle name="常规 27 3 3" xfId="12616"/>
    <cellStyle name="常规 27 4" xfId="6467"/>
    <cellStyle name="常规 27 4 2" xfId="12618"/>
    <cellStyle name="常规 27 5" xfId="12611"/>
    <cellStyle name="常规 28" xfId="2720"/>
    <cellStyle name="常规 28 2" xfId="2721"/>
    <cellStyle name="常规 28 2 2" xfId="6472"/>
    <cellStyle name="常规 28 2 2 2" xfId="12621"/>
    <cellStyle name="常规 28 2 3" xfId="12620"/>
    <cellStyle name="常规 28 3" xfId="6471"/>
    <cellStyle name="常规 28 3 2" xfId="12622"/>
    <cellStyle name="常规 28 4" xfId="12619"/>
    <cellStyle name="常规 29" xfId="2722"/>
    <cellStyle name="常规 29 2" xfId="6473"/>
    <cellStyle name="常规 29 2 2" xfId="12624"/>
    <cellStyle name="常规 29 3" xfId="12623"/>
    <cellStyle name="常规 3" xfId="2723"/>
    <cellStyle name="常规 3 10" xfId="2724"/>
    <cellStyle name="常规 3 10 2" xfId="6475"/>
    <cellStyle name="常规 3 10 2 2" xfId="12627"/>
    <cellStyle name="常规 3 10 3" xfId="12626"/>
    <cellStyle name="常规 3 11" xfId="6474"/>
    <cellStyle name="常规 3 11 2" xfId="12628"/>
    <cellStyle name="常规 3 12" xfId="12625"/>
    <cellStyle name="常规 3 2" xfId="2725"/>
    <cellStyle name="常规 3 2 10" xfId="12629"/>
    <cellStyle name="常规 3 2 2" xfId="2726"/>
    <cellStyle name="常规 3 2 2 2" xfId="2727"/>
    <cellStyle name="常规 3 2 2 2 2" xfId="2728"/>
    <cellStyle name="常规 3 2 2 2 2 2" xfId="6479"/>
    <cellStyle name="常规 3 2 2 2 2 2 2" xfId="12633"/>
    <cellStyle name="常规 3 2 2 2 2 3" xfId="12632"/>
    <cellStyle name="常规 3 2 2 2 3" xfId="6478"/>
    <cellStyle name="常规 3 2 2 2 3 2" xfId="12634"/>
    <cellStyle name="常规 3 2 2 2 4" xfId="12631"/>
    <cellStyle name="常规 3 2 2 3" xfId="2729"/>
    <cellStyle name="常规 3 2 2 3 2" xfId="6480"/>
    <cellStyle name="常规 3 2 2 3 2 2" xfId="12636"/>
    <cellStyle name="常规 3 2 2 3 3" xfId="12635"/>
    <cellStyle name="常规 3 2 2 4" xfId="2730"/>
    <cellStyle name="常规 3 2 2 4 2" xfId="6481"/>
    <cellStyle name="常规 3 2 2 4 2 2" xfId="12638"/>
    <cellStyle name="常规 3 2 2 4 3" xfId="12637"/>
    <cellStyle name="常规 3 2 2 5" xfId="6477"/>
    <cellStyle name="常规 3 2 2 5 2" xfId="12639"/>
    <cellStyle name="常规 3 2 2 6" xfId="12630"/>
    <cellStyle name="常规 3 2 3" xfId="2731"/>
    <cellStyle name="常规 3 2 3 2" xfId="2732"/>
    <cellStyle name="常规 3 2 3 2 2" xfId="6483"/>
    <cellStyle name="常规 3 2 3 2 2 2" xfId="12642"/>
    <cellStyle name="常规 3 2 3 2 3" xfId="12641"/>
    <cellStyle name="常规 3 2 3 3" xfId="2733"/>
    <cellStyle name="常规 3 2 3 3 2" xfId="6484"/>
    <cellStyle name="常规 3 2 3 3 2 2" xfId="12644"/>
    <cellStyle name="常规 3 2 3 3 3" xfId="12643"/>
    <cellStyle name="常规 3 2 3 4" xfId="6482"/>
    <cellStyle name="常规 3 2 3 4 2" xfId="12645"/>
    <cellStyle name="常规 3 2 3 5" xfId="12640"/>
    <cellStyle name="常规 3 2 4" xfId="2734"/>
    <cellStyle name="常规 3 2 4 2" xfId="2735"/>
    <cellStyle name="常规 3 2 4 2 2" xfId="6486"/>
    <cellStyle name="常规 3 2 4 2 2 2" xfId="12648"/>
    <cellStyle name="常规 3 2 4 2 3" xfId="12647"/>
    <cellStyle name="常规 3 2 4 3" xfId="6485"/>
    <cellStyle name="常规 3 2 4 3 2" xfId="12649"/>
    <cellStyle name="常规 3 2 4 4" xfId="12646"/>
    <cellStyle name="常规 3 2 5" xfId="2736"/>
    <cellStyle name="常规 3 2 5 2" xfId="6487"/>
    <cellStyle name="常规 3 2 5 2 2" xfId="12651"/>
    <cellStyle name="常规 3 2 5 3" xfId="12650"/>
    <cellStyle name="常规 3 2 6" xfId="2737"/>
    <cellStyle name="常规 3 2 6 2" xfId="6488"/>
    <cellStyle name="常规 3 2 6 2 2" xfId="12653"/>
    <cellStyle name="常规 3 2 6 3" xfId="12652"/>
    <cellStyle name="常规 3 2 7" xfId="2738"/>
    <cellStyle name="常规 3 2 7 2" xfId="6489"/>
    <cellStyle name="常规 3 2 7 2 2" xfId="12655"/>
    <cellStyle name="常规 3 2 7 3" xfId="12654"/>
    <cellStyle name="常规 3 2 8" xfId="2739"/>
    <cellStyle name="常规 3 2 8 2" xfId="6490"/>
    <cellStyle name="常规 3 2 8 2 2" xfId="12657"/>
    <cellStyle name="常规 3 2 8 3" xfId="12656"/>
    <cellStyle name="常规 3 2 9" xfId="6476"/>
    <cellStyle name="常规 3 2 9 2" xfId="12658"/>
    <cellStyle name="常规 3 3" xfId="2740"/>
    <cellStyle name="常规 3 3 2" xfId="2741"/>
    <cellStyle name="常规 3 3 2 2" xfId="2742"/>
    <cellStyle name="常规 3 3 2 2 2" xfId="2743"/>
    <cellStyle name="常规 3 3 2 2 2 2" xfId="6494"/>
    <cellStyle name="常规 3 3 2 2 2 2 2" xfId="12663"/>
    <cellStyle name="常规 3 3 2 2 2 3" xfId="12662"/>
    <cellStyle name="常规 3 3 2 2 3" xfId="6493"/>
    <cellStyle name="常规 3 3 2 2 3 2" xfId="12664"/>
    <cellStyle name="常规 3 3 2 2 4" xfId="12661"/>
    <cellStyle name="常规 3 3 2 3" xfId="2744"/>
    <cellStyle name="常规 3 3 2 3 2" xfId="6495"/>
    <cellStyle name="常规 3 3 2 3 2 2" xfId="12666"/>
    <cellStyle name="常规 3 3 2 3 3" xfId="12665"/>
    <cellStyle name="常规 3 3 2 4" xfId="2745"/>
    <cellStyle name="常规 3 3 2 4 2" xfId="6496"/>
    <cellStyle name="常规 3 3 2 4 2 2" xfId="12668"/>
    <cellStyle name="常规 3 3 2 4 3" xfId="12667"/>
    <cellStyle name="常规 3 3 2 5" xfId="6492"/>
    <cellStyle name="常规 3 3 2 5 2" xfId="12669"/>
    <cellStyle name="常规 3 3 2 6" xfId="12660"/>
    <cellStyle name="常规 3 3 3" xfId="2746"/>
    <cellStyle name="常规 3 3 3 2" xfId="2747"/>
    <cellStyle name="常规 3 3 3 2 2" xfId="6498"/>
    <cellStyle name="常规 3 3 3 2 2 2" xfId="12672"/>
    <cellStyle name="常规 3 3 3 2 3" xfId="12671"/>
    <cellStyle name="常规 3 3 3 3" xfId="2748"/>
    <cellStyle name="常规 3 3 3 3 2" xfId="6499"/>
    <cellStyle name="常规 3 3 3 3 2 2" xfId="12674"/>
    <cellStyle name="常规 3 3 3 3 3" xfId="12673"/>
    <cellStyle name="常规 3 3 3 4" xfId="6497"/>
    <cellStyle name="常规 3 3 3 4 2" xfId="12675"/>
    <cellStyle name="常规 3 3 3 5" xfId="12670"/>
    <cellStyle name="常规 3 3 4" xfId="2749"/>
    <cellStyle name="常规 3 3 4 2" xfId="2750"/>
    <cellStyle name="常规 3 3 4 2 2" xfId="6501"/>
    <cellStyle name="常规 3 3 4 2 2 2" xfId="12678"/>
    <cellStyle name="常规 3 3 4 2 3" xfId="12677"/>
    <cellStyle name="常规 3 3 4 3" xfId="6500"/>
    <cellStyle name="常规 3 3 4 3 2" xfId="12679"/>
    <cellStyle name="常规 3 3 4 4" xfId="12676"/>
    <cellStyle name="常规 3 3 5" xfId="2751"/>
    <cellStyle name="常规 3 3 5 2" xfId="6502"/>
    <cellStyle name="常规 3 3 5 2 2" xfId="12681"/>
    <cellStyle name="常规 3 3 5 3" xfId="12680"/>
    <cellStyle name="常规 3 3 6" xfId="2752"/>
    <cellStyle name="常规 3 3 6 2" xfId="6503"/>
    <cellStyle name="常规 3 3 6 2 2" xfId="12683"/>
    <cellStyle name="常规 3 3 6 3" xfId="12682"/>
    <cellStyle name="常规 3 3 7" xfId="2753"/>
    <cellStyle name="常规 3 3 7 2" xfId="6504"/>
    <cellStyle name="常规 3 3 7 2 2" xfId="12685"/>
    <cellStyle name="常规 3 3 7 3" xfId="12684"/>
    <cellStyle name="常规 3 3 8" xfId="6491"/>
    <cellStyle name="常规 3 3 8 2" xfId="12686"/>
    <cellStyle name="常规 3 3 9" xfId="12659"/>
    <cellStyle name="常规 3 4" xfId="2754"/>
    <cellStyle name="常规 3 4 2" xfId="2755"/>
    <cellStyle name="常规 3 4 2 2" xfId="2756"/>
    <cellStyle name="常规 3 4 2 2 2" xfId="6507"/>
    <cellStyle name="常规 3 4 2 2 2 2" xfId="12690"/>
    <cellStyle name="常规 3 4 2 2 3" xfId="12689"/>
    <cellStyle name="常规 3 4 2 3" xfId="6506"/>
    <cellStyle name="常规 3 4 2 3 2" xfId="12691"/>
    <cellStyle name="常规 3 4 2 4" xfId="12688"/>
    <cellStyle name="常规 3 4 3" xfId="2757"/>
    <cellStyle name="常规 3 4 3 2" xfId="6508"/>
    <cellStyle name="常规 3 4 3 2 2" xfId="12693"/>
    <cellStyle name="常规 3 4 3 3" xfId="12692"/>
    <cellStyle name="常规 3 4 4" xfId="2758"/>
    <cellStyle name="常规 3 4 4 2" xfId="6509"/>
    <cellStyle name="常规 3 4 4 2 2" xfId="12695"/>
    <cellStyle name="常规 3 4 4 3" xfId="12694"/>
    <cellStyle name="常规 3 4 5" xfId="6505"/>
    <cellStyle name="常规 3 4 5 2" xfId="12696"/>
    <cellStyle name="常规 3 4 6" xfId="12687"/>
    <cellStyle name="常规 3 5" xfId="2759"/>
    <cellStyle name="常规 3 5 2" xfId="2760"/>
    <cellStyle name="常规 3 5 2 2" xfId="6511"/>
    <cellStyle name="常规 3 5 2 2 2" xfId="12699"/>
    <cellStyle name="常规 3 5 2 3" xfId="12698"/>
    <cellStyle name="常规 3 5 3" xfId="2761"/>
    <cellStyle name="常规 3 5 3 2" xfId="6512"/>
    <cellStyle name="常规 3 5 3 2 2" xfId="12701"/>
    <cellStyle name="常规 3 5 3 3" xfId="12700"/>
    <cellStyle name="常规 3 5 4" xfId="6510"/>
    <cellStyle name="常规 3 5 4 2" xfId="12702"/>
    <cellStyle name="常规 3 5 5" xfId="12697"/>
    <cellStyle name="常规 3 6" xfId="2762"/>
    <cellStyle name="常规 3 6 2" xfId="2763"/>
    <cellStyle name="常规 3 6 2 2" xfId="6514"/>
    <cellStyle name="常规 3 6 2 2 2" xfId="12705"/>
    <cellStyle name="常规 3 6 2 3" xfId="12704"/>
    <cellStyle name="常规 3 6 3" xfId="6513"/>
    <cellStyle name="常规 3 6 3 2" xfId="12706"/>
    <cellStyle name="常规 3 6 4" xfId="12703"/>
    <cellStyle name="常规 3 7" xfId="2764"/>
    <cellStyle name="常规 3 7 2" xfId="6515"/>
    <cellStyle name="常规 3 7 2 2" xfId="12708"/>
    <cellStyle name="常规 3 7 3" xfId="12707"/>
    <cellStyle name="常规 3 8" xfId="2765"/>
    <cellStyle name="常规 3 8 2" xfId="6516"/>
    <cellStyle name="常规 3 8 2 2" xfId="12710"/>
    <cellStyle name="常规 3 8 3" xfId="12709"/>
    <cellStyle name="常规 3 9" xfId="2766"/>
    <cellStyle name="常规 3 9 2" xfId="6517"/>
    <cellStyle name="常规 3 9 2 2" xfId="12712"/>
    <cellStyle name="常规 3 9 3" xfId="12711"/>
    <cellStyle name="常规 30" xfId="2767"/>
    <cellStyle name="常规 30 2" xfId="6518"/>
    <cellStyle name="常规 30 2 2" xfId="12714"/>
    <cellStyle name="常规 30 3" xfId="12713"/>
    <cellStyle name="常规 31" xfId="2768"/>
    <cellStyle name="常规 31 2" xfId="6519"/>
    <cellStyle name="常规 31 2 2" xfId="12716"/>
    <cellStyle name="常规 31 3" xfId="12715"/>
    <cellStyle name="常规 32" xfId="2769"/>
    <cellStyle name="常规 32 2" xfId="6520"/>
    <cellStyle name="常规 32 2 2" xfId="12718"/>
    <cellStyle name="常规 32 3" xfId="12717"/>
    <cellStyle name="常规 4" xfId="2770"/>
    <cellStyle name="常规 4 10" xfId="2771"/>
    <cellStyle name="常规 4 10 2" xfId="2772"/>
    <cellStyle name="常规 4 10 2 2" xfId="6523"/>
    <cellStyle name="常规 4 10 2 2 2" xfId="12722"/>
    <cellStyle name="常规 4 10 2 3" xfId="12721"/>
    <cellStyle name="常规 4 10 3" xfId="6522"/>
    <cellStyle name="常规 4 10 3 2" xfId="12723"/>
    <cellStyle name="常规 4 10 4" xfId="12720"/>
    <cellStyle name="常规 4 11" xfId="2773"/>
    <cellStyle name="常规 4 11 2" xfId="6524"/>
    <cellStyle name="常规 4 11 2 2" xfId="12725"/>
    <cellStyle name="常规 4 11 3" xfId="12724"/>
    <cellStyle name="常规 4 12" xfId="2774"/>
    <cellStyle name="常规 4 12 2" xfId="6525"/>
    <cellStyle name="常规 4 12 2 2" xfId="12727"/>
    <cellStyle name="常规 4 12 3" xfId="12726"/>
    <cellStyle name="常规 4 13" xfId="2775"/>
    <cellStyle name="常规 4 13 2" xfId="6526"/>
    <cellStyle name="常规 4 13 2 2" xfId="12729"/>
    <cellStyle name="常规 4 13 3" xfId="12728"/>
    <cellStyle name="常规 4 14" xfId="2776"/>
    <cellStyle name="常规 4 14 2" xfId="12730"/>
    <cellStyle name="常规 4 15" xfId="6521"/>
    <cellStyle name="常规 4 15 2" xfId="12731"/>
    <cellStyle name="常规 4 16" xfId="12719"/>
    <cellStyle name="常规 4 2" xfId="2777"/>
    <cellStyle name="常规 4 2 10" xfId="12732"/>
    <cellStyle name="常规 4 2 2" xfId="2778"/>
    <cellStyle name="常规 4 2 2 2" xfId="2779"/>
    <cellStyle name="常规 4 2 2 2 2" xfId="2780"/>
    <cellStyle name="常规 4 2 2 2 2 2" xfId="2781"/>
    <cellStyle name="常规 4 2 2 2 2 2 2" xfId="6531"/>
    <cellStyle name="常规 4 2 2 2 2 2 2 2" xfId="12737"/>
    <cellStyle name="常规 4 2 2 2 2 2 3" xfId="12736"/>
    <cellStyle name="常规 4 2 2 2 2 3" xfId="6530"/>
    <cellStyle name="常规 4 2 2 2 2 3 2" xfId="12738"/>
    <cellStyle name="常规 4 2 2 2 2 4" xfId="12735"/>
    <cellStyle name="常规 4 2 2 2 3" xfId="2782"/>
    <cellStyle name="常规 4 2 2 2 3 2" xfId="6532"/>
    <cellStyle name="常规 4 2 2 2 3 2 2" xfId="12740"/>
    <cellStyle name="常规 4 2 2 2 3 3" xfId="12739"/>
    <cellStyle name="常规 4 2 2 2 4" xfId="2783"/>
    <cellStyle name="常规 4 2 2 2 4 2" xfId="6533"/>
    <cellStyle name="常规 4 2 2 2 4 2 2" xfId="12742"/>
    <cellStyle name="常规 4 2 2 2 4 3" xfId="12741"/>
    <cellStyle name="常规 4 2 2 2 5" xfId="6529"/>
    <cellStyle name="常规 4 2 2 2 5 2" xfId="12743"/>
    <cellStyle name="常规 4 2 2 2 6" xfId="12734"/>
    <cellStyle name="常规 4 2 2 3" xfId="2784"/>
    <cellStyle name="常规 4 2 2 3 2" xfId="2785"/>
    <cellStyle name="常规 4 2 2 3 2 2" xfId="6535"/>
    <cellStyle name="常规 4 2 2 3 2 2 2" xfId="12746"/>
    <cellStyle name="常规 4 2 2 3 2 3" xfId="12745"/>
    <cellStyle name="常规 4 2 2 3 3" xfId="2786"/>
    <cellStyle name="常规 4 2 2 3 3 2" xfId="6536"/>
    <cellStyle name="常规 4 2 2 3 3 2 2" xfId="12748"/>
    <cellStyle name="常规 4 2 2 3 3 3" xfId="12747"/>
    <cellStyle name="常规 4 2 2 3 4" xfId="6534"/>
    <cellStyle name="常规 4 2 2 3 4 2" xfId="12749"/>
    <cellStyle name="常规 4 2 2 3 5" xfId="12744"/>
    <cellStyle name="常规 4 2 2 4" xfId="2787"/>
    <cellStyle name="常规 4 2 2 4 2" xfId="2788"/>
    <cellStyle name="常规 4 2 2 4 2 2" xfId="6538"/>
    <cellStyle name="常规 4 2 2 4 2 2 2" xfId="12752"/>
    <cellStyle name="常规 4 2 2 4 2 3" xfId="12751"/>
    <cellStyle name="常规 4 2 2 4 3" xfId="6537"/>
    <cellStyle name="常规 4 2 2 4 3 2" xfId="12753"/>
    <cellStyle name="常规 4 2 2 4 4" xfId="12750"/>
    <cellStyle name="常规 4 2 2 5" xfId="2789"/>
    <cellStyle name="常规 4 2 2 5 2" xfId="6539"/>
    <cellStyle name="常规 4 2 2 5 2 2" xfId="12755"/>
    <cellStyle name="常规 4 2 2 5 3" xfId="12754"/>
    <cellStyle name="常规 4 2 2 6" xfId="2790"/>
    <cellStyle name="常规 4 2 2 6 2" xfId="6540"/>
    <cellStyle name="常规 4 2 2 6 2 2" xfId="12757"/>
    <cellStyle name="常规 4 2 2 6 3" xfId="12756"/>
    <cellStyle name="常规 4 2 2 7" xfId="6528"/>
    <cellStyle name="常规 4 2 2 7 2" xfId="12758"/>
    <cellStyle name="常规 4 2 2 8" xfId="12733"/>
    <cellStyle name="常规 4 2 3" xfId="2791"/>
    <cellStyle name="常规 4 2 3 2" xfId="2792"/>
    <cellStyle name="常规 4 2 3 2 2" xfId="2793"/>
    <cellStyle name="常规 4 2 3 2 2 2" xfId="6543"/>
    <cellStyle name="常规 4 2 3 2 2 2 2" xfId="12762"/>
    <cellStyle name="常规 4 2 3 2 2 3" xfId="12761"/>
    <cellStyle name="常规 4 2 3 2 3" xfId="6542"/>
    <cellStyle name="常规 4 2 3 2 3 2" xfId="12763"/>
    <cellStyle name="常规 4 2 3 2 4" xfId="12760"/>
    <cellStyle name="常规 4 2 3 3" xfId="2794"/>
    <cellStyle name="常规 4 2 3 3 2" xfId="6544"/>
    <cellStyle name="常规 4 2 3 3 2 2" xfId="12765"/>
    <cellStyle name="常规 4 2 3 3 3" xfId="12764"/>
    <cellStyle name="常规 4 2 3 4" xfId="2795"/>
    <cellStyle name="常规 4 2 3 4 2" xfId="6545"/>
    <cellStyle name="常规 4 2 3 4 2 2" xfId="12767"/>
    <cellStyle name="常规 4 2 3 4 3" xfId="12766"/>
    <cellStyle name="常规 4 2 3 5" xfId="6541"/>
    <cellStyle name="常规 4 2 3 5 2" xfId="12768"/>
    <cellStyle name="常规 4 2 3 6" xfId="12759"/>
    <cellStyle name="常规 4 2 4" xfId="2796"/>
    <cellStyle name="常规 4 2 4 2" xfId="2797"/>
    <cellStyle name="常规 4 2 4 2 2" xfId="6547"/>
    <cellStyle name="常规 4 2 4 2 2 2" xfId="12771"/>
    <cellStyle name="常规 4 2 4 2 3" xfId="12770"/>
    <cellStyle name="常规 4 2 4 3" xfId="2798"/>
    <cellStyle name="常规 4 2 4 3 2" xfId="6548"/>
    <cellStyle name="常规 4 2 4 3 2 2" xfId="12773"/>
    <cellStyle name="常规 4 2 4 3 3" xfId="12772"/>
    <cellStyle name="常规 4 2 4 4" xfId="6546"/>
    <cellStyle name="常规 4 2 4 4 2" xfId="12774"/>
    <cellStyle name="常规 4 2 4 5" xfId="12769"/>
    <cellStyle name="常规 4 2 5" xfId="2799"/>
    <cellStyle name="常规 4 2 5 2" xfId="2800"/>
    <cellStyle name="常规 4 2 5 2 2" xfId="6550"/>
    <cellStyle name="常规 4 2 5 2 2 2" xfId="12777"/>
    <cellStyle name="常规 4 2 5 2 3" xfId="12776"/>
    <cellStyle name="常规 4 2 5 3" xfId="6549"/>
    <cellStyle name="常规 4 2 5 3 2" xfId="12778"/>
    <cellStyle name="常规 4 2 5 4" xfId="12775"/>
    <cellStyle name="常规 4 2 6" xfId="2801"/>
    <cellStyle name="常规 4 2 6 2" xfId="6551"/>
    <cellStyle name="常规 4 2 6 2 2" xfId="12780"/>
    <cellStyle name="常规 4 2 6 3" xfId="12779"/>
    <cellStyle name="常规 4 2 7" xfId="2802"/>
    <cellStyle name="常规 4 2 7 2" xfId="6552"/>
    <cellStyle name="常规 4 2 7 2 2" xfId="12782"/>
    <cellStyle name="常规 4 2 7 3" xfId="12781"/>
    <cellStyle name="常规 4 2 8" xfId="2803"/>
    <cellStyle name="常规 4 2 8 2" xfId="6553"/>
    <cellStyle name="常规 4 2 8 2 2" xfId="12784"/>
    <cellStyle name="常规 4 2 8 3" xfId="12783"/>
    <cellStyle name="常规 4 2 9" xfId="6527"/>
    <cellStyle name="常规 4 2 9 2" xfId="12785"/>
    <cellStyle name="常规 4 3" xfId="2804"/>
    <cellStyle name="常规 4 3 2" xfId="2805"/>
    <cellStyle name="常规 4 3 2 2" xfId="2806"/>
    <cellStyle name="常规 4 3 2 2 2" xfId="2807"/>
    <cellStyle name="常规 4 3 2 2 2 2" xfId="6557"/>
    <cellStyle name="常规 4 3 2 2 2 2 2" xfId="12790"/>
    <cellStyle name="常规 4 3 2 2 2 3" xfId="12789"/>
    <cellStyle name="常规 4 3 2 2 3" xfId="6556"/>
    <cellStyle name="常规 4 3 2 2 3 2" xfId="12791"/>
    <cellStyle name="常规 4 3 2 2 4" xfId="12788"/>
    <cellStyle name="常规 4 3 2 3" xfId="2808"/>
    <cellStyle name="常规 4 3 2 3 2" xfId="6558"/>
    <cellStyle name="常规 4 3 2 3 2 2" xfId="12793"/>
    <cellStyle name="常规 4 3 2 3 3" xfId="12792"/>
    <cellStyle name="常规 4 3 2 4" xfId="2809"/>
    <cellStyle name="常规 4 3 2 4 2" xfId="6559"/>
    <cellStyle name="常规 4 3 2 4 2 2" xfId="12795"/>
    <cellStyle name="常规 4 3 2 4 3" xfId="12794"/>
    <cellStyle name="常规 4 3 2 5" xfId="6555"/>
    <cellStyle name="常规 4 3 2 5 2" xfId="12796"/>
    <cellStyle name="常规 4 3 2 6" xfId="12787"/>
    <cellStyle name="常规 4 3 3" xfId="2810"/>
    <cellStyle name="常规 4 3 3 2" xfId="2811"/>
    <cellStyle name="常规 4 3 3 2 2" xfId="6561"/>
    <cellStyle name="常规 4 3 3 2 2 2" xfId="12799"/>
    <cellStyle name="常规 4 3 3 2 3" xfId="12798"/>
    <cellStyle name="常规 4 3 3 3" xfId="2812"/>
    <cellStyle name="常规 4 3 3 3 2" xfId="6562"/>
    <cellStyle name="常规 4 3 3 3 2 2" xfId="12801"/>
    <cellStyle name="常规 4 3 3 3 3" xfId="12800"/>
    <cellStyle name="常规 4 3 3 4" xfId="6560"/>
    <cellStyle name="常规 4 3 3 4 2" xfId="12802"/>
    <cellStyle name="常规 4 3 3 5" xfId="12797"/>
    <cellStyle name="常规 4 3 4" xfId="2813"/>
    <cellStyle name="常规 4 3 4 2" xfId="2814"/>
    <cellStyle name="常规 4 3 4 2 2" xfId="6564"/>
    <cellStyle name="常规 4 3 4 2 2 2" xfId="12805"/>
    <cellStyle name="常规 4 3 4 2 3" xfId="12804"/>
    <cellStyle name="常规 4 3 4 3" xfId="6563"/>
    <cellStyle name="常规 4 3 4 3 2" xfId="12806"/>
    <cellStyle name="常规 4 3 4 4" xfId="12803"/>
    <cellStyle name="常规 4 3 5" xfId="2815"/>
    <cellStyle name="常规 4 3 5 2" xfId="6565"/>
    <cellStyle name="常规 4 3 5 2 2" xfId="12808"/>
    <cellStyle name="常规 4 3 5 3" xfId="12807"/>
    <cellStyle name="常规 4 3 6" xfId="2816"/>
    <cellStyle name="常规 4 3 6 2" xfId="6566"/>
    <cellStyle name="常规 4 3 6 2 2" xfId="12810"/>
    <cellStyle name="常规 4 3 6 3" xfId="12809"/>
    <cellStyle name="常规 4 3 7" xfId="2817"/>
    <cellStyle name="常规 4 3 7 2" xfId="6567"/>
    <cellStyle name="常规 4 3 7 2 2" xfId="12812"/>
    <cellStyle name="常规 4 3 7 3" xfId="12811"/>
    <cellStyle name="常规 4 3 8" xfId="6554"/>
    <cellStyle name="常规 4 3 8 2" xfId="12813"/>
    <cellStyle name="常规 4 3 9" xfId="12786"/>
    <cellStyle name="常规 4 4" xfId="2818"/>
    <cellStyle name="常规 4 4 2" xfId="2819"/>
    <cellStyle name="常规 4 4 2 2" xfId="2820"/>
    <cellStyle name="常规 4 4 2 2 2" xfId="2821"/>
    <cellStyle name="常规 4 4 2 2 2 2" xfId="2822"/>
    <cellStyle name="常规 4 4 2 2 2 2 2" xfId="6572"/>
    <cellStyle name="常规 4 4 2 2 2 2 2 2" xfId="12819"/>
    <cellStyle name="常规 4 4 2 2 2 2 3" xfId="12818"/>
    <cellStyle name="常规 4 4 2 2 2 3" xfId="6571"/>
    <cellStyle name="常规 4 4 2 2 2 3 2" xfId="12820"/>
    <cellStyle name="常规 4 4 2 2 2 4" xfId="12817"/>
    <cellStyle name="常规 4 4 2 2 3" xfId="2823"/>
    <cellStyle name="常规 4 4 2 2 3 2" xfId="6573"/>
    <cellStyle name="常规 4 4 2 2 3 2 2" xfId="12822"/>
    <cellStyle name="常规 4 4 2 2 3 3" xfId="12821"/>
    <cellStyle name="常规 4 4 2 2 4" xfId="2824"/>
    <cellStyle name="常规 4 4 2 2 4 2" xfId="6574"/>
    <cellStyle name="常规 4 4 2 2 4 2 2" xfId="12824"/>
    <cellStyle name="常规 4 4 2 2 4 3" xfId="12823"/>
    <cellStyle name="常规 4 4 2 2 5" xfId="6570"/>
    <cellStyle name="常规 4 4 2 2 5 2" xfId="12825"/>
    <cellStyle name="常规 4 4 2 2 6" xfId="12816"/>
    <cellStyle name="常规 4 4 2 3" xfId="2825"/>
    <cellStyle name="常规 4 4 2 3 2" xfId="2826"/>
    <cellStyle name="常规 4 4 2 3 2 2" xfId="6576"/>
    <cellStyle name="常规 4 4 2 3 2 2 2" xfId="12828"/>
    <cellStyle name="常规 4 4 2 3 2 3" xfId="12827"/>
    <cellStyle name="常规 4 4 2 3 3" xfId="2827"/>
    <cellStyle name="常规 4 4 2 3 3 2" xfId="6577"/>
    <cellStyle name="常规 4 4 2 3 3 2 2" xfId="12830"/>
    <cellStyle name="常规 4 4 2 3 3 3" xfId="12829"/>
    <cellStyle name="常规 4 4 2 3 4" xfId="6575"/>
    <cellStyle name="常规 4 4 2 3 4 2" xfId="12831"/>
    <cellStyle name="常规 4 4 2 3 5" xfId="12826"/>
    <cellStyle name="常规 4 4 2 4" xfId="2828"/>
    <cellStyle name="常规 4 4 2 4 2" xfId="2829"/>
    <cellStyle name="常规 4 4 2 4 2 2" xfId="6579"/>
    <cellStyle name="常规 4 4 2 4 2 2 2" xfId="12834"/>
    <cellStyle name="常规 4 4 2 4 2 3" xfId="12833"/>
    <cellStyle name="常规 4 4 2 4 3" xfId="6578"/>
    <cellStyle name="常规 4 4 2 4 3 2" xfId="12835"/>
    <cellStyle name="常规 4 4 2 4 4" xfId="12832"/>
    <cellStyle name="常规 4 4 2 5" xfId="2830"/>
    <cellStyle name="常规 4 4 2 5 2" xfId="6580"/>
    <cellStyle name="常规 4 4 2 5 2 2" xfId="12837"/>
    <cellStyle name="常规 4 4 2 5 3" xfId="12836"/>
    <cellStyle name="常规 4 4 2 6" xfId="2831"/>
    <cellStyle name="常规 4 4 2 6 2" xfId="6581"/>
    <cellStyle name="常规 4 4 2 6 2 2" xfId="12839"/>
    <cellStyle name="常规 4 4 2 6 3" xfId="12838"/>
    <cellStyle name="常规 4 4 2 7" xfId="6569"/>
    <cellStyle name="常规 4 4 2 7 2" xfId="12840"/>
    <cellStyle name="常规 4 4 2 8" xfId="12815"/>
    <cellStyle name="常规 4 4 3" xfId="2832"/>
    <cellStyle name="常规 4 4 3 2" xfId="2833"/>
    <cellStyle name="常规 4 4 3 2 2" xfId="2834"/>
    <cellStyle name="常规 4 4 3 2 2 2" xfId="6584"/>
    <cellStyle name="常规 4 4 3 2 2 2 2" xfId="12844"/>
    <cellStyle name="常规 4 4 3 2 2 3" xfId="12843"/>
    <cellStyle name="常规 4 4 3 2 3" xfId="6583"/>
    <cellStyle name="常规 4 4 3 2 3 2" xfId="12845"/>
    <cellStyle name="常规 4 4 3 2 4" xfId="12842"/>
    <cellStyle name="常规 4 4 3 3" xfId="2835"/>
    <cellStyle name="常规 4 4 3 3 2" xfId="6585"/>
    <cellStyle name="常规 4 4 3 3 2 2" xfId="12847"/>
    <cellStyle name="常规 4 4 3 3 3" xfId="12846"/>
    <cellStyle name="常规 4 4 3 4" xfId="2836"/>
    <cellStyle name="常规 4 4 3 4 2" xfId="6586"/>
    <cellStyle name="常规 4 4 3 4 2 2" xfId="12849"/>
    <cellStyle name="常规 4 4 3 4 3" xfId="12848"/>
    <cellStyle name="常规 4 4 3 5" xfId="6582"/>
    <cellStyle name="常规 4 4 3 5 2" xfId="12850"/>
    <cellStyle name="常规 4 4 3 6" xfId="12841"/>
    <cellStyle name="常规 4 4 4" xfId="2837"/>
    <cellStyle name="常规 4 4 4 2" xfId="2838"/>
    <cellStyle name="常规 4 4 4 2 2" xfId="6588"/>
    <cellStyle name="常规 4 4 4 2 2 2" xfId="12853"/>
    <cellStyle name="常规 4 4 4 2 3" xfId="12852"/>
    <cellStyle name="常规 4 4 4 3" xfId="2839"/>
    <cellStyle name="常规 4 4 4 3 2" xfId="6589"/>
    <cellStyle name="常规 4 4 4 3 2 2" xfId="12855"/>
    <cellStyle name="常规 4 4 4 3 3" xfId="12854"/>
    <cellStyle name="常规 4 4 4 4" xfId="6587"/>
    <cellStyle name="常规 4 4 4 4 2" xfId="12856"/>
    <cellStyle name="常规 4 4 4 5" xfId="12851"/>
    <cellStyle name="常规 4 4 5" xfId="2840"/>
    <cellStyle name="常规 4 4 5 2" xfId="2841"/>
    <cellStyle name="常规 4 4 5 2 2" xfId="6591"/>
    <cellStyle name="常规 4 4 5 2 2 2" xfId="12859"/>
    <cellStyle name="常规 4 4 5 2 3" xfId="12858"/>
    <cellStyle name="常规 4 4 5 3" xfId="6590"/>
    <cellStyle name="常规 4 4 5 3 2" xfId="12860"/>
    <cellStyle name="常规 4 4 5 4" xfId="12857"/>
    <cellStyle name="常规 4 4 6" xfId="2842"/>
    <cellStyle name="常规 4 4 6 2" xfId="6592"/>
    <cellStyle name="常规 4 4 6 2 2" xfId="12862"/>
    <cellStyle name="常规 4 4 6 3" xfId="12861"/>
    <cellStyle name="常规 4 4 7" xfId="2843"/>
    <cellStyle name="常规 4 4 7 2" xfId="6593"/>
    <cellStyle name="常规 4 4 7 2 2" xfId="12864"/>
    <cellStyle name="常规 4 4 7 3" xfId="12863"/>
    <cellStyle name="常规 4 4 8" xfId="6568"/>
    <cellStyle name="常规 4 4 8 2" xfId="12865"/>
    <cellStyle name="常规 4 4 9" xfId="12814"/>
    <cellStyle name="常规 4 5" xfId="2844"/>
    <cellStyle name="常规 4 5 2" xfId="2845"/>
    <cellStyle name="常规 4 5 2 2" xfId="2846"/>
    <cellStyle name="常规 4 5 2 2 2" xfId="2847"/>
    <cellStyle name="常规 4 5 2 2 2 2" xfId="2848"/>
    <cellStyle name="常规 4 5 2 2 2 2 2" xfId="6598"/>
    <cellStyle name="常规 4 5 2 2 2 2 2 2" xfId="12871"/>
    <cellStyle name="常规 4 5 2 2 2 2 3" xfId="12870"/>
    <cellStyle name="常规 4 5 2 2 2 3" xfId="6597"/>
    <cellStyle name="常规 4 5 2 2 2 3 2" xfId="12872"/>
    <cellStyle name="常规 4 5 2 2 2 4" xfId="12869"/>
    <cellStyle name="常规 4 5 2 2 3" xfId="2849"/>
    <cellStyle name="常规 4 5 2 2 3 2" xfId="6599"/>
    <cellStyle name="常规 4 5 2 2 3 2 2" xfId="12874"/>
    <cellStyle name="常规 4 5 2 2 3 3" xfId="12873"/>
    <cellStyle name="常规 4 5 2 2 4" xfId="2850"/>
    <cellStyle name="常规 4 5 2 2 4 2" xfId="6600"/>
    <cellStyle name="常规 4 5 2 2 4 2 2" xfId="12876"/>
    <cellStyle name="常规 4 5 2 2 4 3" xfId="12875"/>
    <cellStyle name="常规 4 5 2 2 5" xfId="6596"/>
    <cellStyle name="常规 4 5 2 2 5 2" xfId="12877"/>
    <cellStyle name="常规 4 5 2 2 6" xfId="12868"/>
    <cellStyle name="常规 4 5 2 3" xfId="2851"/>
    <cellStyle name="常规 4 5 2 3 2" xfId="2852"/>
    <cellStyle name="常规 4 5 2 3 2 2" xfId="6602"/>
    <cellStyle name="常规 4 5 2 3 2 2 2" xfId="12880"/>
    <cellStyle name="常规 4 5 2 3 2 3" xfId="12879"/>
    <cellStyle name="常规 4 5 2 3 3" xfId="2853"/>
    <cellStyle name="常规 4 5 2 3 3 2" xfId="6603"/>
    <cellStyle name="常规 4 5 2 3 3 2 2" xfId="12882"/>
    <cellStyle name="常规 4 5 2 3 3 3" xfId="12881"/>
    <cellStyle name="常规 4 5 2 3 4" xfId="6601"/>
    <cellStyle name="常规 4 5 2 3 4 2" xfId="12883"/>
    <cellStyle name="常规 4 5 2 3 5" xfId="12878"/>
    <cellStyle name="常规 4 5 2 4" xfId="2854"/>
    <cellStyle name="常规 4 5 2 4 2" xfId="2855"/>
    <cellStyle name="常规 4 5 2 4 2 2" xfId="6605"/>
    <cellStyle name="常规 4 5 2 4 2 2 2" xfId="12886"/>
    <cellStyle name="常规 4 5 2 4 2 3" xfId="12885"/>
    <cellStyle name="常规 4 5 2 4 3" xfId="6604"/>
    <cellStyle name="常规 4 5 2 4 3 2" xfId="12887"/>
    <cellStyle name="常规 4 5 2 4 4" xfId="12884"/>
    <cellStyle name="常规 4 5 2 5" xfId="2856"/>
    <cellStyle name="常规 4 5 2 5 2" xfId="6606"/>
    <cellStyle name="常规 4 5 2 5 2 2" xfId="12889"/>
    <cellStyle name="常规 4 5 2 5 3" xfId="12888"/>
    <cellStyle name="常规 4 5 2 6" xfId="2857"/>
    <cellStyle name="常规 4 5 2 6 2" xfId="6607"/>
    <cellStyle name="常规 4 5 2 6 2 2" xfId="12891"/>
    <cellStyle name="常规 4 5 2 6 3" xfId="12890"/>
    <cellStyle name="常规 4 5 2 7" xfId="6595"/>
    <cellStyle name="常规 4 5 2 7 2" xfId="12892"/>
    <cellStyle name="常规 4 5 2 8" xfId="12867"/>
    <cellStyle name="常规 4 5 3" xfId="2858"/>
    <cellStyle name="常规 4 5 3 2" xfId="2859"/>
    <cellStyle name="常规 4 5 3 2 2" xfId="2860"/>
    <cellStyle name="常规 4 5 3 2 2 2" xfId="6610"/>
    <cellStyle name="常规 4 5 3 2 2 2 2" xfId="12896"/>
    <cellStyle name="常规 4 5 3 2 2 3" xfId="12895"/>
    <cellStyle name="常规 4 5 3 2 3" xfId="6609"/>
    <cellStyle name="常规 4 5 3 2 3 2" xfId="12897"/>
    <cellStyle name="常规 4 5 3 2 4" xfId="12894"/>
    <cellStyle name="常规 4 5 3 3" xfId="2861"/>
    <cellStyle name="常规 4 5 3 3 2" xfId="6611"/>
    <cellStyle name="常规 4 5 3 3 2 2" xfId="12899"/>
    <cellStyle name="常规 4 5 3 3 3" xfId="12898"/>
    <cellStyle name="常规 4 5 3 4" xfId="2862"/>
    <cellStyle name="常规 4 5 3 4 2" xfId="6612"/>
    <cellStyle name="常规 4 5 3 4 2 2" xfId="12901"/>
    <cellStyle name="常规 4 5 3 4 3" xfId="12900"/>
    <cellStyle name="常规 4 5 3 5" xfId="6608"/>
    <cellStyle name="常规 4 5 3 5 2" xfId="12902"/>
    <cellStyle name="常规 4 5 3 6" xfId="12893"/>
    <cellStyle name="常规 4 5 4" xfId="2863"/>
    <cellStyle name="常规 4 5 4 2" xfId="2864"/>
    <cellStyle name="常规 4 5 4 2 2" xfId="6614"/>
    <cellStyle name="常规 4 5 4 2 2 2" xfId="12905"/>
    <cellStyle name="常规 4 5 4 2 3" xfId="12904"/>
    <cellStyle name="常规 4 5 4 3" xfId="2865"/>
    <cellStyle name="常规 4 5 4 3 2" xfId="6615"/>
    <cellStyle name="常规 4 5 4 3 2 2" xfId="12907"/>
    <cellStyle name="常规 4 5 4 3 3" xfId="12906"/>
    <cellStyle name="常规 4 5 4 4" xfId="6613"/>
    <cellStyle name="常规 4 5 4 4 2" xfId="12908"/>
    <cellStyle name="常规 4 5 4 5" xfId="12903"/>
    <cellStyle name="常规 4 5 5" xfId="2866"/>
    <cellStyle name="常规 4 5 5 2" xfId="2867"/>
    <cellStyle name="常规 4 5 5 2 2" xfId="6617"/>
    <cellStyle name="常规 4 5 5 2 2 2" xfId="12911"/>
    <cellStyle name="常规 4 5 5 2 3" xfId="12910"/>
    <cellStyle name="常规 4 5 5 3" xfId="6616"/>
    <cellStyle name="常规 4 5 5 3 2" xfId="12912"/>
    <cellStyle name="常规 4 5 5 4" xfId="12909"/>
    <cellStyle name="常规 4 5 6" xfId="2868"/>
    <cellStyle name="常规 4 5 6 2" xfId="6618"/>
    <cellStyle name="常规 4 5 6 2 2" xfId="12914"/>
    <cellStyle name="常规 4 5 6 3" xfId="12913"/>
    <cellStyle name="常规 4 5 7" xfId="2869"/>
    <cellStyle name="常规 4 5 7 2" xfId="6619"/>
    <cellStyle name="常规 4 5 7 2 2" xfId="12916"/>
    <cellStyle name="常规 4 5 7 3" xfId="12915"/>
    <cellStyle name="常规 4 5 8" xfId="6594"/>
    <cellStyle name="常规 4 5 8 2" xfId="12917"/>
    <cellStyle name="常规 4 5 9" xfId="12866"/>
    <cellStyle name="常规 4 6" xfId="2870"/>
    <cellStyle name="常规 4 6 2" xfId="2871"/>
    <cellStyle name="常规 4 6 2 2" xfId="2872"/>
    <cellStyle name="常规 4 6 2 2 2" xfId="2873"/>
    <cellStyle name="常规 4 6 2 2 2 2" xfId="6623"/>
    <cellStyle name="常规 4 6 2 2 2 2 2" xfId="12922"/>
    <cellStyle name="常规 4 6 2 2 2 3" xfId="12921"/>
    <cellStyle name="常规 4 6 2 2 3" xfId="6622"/>
    <cellStyle name="常规 4 6 2 2 3 2" xfId="12923"/>
    <cellStyle name="常规 4 6 2 2 4" xfId="12920"/>
    <cellStyle name="常规 4 6 2 3" xfId="2874"/>
    <cellStyle name="常规 4 6 2 3 2" xfId="6624"/>
    <cellStyle name="常规 4 6 2 3 2 2" xfId="12925"/>
    <cellStyle name="常规 4 6 2 3 3" xfId="12924"/>
    <cellStyle name="常规 4 6 2 4" xfId="2875"/>
    <cellStyle name="常规 4 6 2 4 2" xfId="6625"/>
    <cellStyle name="常规 4 6 2 4 2 2" xfId="12927"/>
    <cellStyle name="常规 4 6 2 4 3" xfId="12926"/>
    <cellStyle name="常规 4 6 2 5" xfId="6621"/>
    <cellStyle name="常规 4 6 2 5 2" xfId="12928"/>
    <cellStyle name="常规 4 6 2 6" xfId="12919"/>
    <cellStyle name="常规 4 6 3" xfId="2876"/>
    <cellStyle name="常规 4 6 3 2" xfId="2877"/>
    <cellStyle name="常规 4 6 3 2 2" xfId="6627"/>
    <cellStyle name="常规 4 6 3 2 2 2" xfId="12931"/>
    <cellStyle name="常规 4 6 3 2 3" xfId="12930"/>
    <cellStyle name="常规 4 6 3 3" xfId="2878"/>
    <cellStyle name="常规 4 6 3 3 2" xfId="6628"/>
    <cellStyle name="常规 4 6 3 3 2 2" xfId="12933"/>
    <cellStyle name="常规 4 6 3 3 3" xfId="12932"/>
    <cellStyle name="常规 4 6 3 4" xfId="6626"/>
    <cellStyle name="常规 4 6 3 4 2" xfId="12934"/>
    <cellStyle name="常规 4 6 3 5" xfId="12929"/>
    <cellStyle name="常规 4 6 4" xfId="2879"/>
    <cellStyle name="常规 4 6 4 2" xfId="2880"/>
    <cellStyle name="常规 4 6 4 2 2" xfId="6630"/>
    <cellStyle name="常规 4 6 4 2 2 2" xfId="12937"/>
    <cellStyle name="常规 4 6 4 2 3" xfId="12936"/>
    <cellStyle name="常规 4 6 4 3" xfId="6629"/>
    <cellStyle name="常规 4 6 4 3 2" xfId="12938"/>
    <cellStyle name="常规 4 6 4 4" xfId="12935"/>
    <cellStyle name="常规 4 6 5" xfId="2881"/>
    <cellStyle name="常规 4 6 5 2" xfId="6631"/>
    <cellStyle name="常规 4 6 5 2 2" xfId="12940"/>
    <cellStyle name="常规 4 6 5 3" xfId="12939"/>
    <cellStyle name="常规 4 6 6" xfId="2882"/>
    <cellStyle name="常规 4 6 6 2" xfId="6632"/>
    <cellStyle name="常规 4 6 6 2 2" xfId="12942"/>
    <cellStyle name="常规 4 6 6 3" xfId="12941"/>
    <cellStyle name="常规 4 6 7" xfId="6620"/>
    <cellStyle name="常规 4 6 7 2" xfId="12943"/>
    <cellStyle name="常规 4 6 8" xfId="12918"/>
    <cellStyle name="常规 4 7" xfId="2883"/>
    <cellStyle name="常规 4 7 2" xfId="2884"/>
    <cellStyle name="常规 4 7 2 2" xfId="2885"/>
    <cellStyle name="常规 4 7 2 2 2" xfId="2886"/>
    <cellStyle name="常规 4 7 2 2 2 2" xfId="6636"/>
    <cellStyle name="常规 4 7 2 2 2 2 2" xfId="12948"/>
    <cellStyle name="常规 4 7 2 2 2 3" xfId="12947"/>
    <cellStyle name="常规 4 7 2 2 3" xfId="6635"/>
    <cellStyle name="常规 4 7 2 2 3 2" xfId="12949"/>
    <cellStyle name="常规 4 7 2 2 4" xfId="12946"/>
    <cellStyle name="常规 4 7 2 3" xfId="2887"/>
    <cellStyle name="常规 4 7 2 3 2" xfId="6637"/>
    <cellStyle name="常规 4 7 2 3 2 2" xfId="12951"/>
    <cellStyle name="常规 4 7 2 3 3" xfId="12950"/>
    <cellStyle name="常规 4 7 2 4" xfId="2888"/>
    <cellStyle name="常规 4 7 2 4 2" xfId="6638"/>
    <cellStyle name="常规 4 7 2 4 2 2" xfId="12953"/>
    <cellStyle name="常规 4 7 2 4 3" xfId="12952"/>
    <cellStyle name="常规 4 7 2 5" xfId="6634"/>
    <cellStyle name="常规 4 7 2 5 2" xfId="12954"/>
    <cellStyle name="常规 4 7 2 6" xfId="12945"/>
    <cellStyle name="常规 4 7 3" xfId="2889"/>
    <cellStyle name="常规 4 7 3 2" xfId="2890"/>
    <cellStyle name="常规 4 7 3 2 2" xfId="6640"/>
    <cellStyle name="常规 4 7 3 2 2 2" xfId="12957"/>
    <cellStyle name="常规 4 7 3 2 3" xfId="12956"/>
    <cellStyle name="常规 4 7 3 3" xfId="2891"/>
    <cellStyle name="常规 4 7 3 3 2" xfId="6641"/>
    <cellStyle name="常规 4 7 3 3 2 2" xfId="12959"/>
    <cellStyle name="常规 4 7 3 3 3" xfId="12958"/>
    <cellStyle name="常规 4 7 3 4" xfId="6639"/>
    <cellStyle name="常规 4 7 3 4 2" xfId="12960"/>
    <cellStyle name="常规 4 7 3 5" xfId="12955"/>
    <cellStyle name="常规 4 7 4" xfId="2892"/>
    <cellStyle name="常规 4 7 4 2" xfId="2893"/>
    <cellStyle name="常规 4 7 4 2 2" xfId="6643"/>
    <cellStyle name="常规 4 7 4 2 2 2" xfId="12963"/>
    <cellStyle name="常规 4 7 4 2 3" xfId="12962"/>
    <cellStyle name="常规 4 7 4 3" xfId="6642"/>
    <cellStyle name="常规 4 7 4 3 2" xfId="12964"/>
    <cellStyle name="常规 4 7 4 4" xfId="12961"/>
    <cellStyle name="常规 4 7 5" xfId="2894"/>
    <cellStyle name="常规 4 7 5 2" xfId="6644"/>
    <cellStyle name="常规 4 7 5 2 2" xfId="12966"/>
    <cellStyle name="常规 4 7 5 3" xfId="12965"/>
    <cellStyle name="常规 4 7 6" xfId="2895"/>
    <cellStyle name="常规 4 7 6 2" xfId="6645"/>
    <cellStyle name="常规 4 7 6 2 2" xfId="12968"/>
    <cellStyle name="常规 4 7 6 3" xfId="12967"/>
    <cellStyle name="常规 4 7 7" xfId="6633"/>
    <cellStyle name="常规 4 7 7 2" xfId="12969"/>
    <cellStyle name="常规 4 7 8" xfId="12944"/>
    <cellStyle name="常规 4 8" xfId="2896"/>
    <cellStyle name="常规 4 8 2" xfId="2897"/>
    <cellStyle name="常规 4 8 2 2" xfId="2898"/>
    <cellStyle name="常规 4 8 2 2 2" xfId="6648"/>
    <cellStyle name="常规 4 8 2 2 2 2" xfId="12973"/>
    <cellStyle name="常规 4 8 2 2 3" xfId="12972"/>
    <cellStyle name="常规 4 8 2 3" xfId="6647"/>
    <cellStyle name="常规 4 8 2 3 2" xfId="12974"/>
    <cellStyle name="常规 4 8 2 4" xfId="12971"/>
    <cellStyle name="常规 4 8 3" xfId="2899"/>
    <cellStyle name="常规 4 8 3 2" xfId="6649"/>
    <cellStyle name="常规 4 8 3 2 2" xfId="12976"/>
    <cellStyle name="常规 4 8 3 3" xfId="12975"/>
    <cellStyle name="常规 4 8 4" xfId="2900"/>
    <cellStyle name="常规 4 8 4 2" xfId="6650"/>
    <cellStyle name="常规 4 8 4 2 2" xfId="12978"/>
    <cellStyle name="常规 4 8 4 3" xfId="12977"/>
    <cellStyle name="常规 4 8 5" xfId="6646"/>
    <cellStyle name="常规 4 8 5 2" xfId="12979"/>
    <cellStyle name="常规 4 8 6" xfId="12970"/>
    <cellStyle name="常规 4 9" xfId="2901"/>
    <cellStyle name="常规 4 9 2" xfId="2902"/>
    <cellStyle name="常规 4 9 2 2" xfId="6652"/>
    <cellStyle name="常规 4 9 2 2 2" xfId="12982"/>
    <cellStyle name="常规 4 9 2 3" xfId="12981"/>
    <cellStyle name="常规 4 9 3" xfId="2903"/>
    <cellStyle name="常规 4 9 3 2" xfId="6653"/>
    <cellStyle name="常规 4 9 3 2 2" xfId="12984"/>
    <cellStyle name="常规 4 9 3 3" xfId="12983"/>
    <cellStyle name="常规 4 9 4" xfId="6651"/>
    <cellStyle name="常规 4 9 4 2" xfId="12985"/>
    <cellStyle name="常规 4 9 5" xfId="12980"/>
    <cellStyle name="常规 5" xfId="2904"/>
    <cellStyle name="常规 5 10" xfId="2905"/>
    <cellStyle name="常规 5 10 2" xfId="2906"/>
    <cellStyle name="常规 5 10 2 2" xfId="6656"/>
    <cellStyle name="常规 5 10 2 2 2" xfId="12989"/>
    <cellStyle name="常规 5 10 2 3" xfId="12988"/>
    <cellStyle name="常规 5 10 3" xfId="2907"/>
    <cellStyle name="常规 5 10 3 2" xfId="6657"/>
    <cellStyle name="常规 5 10 3 2 2" xfId="12991"/>
    <cellStyle name="常规 5 10 3 3" xfId="12990"/>
    <cellStyle name="常规 5 10 4" xfId="6655"/>
    <cellStyle name="常规 5 10 4 2" xfId="12992"/>
    <cellStyle name="常规 5 10 5" xfId="12987"/>
    <cellStyle name="常规 5 11" xfId="2908"/>
    <cellStyle name="常规 5 11 2" xfId="2909"/>
    <cellStyle name="常规 5 11 2 2" xfId="6659"/>
    <cellStyle name="常规 5 11 2 2 2" xfId="12995"/>
    <cellStyle name="常规 5 11 2 3" xfId="12994"/>
    <cellStyle name="常规 5 11 3" xfId="2910"/>
    <cellStyle name="常规 5 11 3 2" xfId="6660"/>
    <cellStyle name="常规 5 11 3 2 2" xfId="12997"/>
    <cellStyle name="常规 5 11 3 3" xfId="12996"/>
    <cellStyle name="常规 5 11 4" xfId="6658"/>
    <cellStyle name="常规 5 11 4 2" xfId="12998"/>
    <cellStyle name="常规 5 11 5" xfId="12993"/>
    <cellStyle name="常规 5 12" xfId="2911"/>
    <cellStyle name="常规 5 12 2" xfId="6661"/>
    <cellStyle name="常规 5 12 2 2" xfId="13000"/>
    <cellStyle name="常规 5 12 3" xfId="12999"/>
    <cellStyle name="常规 5 13" xfId="6654"/>
    <cellStyle name="常规 5 13 2" xfId="13001"/>
    <cellStyle name="常规 5 14" xfId="12986"/>
    <cellStyle name="常规 5 2" xfId="2912"/>
    <cellStyle name="常规 5 2 10" xfId="2913"/>
    <cellStyle name="常规 5 2 10 2" xfId="2914"/>
    <cellStyle name="常规 5 2 10 2 2" xfId="6664"/>
    <cellStyle name="常规 5 2 10 2 2 2" xfId="13005"/>
    <cellStyle name="常规 5 2 10 2 3" xfId="13004"/>
    <cellStyle name="常规 5 2 10 3" xfId="2915"/>
    <cellStyle name="常规 5 2 10 3 2" xfId="6665"/>
    <cellStyle name="常规 5 2 10 3 2 2" xfId="13007"/>
    <cellStyle name="常规 5 2 10 3 3" xfId="13006"/>
    <cellStyle name="常规 5 2 10 4" xfId="6663"/>
    <cellStyle name="常规 5 2 10 4 2" xfId="13008"/>
    <cellStyle name="常规 5 2 10 5" xfId="13003"/>
    <cellStyle name="常规 5 2 11" xfId="2916"/>
    <cellStyle name="常规 5 2 11 2" xfId="6666"/>
    <cellStyle name="常规 5 2 11 2 2" xfId="13010"/>
    <cellStyle name="常规 5 2 11 3" xfId="13009"/>
    <cellStyle name="常规 5 2 12" xfId="2917"/>
    <cellStyle name="常规 5 2 12 2" xfId="6667"/>
    <cellStyle name="常规 5 2 12 2 2" xfId="13012"/>
    <cellStyle name="常规 5 2 12 3" xfId="13011"/>
    <cellStyle name="常规 5 2 13" xfId="6662"/>
    <cellStyle name="常规 5 2 13 2" xfId="13013"/>
    <cellStyle name="常规 5 2 14" xfId="13002"/>
    <cellStyle name="常规 5 2 2" xfId="2918"/>
    <cellStyle name="常规 5 2 2 10" xfId="2919"/>
    <cellStyle name="常规 5 2 2 10 2" xfId="2920"/>
    <cellStyle name="常规 5 2 2 10 2 2" xfId="6670"/>
    <cellStyle name="常规 5 2 2 10 2 2 2" xfId="13017"/>
    <cellStyle name="常规 5 2 2 10 2 3" xfId="13016"/>
    <cellStyle name="常规 5 2 2 10 3" xfId="2921"/>
    <cellStyle name="常规 5 2 2 10 3 2" xfId="6671"/>
    <cellStyle name="常规 5 2 2 10 3 2 2" xfId="13019"/>
    <cellStyle name="常规 5 2 2 10 3 3" xfId="13018"/>
    <cellStyle name="常规 5 2 2 10 4" xfId="6669"/>
    <cellStyle name="常规 5 2 2 10 4 2" xfId="13020"/>
    <cellStyle name="常规 5 2 2 10 5" xfId="13015"/>
    <cellStyle name="常规 5 2 2 11" xfId="2922"/>
    <cellStyle name="常规 5 2 2 11 2" xfId="6672"/>
    <cellStyle name="常规 5 2 2 11 2 2" xfId="13022"/>
    <cellStyle name="常规 5 2 2 11 3" xfId="13021"/>
    <cellStyle name="常规 5 2 2 12" xfId="2923"/>
    <cellStyle name="常规 5 2 2 12 2" xfId="6673"/>
    <cellStyle name="常规 5 2 2 12 2 2" xfId="13024"/>
    <cellStyle name="常规 5 2 2 12 3" xfId="13023"/>
    <cellStyle name="常规 5 2 2 13" xfId="6668"/>
    <cellStyle name="常规 5 2 2 13 2" xfId="13025"/>
    <cellStyle name="常规 5 2 2 14" xfId="13014"/>
    <cellStyle name="常规 5 2 2 2" xfId="2924"/>
    <cellStyle name="常规 5 2 2 2 10" xfId="2925"/>
    <cellStyle name="常规 5 2 2 2 10 2" xfId="6675"/>
    <cellStyle name="常规 5 2 2 2 10 2 2" xfId="13028"/>
    <cellStyle name="常规 5 2 2 2 10 3" xfId="13027"/>
    <cellStyle name="常规 5 2 2 2 11" xfId="2926"/>
    <cellStyle name="常规 5 2 2 2 11 2" xfId="6676"/>
    <cellStyle name="常规 5 2 2 2 11 2 2" xfId="13030"/>
    <cellStyle name="常规 5 2 2 2 11 3" xfId="13029"/>
    <cellStyle name="常规 5 2 2 2 12" xfId="6674"/>
    <cellStyle name="常规 5 2 2 2 12 2" xfId="13031"/>
    <cellStyle name="常规 5 2 2 2 13" xfId="13026"/>
    <cellStyle name="常规 5 2 2 2 2" xfId="2927"/>
    <cellStyle name="常规 5 2 2 2 2 2" xfId="2928"/>
    <cellStyle name="常规 5 2 2 2 2 2 2" xfId="2929"/>
    <cellStyle name="常规 5 2 2 2 2 2 2 2" xfId="2930"/>
    <cellStyle name="常规 5 2 2 2 2 2 2 2 2" xfId="6680"/>
    <cellStyle name="常规 5 2 2 2 2 2 2 2 2 2" xfId="13036"/>
    <cellStyle name="常规 5 2 2 2 2 2 2 2 3" xfId="13035"/>
    <cellStyle name="常规 5 2 2 2 2 2 2 3" xfId="2931"/>
    <cellStyle name="常规 5 2 2 2 2 2 2 3 2" xfId="6681"/>
    <cellStyle name="常规 5 2 2 2 2 2 2 3 2 2" xfId="13038"/>
    <cellStyle name="常规 5 2 2 2 2 2 2 3 3" xfId="13037"/>
    <cellStyle name="常规 5 2 2 2 2 2 2 4" xfId="6679"/>
    <cellStyle name="常规 5 2 2 2 2 2 2 4 2" xfId="13039"/>
    <cellStyle name="常规 5 2 2 2 2 2 2 5" xfId="13034"/>
    <cellStyle name="常规 5 2 2 2 2 2 3" xfId="2932"/>
    <cellStyle name="常规 5 2 2 2 2 2 3 2" xfId="6682"/>
    <cellStyle name="常规 5 2 2 2 2 2 3 2 2" xfId="13041"/>
    <cellStyle name="常规 5 2 2 2 2 2 3 3" xfId="13040"/>
    <cellStyle name="常规 5 2 2 2 2 2 4" xfId="2933"/>
    <cellStyle name="常规 5 2 2 2 2 2 4 2" xfId="6683"/>
    <cellStyle name="常规 5 2 2 2 2 2 4 2 2" xfId="13043"/>
    <cellStyle name="常规 5 2 2 2 2 2 4 3" xfId="13042"/>
    <cellStyle name="常规 5 2 2 2 2 2 5" xfId="6678"/>
    <cellStyle name="常规 5 2 2 2 2 2 5 2" xfId="13044"/>
    <cellStyle name="常规 5 2 2 2 2 2 6" xfId="13033"/>
    <cellStyle name="常规 5 2 2 2 2 3" xfId="2934"/>
    <cellStyle name="常规 5 2 2 2 2 3 2" xfId="2935"/>
    <cellStyle name="常规 5 2 2 2 2 3 2 2" xfId="6685"/>
    <cellStyle name="常规 5 2 2 2 2 3 2 2 2" xfId="13047"/>
    <cellStyle name="常规 5 2 2 2 2 3 2 3" xfId="13046"/>
    <cellStyle name="常规 5 2 2 2 2 3 3" xfId="2936"/>
    <cellStyle name="常规 5 2 2 2 2 3 3 2" xfId="6686"/>
    <cellStyle name="常规 5 2 2 2 2 3 3 2 2" xfId="13049"/>
    <cellStyle name="常规 5 2 2 2 2 3 3 3" xfId="13048"/>
    <cellStyle name="常规 5 2 2 2 2 3 4" xfId="6684"/>
    <cellStyle name="常规 5 2 2 2 2 3 4 2" xfId="13050"/>
    <cellStyle name="常规 5 2 2 2 2 3 5" xfId="13045"/>
    <cellStyle name="常规 5 2 2 2 2 4" xfId="2937"/>
    <cellStyle name="常规 5 2 2 2 2 4 2" xfId="2938"/>
    <cellStyle name="常规 5 2 2 2 2 4 2 2" xfId="6688"/>
    <cellStyle name="常规 5 2 2 2 2 4 2 2 2" xfId="13053"/>
    <cellStyle name="常规 5 2 2 2 2 4 2 3" xfId="13052"/>
    <cellStyle name="常规 5 2 2 2 2 4 3" xfId="2939"/>
    <cellStyle name="常规 5 2 2 2 2 4 3 2" xfId="6689"/>
    <cellStyle name="常规 5 2 2 2 2 4 3 2 2" xfId="13055"/>
    <cellStyle name="常规 5 2 2 2 2 4 3 3" xfId="13054"/>
    <cellStyle name="常规 5 2 2 2 2 4 4" xfId="6687"/>
    <cellStyle name="常规 5 2 2 2 2 4 4 2" xfId="13056"/>
    <cellStyle name="常规 5 2 2 2 2 4 5" xfId="13051"/>
    <cellStyle name="常规 5 2 2 2 2 5" xfId="2940"/>
    <cellStyle name="常规 5 2 2 2 2 5 2" xfId="6690"/>
    <cellStyle name="常规 5 2 2 2 2 5 2 2" xfId="13058"/>
    <cellStyle name="常规 5 2 2 2 2 5 3" xfId="13057"/>
    <cellStyle name="常规 5 2 2 2 2 6" xfId="2941"/>
    <cellStyle name="常规 5 2 2 2 2 6 2" xfId="6691"/>
    <cellStyle name="常规 5 2 2 2 2 6 2 2" xfId="13060"/>
    <cellStyle name="常规 5 2 2 2 2 6 3" xfId="13059"/>
    <cellStyle name="常规 5 2 2 2 2 7" xfId="6677"/>
    <cellStyle name="常规 5 2 2 2 2 7 2" xfId="13061"/>
    <cellStyle name="常规 5 2 2 2 2 8" xfId="13032"/>
    <cellStyle name="常规 5 2 2 2 3" xfId="2942"/>
    <cellStyle name="常规 5 2 2 2 3 2" xfId="2943"/>
    <cellStyle name="常规 5 2 2 2 3 2 2" xfId="2944"/>
    <cellStyle name="常规 5 2 2 2 3 2 2 2" xfId="6694"/>
    <cellStyle name="常规 5 2 2 2 3 2 2 2 2" xfId="13065"/>
    <cellStyle name="常规 5 2 2 2 3 2 2 3" xfId="13064"/>
    <cellStyle name="常规 5 2 2 2 3 2 3" xfId="2945"/>
    <cellStyle name="常规 5 2 2 2 3 2 3 2" xfId="6695"/>
    <cellStyle name="常规 5 2 2 2 3 2 3 2 2" xfId="13067"/>
    <cellStyle name="常规 5 2 2 2 3 2 3 3" xfId="13066"/>
    <cellStyle name="常规 5 2 2 2 3 2 4" xfId="6693"/>
    <cellStyle name="常规 5 2 2 2 3 2 4 2" xfId="13068"/>
    <cellStyle name="常规 5 2 2 2 3 2 5" xfId="13063"/>
    <cellStyle name="常规 5 2 2 2 3 3" xfId="2946"/>
    <cellStyle name="常规 5 2 2 2 3 3 2" xfId="2947"/>
    <cellStyle name="常规 5 2 2 2 3 3 2 2" xfId="6697"/>
    <cellStyle name="常规 5 2 2 2 3 3 2 2 2" xfId="13071"/>
    <cellStyle name="常规 5 2 2 2 3 3 2 3" xfId="13070"/>
    <cellStyle name="常规 5 2 2 2 3 3 3" xfId="2948"/>
    <cellStyle name="常规 5 2 2 2 3 3 3 2" xfId="6698"/>
    <cellStyle name="常规 5 2 2 2 3 3 3 2 2" xfId="13073"/>
    <cellStyle name="常规 5 2 2 2 3 3 3 3" xfId="13072"/>
    <cellStyle name="常规 5 2 2 2 3 3 4" xfId="6696"/>
    <cellStyle name="常规 5 2 2 2 3 3 4 2" xfId="13074"/>
    <cellStyle name="常规 5 2 2 2 3 3 5" xfId="13069"/>
    <cellStyle name="常规 5 2 2 2 3 4" xfId="2949"/>
    <cellStyle name="常规 5 2 2 2 3 4 2" xfId="6699"/>
    <cellStyle name="常规 5 2 2 2 3 4 2 2" xfId="13076"/>
    <cellStyle name="常规 5 2 2 2 3 4 3" xfId="13075"/>
    <cellStyle name="常规 5 2 2 2 3 5" xfId="2950"/>
    <cellStyle name="常规 5 2 2 2 3 5 2" xfId="6700"/>
    <cellStyle name="常规 5 2 2 2 3 5 2 2" xfId="13078"/>
    <cellStyle name="常规 5 2 2 2 3 5 3" xfId="13077"/>
    <cellStyle name="常规 5 2 2 2 3 6" xfId="6692"/>
    <cellStyle name="常规 5 2 2 2 3 6 2" xfId="13079"/>
    <cellStyle name="常规 5 2 2 2 3 7" xfId="13062"/>
    <cellStyle name="常规 5 2 2 2 4" xfId="2951"/>
    <cellStyle name="常规 5 2 2 2 4 2" xfId="2952"/>
    <cellStyle name="常规 5 2 2 2 4 2 2" xfId="2953"/>
    <cellStyle name="常规 5 2 2 2 4 2 2 2" xfId="6703"/>
    <cellStyle name="常规 5 2 2 2 4 2 2 2 2" xfId="13083"/>
    <cellStyle name="常规 5 2 2 2 4 2 2 3" xfId="13082"/>
    <cellStyle name="常规 5 2 2 2 4 2 3" xfId="2954"/>
    <cellStyle name="常规 5 2 2 2 4 2 3 2" xfId="6704"/>
    <cellStyle name="常规 5 2 2 2 4 2 3 2 2" xfId="13085"/>
    <cellStyle name="常规 5 2 2 2 4 2 3 3" xfId="13084"/>
    <cellStyle name="常规 5 2 2 2 4 2 4" xfId="6702"/>
    <cellStyle name="常规 5 2 2 2 4 2 4 2" xfId="13086"/>
    <cellStyle name="常规 5 2 2 2 4 2 5" xfId="13081"/>
    <cellStyle name="常规 5 2 2 2 4 3" xfId="2955"/>
    <cellStyle name="常规 5 2 2 2 4 3 2" xfId="2956"/>
    <cellStyle name="常规 5 2 2 2 4 3 2 2" xfId="6706"/>
    <cellStyle name="常规 5 2 2 2 4 3 2 2 2" xfId="13089"/>
    <cellStyle name="常规 5 2 2 2 4 3 2 3" xfId="13088"/>
    <cellStyle name="常规 5 2 2 2 4 3 3" xfId="2957"/>
    <cellStyle name="常规 5 2 2 2 4 3 3 2" xfId="6707"/>
    <cellStyle name="常规 5 2 2 2 4 3 3 2 2" xfId="13091"/>
    <cellStyle name="常规 5 2 2 2 4 3 3 3" xfId="13090"/>
    <cellStyle name="常规 5 2 2 2 4 3 4" xfId="6705"/>
    <cellStyle name="常规 5 2 2 2 4 3 4 2" xfId="13092"/>
    <cellStyle name="常规 5 2 2 2 4 3 5" xfId="13087"/>
    <cellStyle name="常规 5 2 2 2 4 4" xfId="2958"/>
    <cellStyle name="常规 5 2 2 2 4 4 2" xfId="6708"/>
    <cellStyle name="常规 5 2 2 2 4 4 2 2" xfId="13094"/>
    <cellStyle name="常规 5 2 2 2 4 4 3" xfId="13093"/>
    <cellStyle name="常规 5 2 2 2 4 5" xfId="2959"/>
    <cellStyle name="常规 5 2 2 2 4 5 2" xfId="6709"/>
    <cellStyle name="常规 5 2 2 2 4 5 2 2" xfId="13096"/>
    <cellStyle name="常规 5 2 2 2 4 5 3" xfId="13095"/>
    <cellStyle name="常规 5 2 2 2 4 6" xfId="6701"/>
    <cellStyle name="常规 5 2 2 2 4 6 2" xfId="13097"/>
    <cellStyle name="常规 5 2 2 2 4 7" xfId="13080"/>
    <cellStyle name="常规 5 2 2 2 5" xfId="2960"/>
    <cellStyle name="常规 5 2 2 2 5 2" xfId="2961"/>
    <cellStyle name="常规 5 2 2 2 5 2 2" xfId="6711"/>
    <cellStyle name="常规 5 2 2 2 5 2 2 2" xfId="13100"/>
    <cellStyle name="常规 5 2 2 2 5 2 3" xfId="13099"/>
    <cellStyle name="常规 5 2 2 2 5 3" xfId="2962"/>
    <cellStyle name="常规 5 2 2 2 5 3 2" xfId="6712"/>
    <cellStyle name="常规 5 2 2 2 5 3 2 2" xfId="13102"/>
    <cellStyle name="常规 5 2 2 2 5 3 3" xfId="13101"/>
    <cellStyle name="常规 5 2 2 2 5 4" xfId="6710"/>
    <cellStyle name="常规 5 2 2 2 5 4 2" xfId="13103"/>
    <cellStyle name="常规 5 2 2 2 5 5" xfId="13098"/>
    <cellStyle name="常规 5 2 2 2 6" xfId="2963"/>
    <cellStyle name="常规 5 2 2 2 6 2" xfId="2964"/>
    <cellStyle name="常规 5 2 2 2 6 2 2" xfId="6714"/>
    <cellStyle name="常规 5 2 2 2 6 2 2 2" xfId="13106"/>
    <cellStyle name="常规 5 2 2 2 6 2 3" xfId="13105"/>
    <cellStyle name="常规 5 2 2 2 6 3" xfId="2965"/>
    <cellStyle name="常规 5 2 2 2 6 3 2" xfId="6715"/>
    <cellStyle name="常规 5 2 2 2 6 3 2 2" xfId="13108"/>
    <cellStyle name="常规 5 2 2 2 6 3 3" xfId="13107"/>
    <cellStyle name="常规 5 2 2 2 6 4" xfId="6713"/>
    <cellStyle name="常规 5 2 2 2 6 4 2" xfId="13109"/>
    <cellStyle name="常规 5 2 2 2 6 5" xfId="13104"/>
    <cellStyle name="常规 5 2 2 2 7" xfId="2966"/>
    <cellStyle name="常规 5 2 2 2 7 2" xfId="2967"/>
    <cellStyle name="常规 5 2 2 2 7 2 2" xfId="6717"/>
    <cellStyle name="常规 5 2 2 2 7 2 2 2" xfId="13112"/>
    <cellStyle name="常规 5 2 2 2 7 2 3" xfId="13111"/>
    <cellStyle name="常规 5 2 2 2 7 3" xfId="2968"/>
    <cellStyle name="常规 5 2 2 2 7 3 2" xfId="6718"/>
    <cellStyle name="常规 5 2 2 2 7 3 2 2" xfId="13114"/>
    <cellStyle name="常规 5 2 2 2 7 3 3" xfId="13113"/>
    <cellStyle name="常规 5 2 2 2 7 4" xfId="6716"/>
    <cellStyle name="常规 5 2 2 2 7 4 2" xfId="13115"/>
    <cellStyle name="常规 5 2 2 2 7 5" xfId="13110"/>
    <cellStyle name="常规 5 2 2 2 8" xfId="2969"/>
    <cellStyle name="常规 5 2 2 2 8 2" xfId="2970"/>
    <cellStyle name="常规 5 2 2 2 8 2 2" xfId="6720"/>
    <cellStyle name="常规 5 2 2 2 8 2 2 2" xfId="13118"/>
    <cellStyle name="常规 5 2 2 2 8 2 3" xfId="13117"/>
    <cellStyle name="常规 5 2 2 2 8 3" xfId="2971"/>
    <cellStyle name="常规 5 2 2 2 8 3 2" xfId="6721"/>
    <cellStyle name="常规 5 2 2 2 8 3 2 2" xfId="13120"/>
    <cellStyle name="常规 5 2 2 2 8 3 3" xfId="13119"/>
    <cellStyle name="常规 5 2 2 2 8 4" xfId="6719"/>
    <cellStyle name="常规 5 2 2 2 8 4 2" xfId="13121"/>
    <cellStyle name="常规 5 2 2 2 8 5" xfId="13116"/>
    <cellStyle name="常规 5 2 2 2 9" xfId="2972"/>
    <cellStyle name="常规 5 2 2 2 9 2" xfId="2973"/>
    <cellStyle name="常规 5 2 2 2 9 2 2" xfId="6723"/>
    <cellStyle name="常规 5 2 2 2 9 2 2 2" xfId="13124"/>
    <cellStyle name="常规 5 2 2 2 9 2 3" xfId="13123"/>
    <cellStyle name="常规 5 2 2 2 9 3" xfId="2974"/>
    <cellStyle name="常规 5 2 2 2 9 3 2" xfId="6724"/>
    <cellStyle name="常规 5 2 2 2 9 3 2 2" xfId="13126"/>
    <cellStyle name="常规 5 2 2 2 9 3 3" xfId="13125"/>
    <cellStyle name="常规 5 2 2 2 9 4" xfId="6722"/>
    <cellStyle name="常规 5 2 2 2 9 4 2" xfId="13127"/>
    <cellStyle name="常规 5 2 2 2 9 5" xfId="13122"/>
    <cellStyle name="常规 5 2 2 3" xfId="2975"/>
    <cellStyle name="常规 5 2 2 3 2" xfId="2976"/>
    <cellStyle name="常规 5 2 2 3 2 2" xfId="2977"/>
    <cellStyle name="常规 5 2 2 3 2 2 2" xfId="2978"/>
    <cellStyle name="常规 5 2 2 3 2 2 2 2" xfId="6728"/>
    <cellStyle name="常规 5 2 2 3 2 2 2 2 2" xfId="13132"/>
    <cellStyle name="常规 5 2 2 3 2 2 2 3" xfId="13131"/>
    <cellStyle name="常规 5 2 2 3 2 2 3" xfId="2979"/>
    <cellStyle name="常规 5 2 2 3 2 2 3 2" xfId="6729"/>
    <cellStyle name="常规 5 2 2 3 2 2 3 2 2" xfId="13134"/>
    <cellStyle name="常规 5 2 2 3 2 2 3 3" xfId="13133"/>
    <cellStyle name="常规 5 2 2 3 2 2 4" xfId="6727"/>
    <cellStyle name="常规 5 2 2 3 2 2 4 2" xfId="13135"/>
    <cellStyle name="常规 5 2 2 3 2 2 5" xfId="13130"/>
    <cellStyle name="常规 5 2 2 3 2 3" xfId="2980"/>
    <cellStyle name="常规 5 2 2 3 2 3 2" xfId="6730"/>
    <cellStyle name="常规 5 2 2 3 2 3 2 2" xfId="13137"/>
    <cellStyle name="常规 5 2 2 3 2 3 3" xfId="13136"/>
    <cellStyle name="常规 5 2 2 3 2 4" xfId="2981"/>
    <cellStyle name="常规 5 2 2 3 2 4 2" xfId="6731"/>
    <cellStyle name="常规 5 2 2 3 2 4 2 2" xfId="13139"/>
    <cellStyle name="常规 5 2 2 3 2 4 3" xfId="13138"/>
    <cellStyle name="常规 5 2 2 3 2 5" xfId="6726"/>
    <cellStyle name="常规 5 2 2 3 2 5 2" xfId="13140"/>
    <cellStyle name="常规 5 2 2 3 2 6" xfId="13129"/>
    <cellStyle name="常规 5 2 2 3 3" xfId="2982"/>
    <cellStyle name="常规 5 2 2 3 3 2" xfId="2983"/>
    <cellStyle name="常规 5 2 2 3 3 2 2" xfId="6733"/>
    <cellStyle name="常规 5 2 2 3 3 2 2 2" xfId="13143"/>
    <cellStyle name="常规 5 2 2 3 3 2 3" xfId="13142"/>
    <cellStyle name="常规 5 2 2 3 3 3" xfId="2984"/>
    <cellStyle name="常规 5 2 2 3 3 3 2" xfId="6734"/>
    <cellStyle name="常规 5 2 2 3 3 3 2 2" xfId="13145"/>
    <cellStyle name="常规 5 2 2 3 3 3 3" xfId="13144"/>
    <cellStyle name="常规 5 2 2 3 3 4" xfId="6732"/>
    <cellStyle name="常规 5 2 2 3 3 4 2" xfId="13146"/>
    <cellStyle name="常规 5 2 2 3 3 5" xfId="13141"/>
    <cellStyle name="常规 5 2 2 3 4" xfId="2985"/>
    <cellStyle name="常规 5 2 2 3 4 2" xfId="2986"/>
    <cellStyle name="常规 5 2 2 3 4 2 2" xfId="6736"/>
    <cellStyle name="常规 5 2 2 3 4 2 2 2" xfId="13149"/>
    <cellStyle name="常规 5 2 2 3 4 2 3" xfId="13148"/>
    <cellStyle name="常规 5 2 2 3 4 3" xfId="2987"/>
    <cellStyle name="常规 5 2 2 3 4 3 2" xfId="6737"/>
    <cellStyle name="常规 5 2 2 3 4 3 2 2" xfId="13151"/>
    <cellStyle name="常规 5 2 2 3 4 3 3" xfId="13150"/>
    <cellStyle name="常规 5 2 2 3 4 4" xfId="6735"/>
    <cellStyle name="常规 5 2 2 3 4 4 2" xfId="13152"/>
    <cellStyle name="常规 5 2 2 3 4 5" xfId="13147"/>
    <cellStyle name="常规 5 2 2 3 5" xfId="2988"/>
    <cellStyle name="常规 5 2 2 3 5 2" xfId="6738"/>
    <cellStyle name="常规 5 2 2 3 5 2 2" xfId="13154"/>
    <cellStyle name="常规 5 2 2 3 5 3" xfId="13153"/>
    <cellStyle name="常规 5 2 2 3 6" xfId="2989"/>
    <cellStyle name="常规 5 2 2 3 6 2" xfId="6739"/>
    <cellStyle name="常规 5 2 2 3 6 2 2" xfId="13156"/>
    <cellStyle name="常规 5 2 2 3 6 3" xfId="13155"/>
    <cellStyle name="常规 5 2 2 3 7" xfId="6725"/>
    <cellStyle name="常规 5 2 2 3 7 2" xfId="13157"/>
    <cellStyle name="常规 5 2 2 3 8" xfId="13128"/>
    <cellStyle name="常规 5 2 2 4" xfId="2990"/>
    <cellStyle name="常规 5 2 2 4 2" xfId="2991"/>
    <cellStyle name="常规 5 2 2 4 2 2" xfId="2992"/>
    <cellStyle name="常规 5 2 2 4 2 2 2" xfId="6742"/>
    <cellStyle name="常规 5 2 2 4 2 2 2 2" xfId="13161"/>
    <cellStyle name="常规 5 2 2 4 2 2 3" xfId="13160"/>
    <cellStyle name="常规 5 2 2 4 2 3" xfId="2993"/>
    <cellStyle name="常规 5 2 2 4 2 3 2" xfId="6743"/>
    <cellStyle name="常规 5 2 2 4 2 3 2 2" xfId="13163"/>
    <cellStyle name="常规 5 2 2 4 2 3 3" xfId="13162"/>
    <cellStyle name="常规 5 2 2 4 2 4" xfId="6741"/>
    <cellStyle name="常规 5 2 2 4 2 4 2" xfId="13164"/>
    <cellStyle name="常规 5 2 2 4 2 5" xfId="13159"/>
    <cellStyle name="常规 5 2 2 4 3" xfId="2994"/>
    <cellStyle name="常规 5 2 2 4 3 2" xfId="2995"/>
    <cellStyle name="常规 5 2 2 4 3 2 2" xfId="6745"/>
    <cellStyle name="常规 5 2 2 4 3 2 2 2" xfId="13167"/>
    <cellStyle name="常规 5 2 2 4 3 2 3" xfId="13166"/>
    <cellStyle name="常规 5 2 2 4 3 3" xfId="2996"/>
    <cellStyle name="常规 5 2 2 4 3 3 2" xfId="6746"/>
    <cellStyle name="常规 5 2 2 4 3 3 2 2" xfId="13169"/>
    <cellStyle name="常规 5 2 2 4 3 3 3" xfId="13168"/>
    <cellStyle name="常规 5 2 2 4 3 4" xfId="6744"/>
    <cellStyle name="常规 5 2 2 4 3 4 2" xfId="13170"/>
    <cellStyle name="常规 5 2 2 4 3 5" xfId="13165"/>
    <cellStyle name="常规 5 2 2 4 4" xfId="2997"/>
    <cellStyle name="常规 5 2 2 4 4 2" xfId="6747"/>
    <cellStyle name="常规 5 2 2 4 4 2 2" xfId="13172"/>
    <cellStyle name="常规 5 2 2 4 4 3" xfId="13171"/>
    <cellStyle name="常规 5 2 2 4 5" xfId="2998"/>
    <cellStyle name="常规 5 2 2 4 5 2" xfId="6748"/>
    <cellStyle name="常规 5 2 2 4 5 2 2" xfId="13174"/>
    <cellStyle name="常规 5 2 2 4 5 3" xfId="13173"/>
    <cellStyle name="常规 5 2 2 4 6" xfId="6740"/>
    <cellStyle name="常规 5 2 2 4 6 2" xfId="13175"/>
    <cellStyle name="常规 5 2 2 4 7" xfId="13158"/>
    <cellStyle name="常规 5 2 2 5" xfId="2999"/>
    <cellStyle name="常规 5 2 2 5 2" xfId="3000"/>
    <cellStyle name="常规 5 2 2 5 2 2" xfId="3001"/>
    <cellStyle name="常规 5 2 2 5 2 2 2" xfId="6751"/>
    <cellStyle name="常规 5 2 2 5 2 2 2 2" xfId="13179"/>
    <cellStyle name="常规 5 2 2 5 2 2 3" xfId="13178"/>
    <cellStyle name="常规 5 2 2 5 2 3" xfId="3002"/>
    <cellStyle name="常规 5 2 2 5 2 3 2" xfId="6752"/>
    <cellStyle name="常规 5 2 2 5 2 3 2 2" xfId="13181"/>
    <cellStyle name="常规 5 2 2 5 2 3 3" xfId="13180"/>
    <cellStyle name="常规 5 2 2 5 2 4" xfId="6750"/>
    <cellStyle name="常规 5 2 2 5 2 4 2" xfId="13182"/>
    <cellStyle name="常规 5 2 2 5 2 5" xfId="13177"/>
    <cellStyle name="常规 5 2 2 5 3" xfId="3003"/>
    <cellStyle name="常规 5 2 2 5 3 2" xfId="3004"/>
    <cellStyle name="常规 5 2 2 5 3 2 2" xfId="6754"/>
    <cellStyle name="常规 5 2 2 5 3 2 2 2" xfId="13185"/>
    <cellStyle name="常规 5 2 2 5 3 2 3" xfId="13184"/>
    <cellStyle name="常规 5 2 2 5 3 3" xfId="3005"/>
    <cellStyle name="常规 5 2 2 5 3 3 2" xfId="6755"/>
    <cellStyle name="常规 5 2 2 5 3 3 2 2" xfId="13187"/>
    <cellStyle name="常规 5 2 2 5 3 3 3" xfId="13186"/>
    <cellStyle name="常规 5 2 2 5 3 4" xfId="6753"/>
    <cellStyle name="常规 5 2 2 5 3 4 2" xfId="13188"/>
    <cellStyle name="常规 5 2 2 5 3 5" xfId="13183"/>
    <cellStyle name="常规 5 2 2 5 4" xfId="3006"/>
    <cellStyle name="常规 5 2 2 5 4 2" xfId="6756"/>
    <cellStyle name="常规 5 2 2 5 4 2 2" xfId="13190"/>
    <cellStyle name="常规 5 2 2 5 4 3" xfId="13189"/>
    <cellStyle name="常规 5 2 2 5 5" xfId="3007"/>
    <cellStyle name="常规 5 2 2 5 5 2" xfId="6757"/>
    <cellStyle name="常规 5 2 2 5 5 2 2" xfId="13192"/>
    <cellStyle name="常规 5 2 2 5 5 3" xfId="13191"/>
    <cellStyle name="常规 5 2 2 5 6" xfId="6749"/>
    <cellStyle name="常规 5 2 2 5 6 2" xfId="13193"/>
    <cellStyle name="常规 5 2 2 5 7" xfId="13176"/>
    <cellStyle name="常规 5 2 2 6" xfId="3008"/>
    <cellStyle name="常规 5 2 2 6 2" xfId="3009"/>
    <cellStyle name="常规 5 2 2 6 2 2" xfId="6759"/>
    <cellStyle name="常规 5 2 2 6 2 2 2" xfId="13196"/>
    <cellStyle name="常规 5 2 2 6 2 3" xfId="13195"/>
    <cellStyle name="常规 5 2 2 6 3" xfId="3010"/>
    <cellStyle name="常规 5 2 2 6 3 2" xfId="6760"/>
    <cellStyle name="常规 5 2 2 6 3 2 2" xfId="13198"/>
    <cellStyle name="常规 5 2 2 6 3 3" xfId="13197"/>
    <cellStyle name="常规 5 2 2 6 4" xfId="6758"/>
    <cellStyle name="常规 5 2 2 6 4 2" xfId="13199"/>
    <cellStyle name="常规 5 2 2 6 5" xfId="13194"/>
    <cellStyle name="常规 5 2 2 7" xfId="3011"/>
    <cellStyle name="常规 5 2 2 7 2" xfId="3012"/>
    <cellStyle name="常规 5 2 2 7 2 2" xfId="6762"/>
    <cellStyle name="常规 5 2 2 7 2 2 2" xfId="13202"/>
    <cellStyle name="常规 5 2 2 7 2 3" xfId="13201"/>
    <cellStyle name="常规 5 2 2 7 3" xfId="3013"/>
    <cellStyle name="常规 5 2 2 7 3 2" xfId="6763"/>
    <cellStyle name="常规 5 2 2 7 3 2 2" xfId="13204"/>
    <cellStyle name="常规 5 2 2 7 3 3" xfId="13203"/>
    <cellStyle name="常规 5 2 2 7 4" xfId="6761"/>
    <cellStyle name="常规 5 2 2 7 4 2" xfId="13205"/>
    <cellStyle name="常规 5 2 2 7 5" xfId="13200"/>
    <cellStyle name="常规 5 2 2 8" xfId="3014"/>
    <cellStyle name="常规 5 2 2 8 2" xfId="3015"/>
    <cellStyle name="常规 5 2 2 8 2 2" xfId="6765"/>
    <cellStyle name="常规 5 2 2 8 2 2 2" xfId="13208"/>
    <cellStyle name="常规 5 2 2 8 2 3" xfId="13207"/>
    <cellStyle name="常规 5 2 2 8 3" xfId="3016"/>
    <cellStyle name="常规 5 2 2 8 3 2" xfId="6766"/>
    <cellStyle name="常规 5 2 2 8 3 2 2" xfId="13210"/>
    <cellStyle name="常规 5 2 2 8 3 3" xfId="13209"/>
    <cellStyle name="常规 5 2 2 8 4" xfId="6764"/>
    <cellStyle name="常规 5 2 2 8 4 2" xfId="13211"/>
    <cellStyle name="常规 5 2 2 8 5" xfId="13206"/>
    <cellStyle name="常规 5 2 2 9" xfId="3017"/>
    <cellStyle name="常规 5 2 2 9 2" xfId="3018"/>
    <cellStyle name="常规 5 2 2 9 2 2" xfId="6768"/>
    <cellStyle name="常规 5 2 2 9 2 2 2" xfId="13214"/>
    <cellStyle name="常规 5 2 2 9 2 3" xfId="13213"/>
    <cellStyle name="常规 5 2 2 9 3" xfId="3019"/>
    <cellStyle name="常规 5 2 2 9 3 2" xfId="6769"/>
    <cellStyle name="常规 5 2 2 9 3 2 2" xfId="13216"/>
    <cellStyle name="常规 5 2 2 9 3 3" xfId="13215"/>
    <cellStyle name="常规 5 2 2 9 4" xfId="6767"/>
    <cellStyle name="常规 5 2 2 9 4 2" xfId="13217"/>
    <cellStyle name="常规 5 2 2 9 5" xfId="13212"/>
    <cellStyle name="常规 5 2 3" xfId="3020"/>
    <cellStyle name="常规 5 2 3 2" xfId="3021"/>
    <cellStyle name="常规 5 2 3 2 2" xfId="3022"/>
    <cellStyle name="常规 5 2 3 2 2 2" xfId="3023"/>
    <cellStyle name="常规 5 2 3 2 2 2 2" xfId="6773"/>
    <cellStyle name="常规 5 2 3 2 2 2 2 2" xfId="13222"/>
    <cellStyle name="常规 5 2 3 2 2 2 3" xfId="13221"/>
    <cellStyle name="常规 5 2 3 2 2 3" xfId="3024"/>
    <cellStyle name="常规 5 2 3 2 2 3 2" xfId="6774"/>
    <cellStyle name="常规 5 2 3 2 2 3 2 2" xfId="13224"/>
    <cellStyle name="常规 5 2 3 2 2 3 3" xfId="13223"/>
    <cellStyle name="常规 5 2 3 2 2 4" xfId="6772"/>
    <cellStyle name="常规 5 2 3 2 2 4 2" xfId="13225"/>
    <cellStyle name="常规 5 2 3 2 2 5" xfId="13220"/>
    <cellStyle name="常规 5 2 3 2 3" xfId="3025"/>
    <cellStyle name="常规 5 2 3 2 3 2" xfId="6775"/>
    <cellStyle name="常规 5 2 3 2 3 2 2" xfId="13227"/>
    <cellStyle name="常规 5 2 3 2 3 3" xfId="13226"/>
    <cellStyle name="常规 5 2 3 2 4" xfId="3026"/>
    <cellStyle name="常规 5 2 3 2 4 2" xfId="6776"/>
    <cellStyle name="常规 5 2 3 2 4 2 2" xfId="13229"/>
    <cellStyle name="常规 5 2 3 2 4 3" xfId="13228"/>
    <cellStyle name="常规 5 2 3 2 5" xfId="6771"/>
    <cellStyle name="常规 5 2 3 2 5 2" xfId="13230"/>
    <cellStyle name="常规 5 2 3 2 6" xfId="13219"/>
    <cellStyle name="常规 5 2 3 3" xfId="3027"/>
    <cellStyle name="常规 5 2 3 3 2" xfId="3028"/>
    <cellStyle name="常规 5 2 3 3 2 2" xfId="6778"/>
    <cellStyle name="常规 5 2 3 3 2 2 2" xfId="13233"/>
    <cellStyle name="常规 5 2 3 3 2 3" xfId="13232"/>
    <cellStyle name="常规 5 2 3 3 3" xfId="3029"/>
    <cellStyle name="常规 5 2 3 3 3 2" xfId="6779"/>
    <cellStyle name="常规 5 2 3 3 3 2 2" xfId="13235"/>
    <cellStyle name="常规 5 2 3 3 3 3" xfId="13234"/>
    <cellStyle name="常规 5 2 3 3 4" xfId="6777"/>
    <cellStyle name="常规 5 2 3 3 4 2" xfId="13236"/>
    <cellStyle name="常规 5 2 3 3 5" xfId="13231"/>
    <cellStyle name="常规 5 2 3 4" xfId="3030"/>
    <cellStyle name="常规 5 2 3 4 2" xfId="3031"/>
    <cellStyle name="常规 5 2 3 4 2 2" xfId="6781"/>
    <cellStyle name="常规 5 2 3 4 2 2 2" xfId="13239"/>
    <cellStyle name="常规 5 2 3 4 2 3" xfId="13238"/>
    <cellStyle name="常规 5 2 3 4 3" xfId="3032"/>
    <cellStyle name="常规 5 2 3 4 3 2" xfId="6782"/>
    <cellStyle name="常规 5 2 3 4 3 2 2" xfId="13241"/>
    <cellStyle name="常规 5 2 3 4 3 3" xfId="13240"/>
    <cellStyle name="常规 5 2 3 4 4" xfId="6780"/>
    <cellStyle name="常规 5 2 3 4 4 2" xfId="13242"/>
    <cellStyle name="常规 5 2 3 4 5" xfId="13237"/>
    <cellStyle name="常规 5 2 3 5" xfId="3033"/>
    <cellStyle name="常规 5 2 3 5 2" xfId="6783"/>
    <cellStyle name="常规 5 2 3 5 2 2" xfId="13244"/>
    <cellStyle name="常规 5 2 3 5 3" xfId="13243"/>
    <cellStyle name="常规 5 2 3 6" xfId="3034"/>
    <cellStyle name="常规 5 2 3 6 2" xfId="6784"/>
    <cellStyle name="常规 5 2 3 6 2 2" xfId="13246"/>
    <cellStyle name="常规 5 2 3 6 3" xfId="13245"/>
    <cellStyle name="常规 5 2 3 7" xfId="6770"/>
    <cellStyle name="常规 5 2 3 7 2" xfId="13247"/>
    <cellStyle name="常规 5 2 3 8" xfId="13218"/>
    <cellStyle name="常规 5 2 4" xfId="3035"/>
    <cellStyle name="常规 5 2 4 2" xfId="3036"/>
    <cellStyle name="常规 5 2 4 2 2" xfId="3037"/>
    <cellStyle name="常规 5 2 4 2 2 2" xfId="6787"/>
    <cellStyle name="常规 5 2 4 2 2 2 2" xfId="13251"/>
    <cellStyle name="常规 5 2 4 2 2 3" xfId="13250"/>
    <cellStyle name="常规 5 2 4 2 3" xfId="3038"/>
    <cellStyle name="常规 5 2 4 2 3 2" xfId="6788"/>
    <cellStyle name="常规 5 2 4 2 3 2 2" xfId="13253"/>
    <cellStyle name="常规 5 2 4 2 3 3" xfId="13252"/>
    <cellStyle name="常规 5 2 4 2 4" xfId="6786"/>
    <cellStyle name="常规 5 2 4 2 4 2" xfId="13254"/>
    <cellStyle name="常规 5 2 4 2 5" xfId="13249"/>
    <cellStyle name="常规 5 2 4 3" xfId="3039"/>
    <cellStyle name="常规 5 2 4 3 2" xfId="3040"/>
    <cellStyle name="常规 5 2 4 3 2 2" xfId="6790"/>
    <cellStyle name="常规 5 2 4 3 2 2 2" xfId="13257"/>
    <cellStyle name="常规 5 2 4 3 2 3" xfId="13256"/>
    <cellStyle name="常规 5 2 4 3 3" xfId="3041"/>
    <cellStyle name="常规 5 2 4 3 3 2" xfId="6791"/>
    <cellStyle name="常规 5 2 4 3 3 2 2" xfId="13259"/>
    <cellStyle name="常规 5 2 4 3 3 3" xfId="13258"/>
    <cellStyle name="常规 5 2 4 3 4" xfId="6789"/>
    <cellStyle name="常规 5 2 4 3 4 2" xfId="13260"/>
    <cellStyle name="常规 5 2 4 3 5" xfId="13255"/>
    <cellStyle name="常规 5 2 4 4" xfId="3042"/>
    <cellStyle name="常规 5 2 4 4 2" xfId="6792"/>
    <cellStyle name="常规 5 2 4 4 2 2" xfId="13262"/>
    <cellStyle name="常规 5 2 4 4 3" xfId="13261"/>
    <cellStyle name="常规 5 2 4 5" xfId="3043"/>
    <cellStyle name="常规 5 2 4 5 2" xfId="6793"/>
    <cellStyle name="常规 5 2 4 5 2 2" xfId="13264"/>
    <cellStyle name="常规 5 2 4 5 3" xfId="13263"/>
    <cellStyle name="常规 5 2 4 6" xfId="6785"/>
    <cellStyle name="常规 5 2 4 6 2" xfId="13265"/>
    <cellStyle name="常规 5 2 4 7" xfId="13248"/>
    <cellStyle name="常规 5 2 5" xfId="3044"/>
    <cellStyle name="常规 5 2 5 2" xfId="3045"/>
    <cellStyle name="常规 5 2 5 2 2" xfId="3046"/>
    <cellStyle name="常规 5 2 5 2 2 2" xfId="6796"/>
    <cellStyle name="常规 5 2 5 2 2 2 2" xfId="13269"/>
    <cellStyle name="常规 5 2 5 2 2 3" xfId="13268"/>
    <cellStyle name="常规 5 2 5 2 3" xfId="3047"/>
    <cellStyle name="常规 5 2 5 2 3 2" xfId="6797"/>
    <cellStyle name="常规 5 2 5 2 3 2 2" xfId="13271"/>
    <cellStyle name="常规 5 2 5 2 3 3" xfId="13270"/>
    <cellStyle name="常规 5 2 5 2 4" xfId="6795"/>
    <cellStyle name="常规 5 2 5 2 4 2" xfId="13272"/>
    <cellStyle name="常规 5 2 5 2 5" xfId="13267"/>
    <cellStyle name="常规 5 2 5 3" xfId="3048"/>
    <cellStyle name="常规 5 2 5 3 2" xfId="3049"/>
    <cellStyle name="常规 5 2 5 3 2 2" xfId="6799"/>
    <cellStyle name="常规 5 2 5 3 2 2 2" xfId="13275"/>
    <cellStyle name="常规 5 2 5 3 2 3" xfId="13274"/>
    <cellStyle name="常规 5 2 5 3 3" xfId="3050"/>
    <cellStyle name="常规 5 2 5 3 3 2" xfId="6800"/>
    <cellStyle name="常规 5 2 5 3 3 2 2" xfId="13277"/>
    <cellStyle name="常规 5 2 5 3 3 3" xfId="13276"/>
    <cellStyle name="常规 5 2 5 3 4" xfId="6798"/>
    <cellStyle name="常规 5 2 5 3 4 2" xfId="13278"/>
    <cellStyle name="常规 5 2 5 3 5" xfId="13273"/>
    <cellStyle name="常规 5 2 5 4" xfId="3051"/>
    <cellStyle name="常规 5 2 5 4 2" xfId="6801"/>
    <cellStyle name="常规 5 2 5 4 2 2" xfId="13280"/>
    <cellStyle name="常规 5 2 5 4 3" xfId="13279"/>
    <cellStyle name="常规 5 2 5 5" xfId="3052"/>
    <cellStyle name="常规 5 2 5 5 2" xfId="6802"/>
    <cellStyle name="常规 5 2 5 5 2 2" xfId="13282"/>
    <cellStyle name="常规 5 2 5 5 3" xfId="13281"/>
    <cellStyle name="常规 5 2 5 6" xfId="6794"/>
    <cellStyle name="常规 5 2 5 6 2" xfId="13283"/>
    <cellStyle name="常规 5 2 5 7" xfId="13266"/>
    <cellStyle name="常规 5 2 6" xfId="3053"/>
    <cellStyle name="常规 5 2 6 2" xfId="3054"/>
    <cellStyle name="常规 5 2 6 2 2" xfId="6804"/>
    <cellStyle name="常规 5 2 6 2 2 2" xfId="13286"/>
    <cellStyle name="常规 5 2 6 2 3" xfId="13285"/>
    <cellStyle name="常规 5 2 6 3" xfId="3055"/>
    <cellStyle name="常规 5 2 6 3 2" xfId="6805"/>
    <cellStyle name="常规 5 2 6 3 2 2" xfId="13288"/>
    <cellStyle name="常规 5 2 6 3 3" xfId="13287"/>
    <cellStyle name="常规 5 2 6 4" xfId="6803"/>
    <cellStyle name="常规 5 2 6 4 2" xfId="13289"/>
    <cellStyle name="常规 5 2 6 5" xfId="13284"/>
    <cellStyle name="常规 5 2 7" xfId="3056"/>
    <cellStyle name="常规 5 2 7 2" xfId="3057"/>
    <cellStyle name="常规 5 2 7 2 2" xfId="6807"/>
    <cellStyle name="常规 5 2 7 2 2 2" xfId="13292"/>
    <cellStyle name="常规 5 2 7 2 3" xfId="13291"/>
    <cellStyle name="常规 5 2 7 3" xfId="3058"/>
    <cellStyle name="常规 5 2 7 3 2" xfId="6808"/>
    <cellStyle name="常规 5 2 7 3 2 2" xfId="13294"/>
    <cellStyle name="常规 5 2 7 3 3" xfId="13293"/>
    <cellStyle name="常规 5 2 7 4" xfId="6806"/>
    <cellStyle name="常规 5 2 7 4 2" xfId="13295"/>
    <cellStyle name="常规 5 2 7 5" xfId="13290"/>
    <cellStyle name="常规 5 2 8" xfId="3059"/>
    <cellStyle name="常规 5 2 8 2" xfId="3060"/>
    <cellStyle name="常规 5 2 8 2 2" xfId="6810"/>
    <cellStyle name="常规 5 2 8 2 2 2" xfId="13298"/>
    <cellStyle name="常规 5 2 8 2 3" xfId="13297"/>
    <cellStyle name="常规 5 2 8 3" xfId="3061"/>
    <cellStyle name="常规 5 2 8 3 2" xfId="6811"/>
    <cellStyle name="常规 5 2 8 3 2 2" xfId="13300"/>
    <cellStyle name="常规 5 2 8 3 3" xfId="13299"/>
    <cellStyle name="常规 5 2 8 4" xfId="6809"/>
    <cellStyle name="常规 5 2 8 4 2" xfId="13301"/>
    <cellStyle name="常规 5 2 8 5" xfId="13296"/>
    <cellStyle name="常规 5 2 9" xfId="3062"/>
    <cellStyle name="常规 5 2 9 2" xfId="3063"/>
    <cellStyle name="常规 5 2 9 2 2" xfId="6813"/>
    <cellStyle name="常规 5 2 9 2 2 2" xfId="13304"/>
    <cellStyle name="常规 5 2 9 2 3" xfId="13303"/>
    <cellStyle name="常规 5 2 9 3" xfId="3064"/>
    <cellStyle name="常规 5 2 9 3 2" xfId="6814"/>
    <cellStyle name="常规 5 2 9 3 2 2" xfId="13306"/>
    <cellStyle name="常规 5 2 9 3 3" xfId="13305"/>
    <cellStyle name="常规 5 2 9 4" xfId="6812"/>
    <cellStyle name="常规 5 2 9 4 2" xfId="13307"/>
    <cellStyle name="常规 5 2 9 5" xfId="13302"/>
    <cellStyle name="常规 5 2_Lenovo APP User Scenario testcase v1.1" xfId="3065"/>
    <cellStyle name="常规 5 3" xfId="3066"/>
    <cellStyle name="常规 5 3 2" xfId="3067"/>
    <cellStyle name="常规 5 3 2 2" xfId="3068"/>
    <cellStyle name="常规 5 3 2 2 2" xfId="3069"/>
    <cellStyle name="常规 5 3 2 2 2 2" xfId="6818"/>
    <cellStyle name="常规 5 3 2 2 2 2 2" xfId="13312"/>
    <cellStyle name="常规 5 3 2 2 2 3" xfId="13311"/>
    <cellStyle name="常规 5 3 2 2 3" xfId="3070"/>
    <cellStyle name="常规 5 3 2 2 3 2" xfId="6819"/>
    <cellStyle name="常规 5 3 2 2 3 2 2" xfId="13314"/>
    <cellStyle name="常规 5 3 2 2 3 3" xfId="13313"/>
    <cellStyle name="常规 5 3 2 2 4" xfId="6817"/>
    <cellStyle name="常规 5 3 2 2 4 2" xfId="13315"/>
    <cellStyle name="常规 5 3 2 2 5" xfId="13310"/>
    <cellStyle name="常规 5 3 2 3" xfId="3071"/>
    <cellStyle name="常规 5 3 2 3 2" xfId="6820"/>
    <cellStyle name="常规 5 3 2 3 2 2" xfId="13317"/>
    <cellStyle name="常规 5 3 2 3 3" xfId="13316"/>
    <cellStyle name="常规 5 3 2 4" xfId="3072"/>
    <cellStyle name="常规 5 3 2 4 2" xfId="6821"/>
    <cellStyle name="常规 5 3 2 4 2 2" xfId="13319"/>
    <cellStyle name="常规 5 3 2 4 3" xfId="13318"/>
    <cellStyle name="常规 5 3 2 5" xfId="6816"/>
    <cellStyle name="常规 5 3 2 5 2" xfId="13320"/>
    <cellStyle name="常规 5 3 2 6" xfId="13309"/>
    <cellStyle name="常规 5 3 3" xfId="3073"/>
    <cellStyle name="常规 5 3 3 2" xfId="3074"/>
    <cellStyle name="常规 5 3 3 2 2" xfId="6823"/>
    <cellStyle name="常规 5 3 3 2 2 2" xfId="13323"/>
    <cellStyle name="常规 5 3 3 2 3" xfId="13322"/>
    <cellStyle name="常规 5 3 3 3" xfId="3075"/>
    <cellStyle name="常规 5 3 3 3 2" xfId="6824"/>
    <cellStyle name="常规 5 3 3 3 2 2" xfId="13325"/>
    <cellStyle name="常规 5 3 3 3 3" xfId="13324"/>
    <cellStyle name="常规 5 3 3 4" xfId="6822"/>
    <cellStyle name="常规 5 3 3 4 2" xfId="13326"/>
    <cellStyle name="常规 5 3 3 5" xfId="13321"/>
    <cellStyle name="常规 5 3 4" xfId="3076"/>
    <cellStyle name="常规 5 3 4 2" xfId="3077"/>
    <cellStyle name="常规 5 3 4 2 2" xfId="6826"/>
    <cellStyle name="常规 5 3 4 2 2 2" xfId="13329"/>
    <cellStyle name="常规 5 3 4 2 3" xfId="13328"/>
    <cellStyle name="常规 5 3 4 3" xfId="3078"/>
    <cellStyle name="常规 5 3 4 3 2" xfId="6827"/>
    <cellStyle name="常规 5 3 4 3 2 2" xfId="13331"/>
    <cellStyle name="常规 5 3 4 3 3" xfId="13330"/>
    <cellStyle name="常规 5 3 4 4" xfId="6825"/>
    <cellStyle name="常规 5 3 4 4 2" xfId="13332"/>
    <cellStyle name="常规 5 3 4 5" xfId="13327"/>
    <cellStyle name="常规 5 3 5" xfId="3079"/>
    <cellStyle name="常规 5 3 5 2" xfId="6828"/>
    <cellStyle name="常规 5 3 5 2 2" xfId="13334"/>
    <cellStyle name="常规 5 3 5 3" xfId="13333"/>
    <cellStyle name="常规 5 3 6" xfId="3080"/>
    <cellStyle name="常规 5 3 6 2" xfId="6829"/>
    <cellStyle name="常规 5 3 6 2 2" xfId="13336"/>
    <cellStyle name="常规 5 3 6 3" xfId="13335"/>
    <cellStyle name="常规 5 3 7" xfId="6815"/>
    <cellStyle name="常规 5 3 7 2" xfId="13337"/>
    <cellStyle name="常规 5 3 8" xfId="13308"/>
    <cellStyle name="常规 5 4" xfId="3081"/>
    <cellStyle name="常规 5 4 2" xfId="3082"/>
    <cellStyle name="常规 5 4 2 2" xfId="3083"/>
    <cellStyle name="常规 5 4 2 2 2" xfId="6832"/>
    <cellStyle name="常规 5 4 2 2 2 2" xfId="13341"/>
    <cellStyle name="常规 5 4 2 2 3" xfId="13340"/>
    <cellStyle name="常规 5 4 2 3" xfId="3084"/>
    <cellStyle name="常规 5 4 2 3 2" xfId="6833"/>
    <cellStyle name="常规 5 4 2 3 2 2" xfId="13343"/>
    <cellStyle name="常规 5 4 2 3 3" xfId="13342"/>
    <cellStyle name="常规 5 4 2 4" xfId="6831"/>
    <cellStyle name="常规 5 4 2 4 2" xfId="13344"/>
    <cellStyle name="常规 5 4 2 5" xfId="13339"/>
    <cellStyle name="常规 5 4 3" xfId="3085"/>
    <cellStyle name="常规 5 4 3 2" xfId="3086"/>
    <cellStyle name="常规 5 4 3 2 2" xfId="6835"/>
    <cellStyle name="常规 5 4 3 2 2 2" xfId="13347"/>
    <cellStyle name="常规 5 4 3 2 3" xfId="13346"/>
    <cellStyle name="常规 5 4 3 3" xfId="3087"/>
    <cellStyle name="常规 5 4 3 3 2" xfId="6836"/>
    <cellStyle name="常规 5 4 3 3 2 2" xfId="13349"/>
    <cellStyle name="常规 5 4 3 3 3" xfId="13348"/>
    <cellStyle name="常规 5 4 3 4" xfId="6834"/>
    <cellStyle name="常规 5 4 3 4 2" xfId="13350"/>
    <cellStyle name="常规 5 4 3 5" xfId="13345"/>
    <cellStyle name="常规 5 4 4" xfId="3088"/>
    <cellStyle name="常规 5 4 4 2" xfId="6837"/>
    <cellStyle name="常规 5 4 4 2 2" xfId="13352"/>
    <cellStyle name="常规 5 4 4 3" xfId="13351"/>
    <cellStyle name="常规 5 4 5" xfId="3089"/>
    <cellStyle name="常规 5 4 5 2" xfId="6838"/>
    <cellStyle name="常规 5 4 5 2 2" xfId="13354"/>
    <cellStyle name="常规 5 4 5 3" xfId="13353"/>
    <cellStyle name="常规 5 4 6" xfId="6830"/>
    <cellStyle name="常规 5 4 6 2" xfId="13355"/>
    <cellStyle name="常规 5 4 7" xfId="13338"/>
    <cellStyle name="常规 5 5" xfId="3090"/>
    <cellStyle name="常规 5 5 2" xfId="3091"/>
    <cellStyle name="常规 5 5 2 2" xfId="3092"/>
    <cellStyle name="常规 5 5 2 2 2" xfId="6841"/>
    <cellStyle name="常规 5 5 2 2 2 2" xfId="13359"/>
    <cellStyle name="常规 5 5 2 2 3" xfId="13358"/>
    <cellStyle name="常规 5 5 2 3" xfId="3093"/>
    <cellStyle name="常规 5 5 2 3 2" xfId="6842"/>
    <cellStyle name="常规 5 5 2 3 2 2" xfId="13361"/>
    <cellStyle name="常规 5 5 2 3 3" xfId="13360"/>
    <cellStyle name="常规 5 5 2 4" xfId="6840"/>
    <cellStyle name="常规 5 5 2 4 2" xfId="13362"/>
    <cellStyle name="常规 5 5 2 5" xfId="13357"/>
    <cellStyle name="常规 5 5 3" xfId="3094"/>
    <cellStyle name="常规 5 5 3 2" xfId="3095"/>
    <cellStyle name="常规 5 5 3 2 2" xfId="6844"/>
    <cellStyle name="常规 5 5 3 2 2 2" xfId="13365"/>
    <cellStyle name="常规 5 5 3 2 3" xfId="13364"/>
    <cellStyle name="常规 5 5 3 3" xfId="3096"/>
    <cellStyle name="常规 5 5 3 3 2" xfId="6845"/>
    <cellStyle name="常规 5 5 3 3 2 2" xfId="13367"/>
    <cellStyle name="常规 5 5 3 3 3" xfId="13366"/>
    <cellStyle name="常规 5 5 3 4" xfId="6843"/>
    <cellStyle name="常规 5 5 3 4 2" xfId="13368"/>
    <cellStyle name="常规 5 5 3 5" xfId="13363"/>
    <cellStyle name="常规 5 5 4" xfId="3097"/>
    <cellStyle name="常规 5 5 4 2" xfId="6846"/>
    <cellStyle name="常规 5 5 4 2 2" xfId="13370"/>
    <cellStyle name="常规 5 5 4 3" xfId="13369"/>
    <cellStyle name="常规 5 5 5" xfId="3098"/>
    <cellStyle name="常规 5 5 5 2" xfId="6847"/>
    <cellStyle name="常规 5 5 5 2 2" xfId="13372"/>
    <cellStyle name="常规 5 5 5 3" xfId="13371"/>
    <cellStyle name="常规 5 5 6" xfId="6839"/>
    <cellStyle name="常规 5 5 6 2" xfId="13373"/>
    <cellStyle name="常规 5 5 7" xfId="13356"/>
    <cellStyle name="常规 5 6" xfId="3099"/>
    <cellStyle name="常规 5 6 2" xfId="3100"/>
    <cellStyle name="常规 5 6 2 2" xfId="6849"/>
    <cellStyle name="常规 5 6 2 2 2" xfId="13376"/>
    <cellStyle name="常规 5 6 2 3" xfId="13375"/>
    <cellStyle name="常规 5 6 3" xfId="3101"/>
    <cellStyle name="常规 5 6 3 2" xfId="6850"/>
    <cellStyle name="常规 5 6 3 2 2" xfId="13378"/>
    <cellStyle name="常规 5 6 3 3" xfId="13377"/>
    <cellStyle name="常规 5 6 4" xfId="6848"/>
    <cellStyle name="常规 5 6 4 2" xfId="13379"/>
    <cellStyle name="常规 5 6 5" xfId="13374"/>
    <cellStyle name="常规 5 7" xfId="3102"/>
    <cellStyle name="常规 5 7 2" xfId="3103"/>
    <cellStyle name="常规 5 7 2 2" xfId="6852"/>
    <cellStyle name="常规 5 7 2 2 2" xfId="13382"/>
    <cellStyle name="常规 5 7 2 3" xfId="13381"/>
    <cellStyle name="常规 5 7 3" xfId="3104"/>
    <cellStyle name="常规 5 7 3 2" xfId="6853"/>
    <cellStyle name="常规 5 7 3 2 2" xfId="13384"/>
    <cellStyle name="常规 5 7 3 3" xfId="13383"/>
    <cellStyle name="常规 5 7 4" xfId="6851"/>
    <cellStyle name="常规 5 7 4 2" xfId="13385"/>
    <cellStyle name="常规 5 7 5" xfId="13380"/>
    <cellStyle name="常规 5 8" xfId="3105"/>
    <cellStyle name="常规 5 8 2" xfId="3106"/>
    <cellStyle name="常规 5 8 2 2" xfId="6855"/>
    <cellStyle name="常规 5 8 2 2 2" xfId="13388"/>
    <cellStyle name="常规 5 8 2 3" xfId="13387"/>
    <cellStyle name="常规 5 8 3" xfId="3107"/>
    <cellStyle name="常规 5 8 3 2" xfId="6856"/>
    <cellStyle name="常规 5 8 3 2 2" xfId="13390"/>
    <cellStyle name="常规 5 8 3 3" xfId="13389"/>
    <cellStyle name="常规 5 8 4" xfId="6854"/>
    <cellStyle name="常规 5 8 4 2" xfId="13391"/>
    <cellStyle name="常规 5 8 5" xfId="13386"/>
    <cellStyle name="常规 5 9" xfId="3108"/>
    <cellStyle name="常规 5 9 2" xfId="3109"/>
    <cellStyle name="常规 5 9 2 2" xfId="6858"/>
    <cellStyle name="常规 5 9 2 2 2" xfId="13394"/>
    <cellStyle name="常规 5 9 2 3" xfId="13393"/>
    <cellStyle name="常规 5 9 3" xfId="3110"/>
    <cellStyle name="常规 5 9 3 2" xfId="6859"/>
    <cellStyle name="常规 5 9 3 2 2" xfId="13396"/>
    <cellStyle name="常规 5 9 3 3" xfId="13395"/>
    <cellStyle name="常规 5 9 4" xfId="6857"/>
    <cellStyle name="常规 5 9 4 2" xfId="13397"/>
    <cellStyle name="常规 5 9 5" xfId="13392"/>
    <cellStyle name="常规 6" xfId="3111"/>
    <cellStyle name="常规 6 2" xfId="3112"/>
    <cellStyle name="常规 6 2 10" xfId="6861"/>
    <cellStyle name="常规 6 2 10 2" xfId="13400"/>
    <cellStyle name="常规 6 2 11" xfId="13399"/>
    <cellStyle name="常规 6 2 2" xfId="3113"/>
    <cellStyle name="常规 6 2 2 10" xfId="13401"/>
    <cellStyle name="常规 6 2 2 2" xfId="3114"/>
    <cellStyle name="常规 6 2 2 2 2" xfId="3115"/>
    <cellStyle name="常规 6 2 2 2 2 2" xfId="3116"/>
    <cellStyle name="常规 6 2 2 2 2 2 2" xfId="3117"/>
    <cellStyle name="常规 6 2 2 2 2 2 2 2" xfId="6866"/>
    <cellStyle name="常规 6 2 2 2 2 2 2 2 2" xfId="13406"/>
    <cellStyle name="常规 6 2 2 2 2 2 2 3" xfId="13405"/>
    <cellStyle name="常规 6 2 2 2 2 2 3" xfId="6865"/>
    <cellStyle name="常规 6 2 2 2 2 2 3 2" xfId="13407"/>
    <cellStyle name="常规 6 2 2 2 2 2 4" xfId="13404"/>
    <cellStyle name="常规 6 2 2 2 2 3" xfId="3118"/>
    <cellStyle name="常规 6 2 2 2 2 3 2" xfId="6867"/>
    <cellStyle name="常规 6 2 2 2 2 3 2 2" xfId="13409"/>
    <cellStyle name="常规 6 2 2 2 2 3 3" xfId="13408"/>
    <cellStyle name="常规 6 2 2 2 2 4" xfId="3119"/>
    <cellStyle name="常规 6 2 2 2 2 4 2" xfId="6868"/>
    <cellStyle name="常规 6 2 2 2 2 4 2 2" xfId="13411"/>
    <cellStyle name="常规 6 2 2 2 2 4 3" xfId="13410"/>
    <cellStyle name="常规 6 2 2 2 2 5" xfId="6864"/>
    <cellStyle name="常规 6 2 2 2 2 5 2" xfId="13412"/>
    <cellStyle name="常规 6 2 2 2 2 6" xfId="13403"/>
    <cellStyle name="常规 6 2 2 2 3" xfId="3120"/>
    <cellStyle name="常规 6 2 2 2 3 2" xfId="3121"/>
    <cellStyle name="常规 6 2 2 2 3 2 2" xfId="6870"/>
    <cellStyle name="常规 6 2 2 2 3 2 2 2" xfId="13415"/>
    <cellStyle name="常规 6 2 2 2 3 2 3" xfId="13414"/>
    <cellStyle name="常规 6 2 2 2 3 3" xfId="3122"/>
    <cellStyle name="常规 6 2 2 2 3 3 2" xfId="6871"/>
    <cellStyle name="常规 6 2 2 2 3 3 2 2" xfId="13417"/>
    <cellStyle name="常规 6 2 2 2 3 3 3" xfId="13416"/>
    <cellStyle name="常规 6 2 2 2 3 4" xfId="6869"/>
    <cellStyle name="常规 6 2 2 2 3 4 2" xfId="13418"/>
    <cellStyle name="常规 6 2 2 2 3 5" xfId="13413"/>
    <cellStyle name="常规 6 2 2 2 4" xfId="3123"/>
    <cellStyle name="常规 6 2 2 2 4 2" xfId="3124"/>
    <cellStyle name="常规 6 2 2 2 4 2 2" xfId="6873"/>
    <cellStyle name="常规 6 2 2 2 4 2 2 2" xfId="13421"/>
    <cellStyle name="常规 6 2 2 2 4 2 3" xfId="13420"/>
    <cellStyle name="常规 6 2 2 2 4 3" xfId="6872"/>
    <cellStyle name="常规 6 2 2 2 4 3 2" xfId="13422"/>
    <cellStyle name="常规 6 2 2 2 4 4" xfId="13419"/>
    <cellStyle name="常规 6 2 2 2 5" xfId="3125"/>
    <cellStyle name="常规 6 2 2 2 5 2" xfId="6874"/>
    <cellStyle name="常规 6 2 2 2 5 2 2" xfId="13424"/>
    <cellStyle name="常规 6 2 2 2 5 3" xfId="13423"/>
    <cellStyle name="常规 6 2 2 2 6" xfId="3126"/>
    <cellStyle name="常规 6 2 2 2 6 2" xfId="6875"/>
    <cellStyle name="常规 6 2 2 2 6 2 2" xfId="13426"/>
    <cellStyle name="常规 6 2 2 2 6 3" xfId="13425"/>
    <cellStyle name="常规 6 2 2 2 7" xfId="6863"/>
    <cellStyle name="常规 6 2 2 2 7 2" xfId="13427"/>
    <cellStyle name="常规 6 2 2 2 8" xfId="13402"/>
    <cellStyle name="常规 6 2 2 3" xfId="3127"/>
    <cellStyle name="常规 6 2 2 3 2" xfId="3128"/>
    <cellStyle name="常规 6 2 2 3 2 2" xfId="3129"/>
    <cellStyle name="常规 6 2 2 3 2 2 2" xfId="6878"/>
    <cellStyle name="常规 6 2 2 3 2 2 2 2" xfId="13431"/>
    <cellStyle name="常规 6 2 2 3 2 2 3" xfId="13430"/>
    <cellStyle name="常规 6 2 2 3 2 3" xfId="6877"/>
    <cellStyle name="常规 6 2 2 3 2 3 2" xfId="13432"/>
    <cellStyle name="常规 6 2 2 3 2 4" xfId="13429"/>
    <cellStyle name="常规 6 2 2 3 3" xfId="3130"/>
    <cellStyle name="常规 6 2 2 3 3 2" xfId="6879"/>
    <cellStyle name="常规 6 2 2 3 3 2 2" xfId="13434"/>
    <cellStyle name="常规 6 2 2 3 3 3" xfId="13433"/>
    <cellStyle name="常规 6 2 2 3 4" xfId="3131"/>
    <cellStyle name="常规 6 2 2 3 4 2" xfId="6880"/>
    <cellStyle name="常规 6 2 2 3 4 2 2" xfId="13436"/>
    <cellStyle name="常规 6 2 2 3 4 3" xfId="13435"/>
    <cellStyle name="常规 6 2 2 3 5" xfId="6876"/>
    <cellStyle name="常规 6 2 2 3 5 2" xfId="13437"/>
    <cellStyle name="常规 6 2 2 3 6" xfId="13428"/>
    <cellStyle name="常规 6 2 2 4" xfId="3132"/>
    <cellStyle name="常规 6 2 2 4 2" xfId="3133"/>
    <cellStyle name="常规 6 2 2 4 2 2" xfId="6882"/>
    <cellStyle name="常规 6 2 2 4 2 2 2" xfId="13440"/>
    <cellStyle name="常规 6 2 2 4 2 3" xfId="13439"/>
    <cellStyle name="常规 6 2 2 4 3" xfId="3134"/>
    <cellStyle name="常规 6 2 2 4 3 2" xfId="6883"/>
    <cellStyle name="常规 6 2 2 4 3 2 2" xfId="13442"/>
    <cellStyle name="常规 6 2 2 4 3 3" xfId="13441"/>
    <cellStyle name="常规 6 2 2 4 4" xfId="6881"/>
    <cellStyle name="常规 6 2 2 4 4 2" xfId="13443"/>
    <cellStyle name="常规 6 2 2 4 5" xfId="13438"/>
    <cellStyle name="常规 6 2 2 5" xfId="3135"/>
    <cellStyle name="常规 6 2 2 5 2" xfId="3136"/>
    <cellStyle name="常规 6 2 2 5 2 2" xfId="6885"/>
    <cellStyle name="常规 6 2 2 5 2 2 2" xfId="13446"/>
    <cellStyle name="常规 6 2 2 5 2 3" xfId="13445"/>
    <cellStyle name="常规 6 2 2 5 3" xfId="6884"/>
    <cellStyle name="常规 6 2 2 5 3 2" xfId="13447"/>
    <cellStyle name="常规 6 2 2 5 4" xfId="13444"/>
    <cellStyle name="常规 6 2 2 6" xfId="3137"/>
    <cellStyle name="常规 6 2 2 6 2" xfId="6886"/>
    <cellStyle name="常规 6 2 2 6 2 2" xfId="13449"/>
    <cellStyle name="常规 6 2 2 6 3" xfId="13448"/>
    <cellStyle name="常规 6 2 2 7" xfId="3138"/>
    <cellStyle name="常规 6 2 2 7 2" xfId="6887"/>
    <cellStyle name="常规 6 2 2 7 2 2" xfId="13451"/>
    <cellStyle name="常规 6 2 2 7 3" xfId="13450"/>
    <cellStyle name="常规 6 2 2 8" xfId="3139"/>
    <cellStyle name="常规 6 2 2 8 2" xfId="6888"/>
    <cellStyle name="常规 6 2 2 8 2 2" xfId="13453"/>
    <cellStyle name="常规 6 2 2 8 3" xfId="13452"/>
    <cellStyle name="常规 6 2 2 9" xfId="6862"/>
    <cellStyle name="常规 6 2 2 9 2" xfId="13454"/>
    <cellStyle name="常规 6 2 3" xfId="3140"/>
    <cellStyle name="常规 6 2 3 2" xfId="3141"/>
    <cellStyle name="常规 6 2 3 2 2" xfId="3142"/>
    <cellStyle name="常规 6 2 3 2 2 2" xfId="3143"/>
    <cellStyle name="常规 6 2 3 2 2 2 2" xfId="6892"/>
    <cellStyle name="常规 6 2 3 2 2 2 2 2" xfId="13459"/>
    <cellStyle name="常规 6 2 3 2 2 2 3" xfId="13458"/>
    <cellStyle name="常规 6 2 3 2 2 3" xfId="6891"/>
    <cellStyle name="常规 6 2 3 2 2 3 2" xfId="13460"/>
    <cellStyle name="常规 6 2 3 2 2 4" xfId="13457"/>
    <cellStyle name="常规 6 2 3 2 3" xfId="3144"/>
    <cellStyle name="常规 6 2 3 2 3 2" xfId="6893"/>
    <cellStyle name="常规 6 2 3 2 3 2 2" xfId="13462"/>
    <cellStyle name="常规 6 2 3 2 3 3" xfId="13461"/>
    <cellStyle name="常规 6 2 3 2 4" xfId="3145"/>
    <cellStyle name="常规 6 2 3 2 4 2" xfId="6894"/>
    <cellStyle name="常规 6 2 3 2 4 2 2" xfId="13464"/>
    <cellStyle name="常规 6 2 3 2 4 3" xfId="13463"/>
    <cellStyle name="常规 6 2 3 2 5" xfId="6890"/>
    <cellStyle name="常规 6 2 3 2 5 2" xfId="13465"/>
    <cellStyle name="常规 6 2 3 2 6" xfId="13456"/>
    <cellStyle name="常规 6 2 3 3" xfId="3146"/>
    <cellStyle name="常规 6 2 3 3 2" xfId="3147"/>
    <cellStyle name="常规 6 2 3 3 2 2" xfId="6896"/>
    <cellStyle name="常规 6 2 3 3 2 2 2" xfId="13468"/>
    <cellStyle name="常规 6 2 3 3 2 3" xfId="13467"/>
    <cellStyle name="常规 6 2 3 3 3" xfId="3148"/>
    <cellStyle name="常规 6 2 3 3 3 2" xfId="6897"/>
    <cellStyle name="常规 6 2 3 3 3 2 2" xfId="13470"/>
    <cellStyle name="常规 6 2 3 3 3 3" xfId="13469"/>
    <cellStyle name="常规 6 2 3 3 4" xfId="6895"/>
    <cellStyle name="常规 6 2 3 3 4 2" xfId="13471"/>
    <cellStyle name="常规 6 2 3 3 5" xfId="13466"/>
    <cellStyle name="常规 6 2 3 4" xfId="3149"/>
    <cellStyle name="常规 6 2 3 4 2" xfId="3150"/>
    <cellStyle name="常规 6 2 3 4 2 2" xfId="6899"/>
    <cellStyle name="常规 6 2 3 4 2 2 2" xfId="13474"/>
    <cellStyle name="常规 6 2 3 4 2 3" xfId="13473"/>
    <cellStyle name="常规 6 2 3 4 3" xfId="6898"/>
    <cellStyle name="常规 6 2 3 4 3 2" xfId="13475"/>
    <cellStyle name="常规 6 2 3 4 4" xfId="13472"/>
    <cellStyle name="常规 6 2 3 5" xfId="3151"/>
    <cellStyle name="常规 6 2 3 5 2" xfId="6900"/>
    <cellStyle name="常规 6 2 3 5 2 2" xfId="13477"/>
    <cellStyle name="常规 6 2 3 5 3" xfId="13476"/>
    <cellStyle name="常规 6 2 3 6" xfId="3152"/>
    <cellStyle name="常规 6 2 3 6 2" xfId="6901"/>
    <cellStyle name="常规 6 2 3 6 2 2" xfId="13479"/>
    <cellStyle name="常规 6 2 3 6 3" xfId="13478"/>
    <cellStyle name="常规 6 2 3 7" xfId="6889"/>
    <cellStyle name="常规 6 2 3 7 2" xfId="13480"/>
    <cellStyle name="常规 6 2 3 8" xfId="13455"/>
    <cellStyle name="常规 6 2 4" xfId="3153"/>
    <cellStyle name="常规 6 2 4 2" xfId="3154"/>
    <cellStyle name="常规 6 2 4 2 2" xfId="3155"/>
    <cellStyle name="常规 6 2 4 2 2 2" xfId="6904"/>
    <cellStyle name="常规 6 2 4 2 2 2 2" xfId="13484"/>
    <cellStyle name="常规 6 2 4 2 2 3" xfId="13483"/>
    <cellStyle name="常规 6 2 4 2 3" xfId="6903"/>
    <cellStyle name="常规 6 2 4 2 3 2" xfId="13485"/>
    <cellStyle name="常规 6 2 4 2 4" xfId="13482"/>
    <cellStyle name="常规 6 2 4 3" xfId="3156"/>
    <cellStyle name="常规 6 2 4 3 2" xfId="6905"/>
    <cellStyle name="常规 6 2 4 3 2 2" xfId="13487"/>
    <cellStyle name="常规 6 2 4 3 3" xfId="13486"/>
    <cellStyle name="常规 6 2 4 4" xfId="3157"/>
    <cellStyle name="常规 6 2 4 4 2" xfId="6906"/>
    <cellStyle name="常规 6 2 4 4 2 2" xfId="13489"/>
    <cellStyle name="常规 6 2 4 4 3" xfId="13488"/>
    <cellStyle name="常规 6 2 4 5" xfId="6902"/>
    <cellStyle name="常规 6 2 4 5 2" xfId="13490"/>
    <cellStyle name="常规 6 2 4 6" xfId="13481"/>
    <cellStyle name="常规 6 2 5" xfId="3158"/>
    <cellStyle name="常规 6 2 5 2" xfId="3159"/>
    <cellStyle name="常规 6 2 5 2 2" xfId="6908"/>
    <cellStyle name="常规 6 2 5 2 2 2" xfId="13493"/>
    <cellStyle name="常规 6 2 5 2 3" xfId="13492"/>
    <cellStyle name="常规 6 2 5 3" xfId="3160"/>
    <cellStyle name="常规 6 2 5 3 2" xfId="6909"/>
    <cellStyle name="常规 6 2 5 3 2 2" xfId="13495"/>
    <cellStyle name="常规 6 2 5 3 3" xfId="13494"/>
    <cellStyle name="常规 6 2 5 4" xfId="6907"/>
    <cellStyle name="常规 6 2 5 4 2" xfId="13496"/>
    <cellStyle name="常规 6 2 5 5" xfId="13491"/>
    <cellStyle name="常规 6 2 6" xfId="3161"/>
    <cellStyle name="常规 6 2 6 2" xfId="3162"/>
    <cellStyle name="常规 6 2 6 2 2" xfId="6911"/>
    <cellStyle name="常规 6 2 6 2 2 2" xfId="13499"/>
    <cellStyle name="常规 6 2 6 2 3" xfId="13498"/>
    <cellStyle name="常规 6 2 6 3" xfId="6910"/>
    <cellStyle name="常规 6 2 6 3 2" xfId="13500"/>
    <cellStyle name="常规 6 2 6 4" xfId="13497"/>
    <cellStyle name="常规 6 2 7" xfId="3163"/>
    <cellStyle name="常规 6 2 7 2" xfId="6912"/>
    <cellStyle name="常规 6 2 7 2 2" xfId="13502"/>
    <cellStyle name="常规 6 2 7 3" xfId="13501"/>
    <cellStyle name="常规 6 2 8" xfId="3164"/>
    <cellStyle name="常规 6 2 8 2" xfId="6913"/>
    <cellStyle name="常规 6 2 8 2 2" xfId="13504"/>
    <cellStyle name="常规 6 2 8 3" xfId="13503"/>
    <cellStyle name="常规 6 2 9" xfId="3165"/>
    <cellStyle name="常规 6 2 9 2" xfId="6914"/>
    <cellStyle name="常规 6 2 9 2 2" xfId="13506"/>
    <cellStyle name="常规 6 2 9 3" xfId="13505"/>
    <cellStyle name="常规 6 3" xfId="3166"/>
    <cellStyle name="常规 6 3 2" xfId="3167"/>
    <cellStyle name="常规 6 3 2 2" xfId="3168"/>
    <cellStyle name="常规 6 3 2 2 2" xfId="3169"/>
    <cellStyle name="常规 6 3 2 2 2 2" xfId="3170"/>
    <cellStyle name="常规 6 3 2 2 2 2 2" xfId="6919"/>
    <cellStyle name="常规 6 3 2 2 2 2 2 2" xfId="13512"/>
    <cellStyle name="常规 6 3 2 2 2 2 3" xfId="13511"/>
    <cellStyle name="常规 6 3 2 2 2 3" xfId="6918"/>
    <cellStyle name="常规 6 3 2 2 2 3 2" xfId="13513"/>
    <cellStyle name="常规 6 3 2 2 2 4" xfId="13510"/>
    <cellStyle name="常规 6 3 2 2 3" xfId="3171"/>
    <cellStyle name="常规 6 3 2 2 3 2" xfId="6920"/>
    <cellStyle name="常规 6 3 2 2 3 2 2" xfId="13515"/>
    <cellStyle name="常规 6 3 2 2 3 3" xfId="13514"/>
    <cellStyle name="常规 6 3 2 2 4" xfId="3172"/>
    <cellStyle name="常规 6 3 2 2 4 2" xfId="6921"/>
    <cellStyle name="常规 6 3 2 2 4 2 2" xfId="13517"/>
    <cellStyle name="常规 6 3 2 2 4 3" xfId="13516"/>
    <cellStyle name="常规 6 3 2 2 5" xfId="6917"/>
    <cellStyle name="常规 6 3 2 2 5 2" xfId="13518"/>
    <cellStyle name="常规 6 3 2 2 6" xfId="13509"/>
    <cellStyle name="常规 6 3 2 3" xfId="3173"/>
    <cellStyle name="常规 6 3 2 3 2" xfId="3174"/>
    <cellStyle name="常规 6 3 2 3 2 2" xfId="6923"/>
    <cellStyle name="常规 6 3 2 3 2 2 2" xfId="13521"/>
    <cellStyle name="常规 6 3 2 3 2 3" xfId="13520"/>
    <cellStyle name="常规 6 3 2 3 3" xfId="3175"/>
    <cellStyle name="常规 6 3 2 3 3 2" xfId="6924"/>
    <cellStyle name="常规 6 3 2 3 3 2 2" xfId="13523"/>
    <cellStyle name="常规 6 3 2 3 3 3" xfId="13522"/>
    <cellStyle name="常规 6 3 2 3 4" xfId="6922"/>
    <cellStyle name="常规 6 3 2 3 4 2" xfId="13524"/>
    <cellStyle name="常规 6 3 2 3 5" xfId="13519"/>
    <cellStyle name="常规 6 3 2 4" xfId="3176"/>
    <cellStyle name="常规 6 3 2 4 2" xfId="3177"/>
    <cellStyle name="常规 6 3 2 4 2 2" xfId="6926"/>
    <cellStyle name="常规 6 3 2 4 2 2 2" xfId="13527"/>
    <cellStyle name="常规 6 3 2 4 2 3" xfId="13526"/>
    <cellStyle name="常规 6 3 2 4 3" xfId="6925"/>
    <cellStyle name="常规 6 3 2 4 3 2" xfId="13528"/>
    <cellStyle name="常规 6 3 2 4 4" xfId="13525"/>
    <cellStyle name="常规 6 3 2 5" xfId="3178"/>
    <cellStyle name="常规 6 3 2 5 2" xfId="6927"/>
    <cellStyle name="常规 6 3 2 5 2 2" xfId="13530"/>
    <cellStyle name="常规 6 3 2 5 3" xfId="13529"/>
    <cellStyle name="常规 6 3 2 6" xfId="3179"/>
    <cellStyle name="常规 6 3 2 6 2" xfId="6928"/>
    <cellStyle name="常规 6 3 2 6 2 2" xfId="13532"/>
    <cellStyle name="常规 6 3 2 6 3" xfId="13531"/>
    <cellStyle name="常规 6 3 2 7" xfId="6916"/>
    <cellStyle name="常规 6 3 2 7 2" xfId="13533"/>
    <cellStyle name="常规 6 3 2 8" xfId="13508"/>
    <cellStyle name="常规 6 3 3" xfId="3180"/>
    <cellStyle name="常规 6 3 3 2" xfId="3181"/>
    <cellStyle name="常规 6 3 3 2 2" xfId="3182"/>
    <cellStyle name="常规 6 3 3 2 2 2" xfId="6931"/>
    <cellStyle name="常规 6 3 3 2 2 2 2" xfId="13537"/>
    <cellStyle name="常规 6 3 3 2 2 3" xfId="13536"/>
    <cellStyle name="常规 6 3 3 2 3" xfId="6930"/>
    <cellStyle name="常规 6 3 3 2 3 2" xfId="13538"/>
    <cellStyle name="常规 6 3 3 2 4" xfId="13535"/>
    <cellStyle name="常规 6 3 3 3" xfId="3183"/>
    <cellStyle name="常规 6 3 3 3 2" xfId="6932"/>
    <cellStyle name="常规 6 3 3 3 2 2" xfId="13540"/>
    <cellStyle name="常规 6 3 3 3 3" xfId="13539"/>
    <cellStyle name="常规 6 3 3 4" xfId="3184"/>
    <cellStyle name="常规 6 3 3 4 2" xfId="6933"/>
    <cellStyle name="常规 6 3 3 4 2 2" xfId="13542"/>
    <cellStyle name="常规 6 3 3 4 3" xfId="13541"/>
    <cellStyle name="常规 6 3 3 5" xfId="6929"/>
    <cellStyle name="常规 6 3 3 5 2" xfId="13543"/>
    <cellStyle name="常规 6 3 3 6" xfId="13534"/>
    <cellStyle name="常规 6 3 4" xfId="3185"/>
    <cellStyle name="常规 6 3 4 2" xfId="3186"/>
    <cellStyle name="常规 6 3 4 2 2" xfId="6935"/>
    <cellStyle name="常规 6 3 4 2 2 2" xfId="13546"/>
    <cellStyle name="常规 6 3 4 2 3" xfId="13545"/>
    <cellStyle name="常规 6 3 4 3" xfId="3187"/>
    <cellStyle name="常规 6 3 4 3 2" xfId="6936"/>
    <cellStyle name="常规 6 3 4 3 2 2" xfId="13548"/>
    <cellStyle name="常规 6 3 4 3 3" xfId="13547"/>
    <cellStyle name="常规 6 3 4 4" xfId="6934"/>
    <cellStyle name="常规 6 3 4 4 2" xfId="13549"/>
    <cellStyle name="常规 6 3 4 5" xfId="13544"/>
    <cellStyle name="常规 6 3 5" xfId="3188"/>
    <cellStyle name="常规 6 3 5 2" xfId="3189"/>
    <cellStyle name="常规 6 3 5 2 2" xfId="6938"/>
    <cellStyle name="常规 6 3 5 2 2 2" xfId="13552"/>
    <cellStyle name="常规 6 3 5 2 3" xfId="13551"/>
    <cellStyle name="常规 6 3 5 3" xfId="6937"/>
    <cellStyle name="常规 6 3 5 3 2" xfId="13553"/>
    <cellStyle name="常规 6 3 5 4" xfId="13550"/>
    <cellStyle name="常规 6 3 6" xfId="3190"/>
    <cellStyle name="常规 6 3 6 2" xfId="6939"/>
    <cellStyle name="常规 6 3 6 2 2" xfId="13555"/>
    <cellStyle name="常规 6 3 6 3" xfId="13554"/>
    <cellStyle name="常规 6 3 7" xfId="3191"/>
    <cellStyle name="常规 6 3 7 2" xfId="6940"/>
    <cellStyle name="常规 6 3 7 2 2" xfId="13557"/>
    <cellStyle name="常规 6 3 7 3" xfId="13556"/>
    <cellStyle name="常规 6 3 8" xfId="6915"/>
    <cellStyle name="常规 6 3 8 2" xfId="13558"/>
    <cellStyle name="常规 6 3 9" xfId="13507"/>
    <cellStyle name="常规 6 4" xfId="3192"/>
    <cellStyle name="常规 6 4 2" xfId="6941"/>
    <cellStyle name="常规 6 4 2 2" xfId="13560"/>
    <cellStyle name="常规 6 4 3" xfId="13559"/>
    <cellStyle name="常规 6 5" xfId="6860"/>
    <cellStyle name="常规 6 5 2" xfId="13561"/>
    <cellStyle name="常规 6 6" xfId="13398"/>
    <cellStyle name="常规 7" xfId="3193"/>
    <cellStyle name="常规 7 10" xfId="3194"/>
    <cellStyle name="常规 7 10 2" xfId="3195"/>
    <cellStyle name="常规 7 10 2 2" xfId="6944"/>
    <cellStyle name="常规 7 10 2 2 2" xfId="13565"/>
    <cellStyle name="常规 7 10 2 3" xfId="13564"/>
    <cellStyle name="常规 7 10 3" xfId="3196"/>
    <cellStyle name="常规 7 10 3 2" xfId="6945"/>
    <cellStyle name="常规 7 10 3 2 2" xfId="13567"/>
    <cellStyle name="常规 7 10 3 3" xfId="13566"/>
    <cellStyle name="常规 7 10 4" xfId="6943"/>
    <cellStyle name="常规 7 10 4 2" xfId="13568"/>
    <cellStyle name="常规 7 10 5" xfId="13563"/>
    <cellStyle name="常规 7 11" xfId="3197"/>
    <cellStyle name="常规 7 11 2" xfId="3198"/>
    <cellStyle name="常规 7 11 2 2" xfId="6947"/>
    <cellStyle name="常规 7 11 2 2 2" xfId="13571"/>
    <cellStyle name="常规 7 11 2 3" xfId="13570"/>
    <cellStyle name="常规 7 11 3" xfId="3199"/>
    <cellStyle name="常规 7 11 3 2" xfId="6948"/>
    <cellStyle name="常规 7 11 3 2 2" xfId="13573"/>
    <cellStyle name="常规 7 11 3 3" xfId="13572"/>
    <cellStyle name="常规 7 11 4" xfId="6946"/>
    <cellStyle name="常规 7 11 4 2" xfId="13574"/>
    <cellStyle name="常规 7 11 5" xfId="13569"/>
    <cellStyle name="常规 7 12" xfId="6942"/>
    <cellStyle name="常规 7 12 2" xfId="13575"/>
    <cellStyle name="常规 7 13" xfId="13562"/>
    <cellStyle name="常规 7 2" xfId="3200"/>
    <cellStyle name="常规 7 2 10" xfId="3201"/>
    <cellStyle name="常规 7 2 10 2" xfId="3202"/>
    <cellStyle name="常规 7 2 10 2 2" xfId="6951"/>
    <cellStyle name="常规 7 2 10 2 2 2" xfId="13579"/>
    <cellStyle name="常规 7 2 10 2 3" xfId="13578"/>
    <cellStyle name="常规 7 2 10 3" xfId="3203"/>
    <cellStyle name="常规 7 2 10 3 2" xfId="6952"/>
    <cellStyle name="常规 7 2 10 3 2 2" xfId="13581"/>
    <cellStyle name="常规 7 2 10 3 3" xfId="13580"/>
    <cellStyle name="常规 7 2 10 4" xfId="6950"/>
    <cellStyle name="常规 7 2 10 4 2" xfId="13582"/>
    <cellStyle name="常规 7 2 10 5" xfId="13577"/>
    <cellStyle name="常规 7 2 11" xfId="3204"/>
    <cellStyle name="常规 7 2 11 2" xfId="6953"/>
    <cellStyle name="常规 7 2 11 2 2" xfId="13584"/>
    <cellStyle name="常规 7 2 11 3" xfId="13583"/>
    <cellStyle name="常规 7 2 12" xfId="3205"/>
    <cellStyle name="常规 7 2 12 2" xfId="6954"/>
    <cellStyle name="常规 7 2 12 2 2" xfId="13586"/>
    <cellStyle name="常规 7 2 12 3" xfId="13585"/>
    <cellStyle name="常规 7 2 13" xfId="6949"/>
    <cellStyle name="常规 7 2 13 2" xfId="13587"/>
    <cellStyle name="常规 7 2 14" xfId="13576"/>
    <cellStyle name="常规 7 2 2" xfId="3206"/>
    <cellStyle name="常规 7 2 2 10" xfId="3207"/>
    <cellStyle name="常规 7 2 2 10 2" xfId="6956"/>
    <cellStyle name="常规 7 2 2 10 2 2" xfId="13590"/>
    <cellStyle name="常规 7 2 2 10 3" xfId="13589"/>
    <cellStyle name="常规 7 2 2 11" xfId="3208"/>
    <cellStyle name="常规 7 2 2 11 2" xfId="6957"/>
    <cellStyle name="常规 7 2 2 11 2 2" xfId="13592"/>
    <cellStyle name="常规 7 2 2 11 3" xfId="13591"/>
    <cellStyle name="常规 7 2 2 12" xfId="6955"/>
    <cellStyle name="常规 7 2 2 12 2" xfId="13593"/>
    <cellStyle name="常规 7 2 2 13" xfId="13588"/>
    <cellStyle name="常规 7 2 2 2" xfId="3209"/>
    <cellStyle name="常规 7 2 2 2 2" xfId="3210"/>
    <cellStyle name="常规 7 2 2 2 2 2" xfId="3211"/>
    <cellStyle name="常规 7 2 2 2 2 2 2" xfId="3212"/>
    <cellStyle name="常规 7 2 2 2 2 2 2 2" xfId="6961"/>
    <cellStyle name="常规 7 2 2 2 2 2 2 2 2" xfId="13598"/>
    <cellStyle name="常规 7 2 2 2 2 2 2 3" xfId="13597"/>
    <cellStyle name="常规 7 2 2 2 2 2 3" xfId="3213"/>
    <cellStyle name="常规 7 2 2 2 2 2 3 2" xfId="6962"/>
    <cellStyle name="常规 7 2 2 2 2 2 3 2 2" xfId="13600"/>
    <cellStyle name="常规 7 2 2 2 2 2 3 3" xfId="13599"/>
    <cellStyle name="常规 7 2 2 2 2 2 4" xfId="6960"/>
    <cellStyle name="常规 7 2 2 2 2 2 4 2" xfId="13601"/>
    <cellStyle name="常规 7 2 2 2 2 2 5" xfId="13596"/>
    <cellStyle name="常规 7 2 2 2 2 3" xfId="3214"/>
    <cellStyle name="常规 7 2 2 2 2 3 2" xfId="6963"/>
    <cellStyle name="常规 7 2 2 2 2 3 2 2" xfId="13603"/>
    <cellStyle name="常规 7 2 2 2 2 3 3" xfId="13602"/>
    <cellStyle name="常规 7 2 2 2 2 4" xfId="3215"/>
    <cellStyle name="常规 7 2 2 2 2 4 2" xfId="6964"/>
    <cellStyle name="常规 7 2 2 2 2 4 2 2" xfId="13605"/>
    <cellStyle name="常规 7 2 2 2 2 4 3" xfId="13604"/>
    <cellStyle name="常规 7 2 2 2 2 5" xfId="6959"/>
    <cellStyle name="常规 7 2 2 2 2 5 2" xfId="13606"/>
    <cellStyle name="常规 7 2 2 2 2 6" xfId="13595"/>
    <cellStyle name="常规 7 2 2 2 3" xfId="3216"/>
    <cellStyle name="常规 7 2 2 2 3 2" xfId="3217"/>
    <cellStyle name="常规 7 2 2 2 3 2 2" xfId="6966"/>
    <cellStyle name="常规 7 2 2 2 3 2 2 2" xfId="13609"/>
    <cellStyle name="常规 7 2 2 2 3 2 3" xfId="13608"/>
    <cellStyle name="常规 7 2 2 2 3 3" xfId="3218"/>
    <cellStyle name="常规 7 2 2 2 3 3 2" xfId="6967"/>
    <cellStyle name="常规 7 2 2 2 3 3 2 2" xfId="13611"/>
    <cellStyle name="常规 7 2 2 2 3 3 3" xfId="13610"/>
    <cellStyle name="常规 7 2 2 2 3 4" xfId="6965"/>
    <cellStyle name="常规 7 2 2 2 3 4 2" xfId="13612"/>
    <cellStyle name="常规 7 2 2 2 3 5" xfId="13607"/>
    <cellStyle name="常规 7 2 2 2 4" xfId="3219"/>
    <cellStyle name="常规 7 2 2 2 4 2" xfId="3220"/>
    <cellStyle name="常规 7 2 2 2 4 2 2" xfId="6969"/>
    <cellStyle name="常规 7 2 2 2 4 2 2 2" xfId="13615"/>
    <cellStyle name="常规 7 2 2 2 4 2 3" xfId="13614"/>
    <cellStyle name="常规 7 2 2 2 4 3" xfId="3221"/>
    <cellStyle name="常规 7 2 2 2 4 3 2" xfId="6970"/>
    <cellStyle name="常规 7 2 2 2 4 3 2 2" xfId="13617"/>
    <cellStyle name="常规 7 2 2 2 4 3 3" xfId="13616"/>
    <cellStyle name="常规 7 2 2 2 4 4" xfId="6968"/>
    <cellStyle name="常规 7 2 2 2 4 4 2" xfId="13618"/>
    <cellStyle name="常规 7 2 2 2 4 5" xfId="13613"/>
    <cellStyle name="常规 7 2 2 2 5" xfId="3222"/>
    <cellStyle name="常规 7 2 2 2 5 2" xfId="6971"/>
    <cellStyle name="常规 7 2 2 2 5 2 2" xfId="13620"/>
    <cellStyle name="常规 7 2 2 2 5 3" xfId="13619"/>
    <cellStyle name="常规 7 2 2 2 6" xfId="3223"/>
    <cellStyle name="常规 7 2 2 2 6 2" xfId="6972"/>
    <cellStyle name="常规 7 2 2 2 6 2 2" xfId="13622"/>
    <cellStyle name="常规 7 2 2 2 6 3" xfId="13621"/>
    <cellStyle name="常规 7 2 2 2 7" xfId="6958"/>
    <cellStyle name="常规 7 2 2 2 7 2" xfId="13623"/>
    <cellStyle name="常规 7 2 2 2 8" xfId="13594"/>
    <cellStyle name="常规 7 2 2 3" xfId="3224"/>
    <cellStyle name="常规 7 2 2 3 2" xfId="3225"/>
    <cellStyle name="常规 7 2 2 3 2 2" xfId="3226"/>
    <cellStyle name="常规 7 2 2 3 2 2 2" xfId="6975"/>
    <cellStyle name="常规 7 2 2 3 2 2 2 2" xfId="13627"/>
    <cellStyle name="常规 7 2 2 3 2 2 3" xfId="13626"/>
    <cellStyle name="常规 7 2 2 3 2 3" xfId="3227"/>
    <cellStyle name="常规 7 2 2 3 2 3 2" xfId="6976"/>
    <cellStyle name="常规 7 2 2 3 2 3 2 2" xfId="13629"/>
    <cellStyle name="常规 7 2 2 3 2 3 3" xfId="13628"/>
    <cellStyle name="常规 7 2 2 3 2 4" xfId="6974"/>
    <cellStyle name="常规 7 2 2 3 2 4 2" xfId="13630"/>
    <cellStyle name="常规 7 2 2 3 2 5" xfId="13625"/>
    <cellStyle name="常规 7 2 2 3 3" xfId="3228"/>
    <cellStyle name="常规 7 2 2 3 3 2" xfId="3229"/>
    <cellStyle name="常规 7 2 2 3 3 2 2" xfId="6978"/>
    <cellStyle name="常规 7 2 2 3 3 2 2 2" xfId="13633"/>
    <cellStyle name="常规 7 2 2 3 3 2 3" xfId="13632"/>
    <cellStyle name="常规 7 2 2 3 3 3" xfId="3230"/>
    <cellStyle name="常规 7 2 2 3 3 3 2" xfId="6979"/>
    <cellStyle name="常规 7 2 2 3 3 3 2 2" xfId="13635"/>
    <cellStyle name="常规 7 2 2 3 3 3 3" xfId="13634"/>
    <cellStyle name="常规 7 2 2 3 3 4" xfId="6977"/>
    <cellStyle name="常规 7 2 2 3 3 4 2" xfId="13636"/>
    <cellStyle name="常规 7 2 2 3 3 5" xfId="13631"/>
    <cellStyle name="常规 7 2 2 3 4" xfId="3231"/>
    <cellStyle name="常规 7 2 2 3 4 2" xfId="6980"/>
    <cellStyle name="常规 7 2 2 3 4 2 2" xfId="13638"/>
    <cellStyle name="常规 7 2 2 3 4 3" xfId="13637"/>
    <cellStyle name="常规 7 2 2 3 5" xfId="3232"/>
    <cellStyle name="常规 7 2 2 3 5 2" xfId="6981"/>
    <cellStyle name="常规 7 2 2 3 5 2 2" xfId="13640"/>
    <cellStyle name="常规 7 2 2 3 5 3" xfId="13639"/>
    <cellStyle name="常规 7 2 2 3 6" xfId="6973"/>
    <cellStyle name="常规 7 2 2 3 6 2" xfId="13641"/>
    <cellStyle name="常规 7 2 2 3 7" xfId="13624"/>
    <cellStyle name="常规 7 2 2 4" xfId="3233"/>
    <cellStyle name="常规 7 2 2 4 2" xfId="3234"/>
    <cellStyle name="常规 7 2 2 4 2 2" xfId="3235"/>
    <cellStyle name="常规 7 2 2 4 2 2 2" xfId="6984"/>
    <cellStyle name="常规 7 2 2 4 2 2 2 2" xfId="13645"/>
    <cellStyle name="常规 7 2 2 4 2 2 3" xfId="13644"/>
    <cellStyle name="常规 7 2 2 4 2 3" xfId="3236"/>
    <cellStyle name="常规 7 2 2 4 2 3 2" xfId="6985"/>
    <cellStyle name="常规 7 2 2 4 2 3 2 2" xfId="13647"/>
    <cellStyle name="常规 7 2 2 4 2 3 3" xfId="13646"/>
    <cellStyle name="常规 7 2 2 4 2 4" xfId="6983"/>
    <cellStyle name="常规 7 2 2 4 2 4 2" xfId="13648"/>
    <cellStyle name="常规 7 2 2 4 2 5" xfId="13643"/>
    <cellStyle name="常规 7 2 2 4 3" xfId="3237"/>
    <cellStyle name="常规 7 2 2 4 3 2" xfId="3238"/>
    <cellStyle name="常规 7 2 2 4 3 2 2" xfId="6987"/>
    <cellStyle name="常规 7 2 2 4 3 2 2 2" xfId="13651"/>
    <cellStyle name="常规 7 2 2 4 3 2 3" xfId="13650"/>
    <cellStyle name="常规 7 2 2 4 3 3" xfId="3239"/>
    <cellStyle name="常规 7 2 2 4 3 3 2" xfId="6988"/>
    <cellStyle name="常规 7 2 2 4 3 3 2 2" xfId="13653"/>
    <cellStyle name="常规 7 2 2 4 3 3 3" xfId="13652"/>
    <cellStyle name="常规 7 2 2 4 3 4" xfId="6986"/>
    <cellStyle name="常规 7 2 2 4 3 4 2" xfId="13654"/>
    <cellStyle name="常规 7 2 2 4 3 5" xfId="13649"/>
    <cellStyle name="常规 7 2 2 4 4" xfId="3240"/>
    <cellStyle name="常规 7 2 2 4 4 2" xfId="6989"/>
    <cellStyle name="常规 7 2 2 4 4 2 2" xfId="13656"/>
    <cellStyle name="常规 7 2 2 4 4 3" xfId="13655"/>
    <cellStyle name="常规 7 2 2 4 5" xfId="3241"/>
    <cellStyle name="常规 7 2 2 4 5 2" xfId="6990"/>
    <cellStyle name="常规 7 2 2 4 5 2 2" xfId="13658"/>
    <cellStyle name="常规 7 2 2 4 5 3" xfId="13657"/>
    <cellStyle name="常规 7 2 2 4 6" xfId="6982"/>
    <cellStyle name="常规 7 2 2 4 6 2" xfId="13659"/>
    <cellStyle name="常规 7 2 2 4 7" xfId="13642"/>
    <cellStyle name="常规 7 2 2 5" xfId="3242"/>
    <cellStyle name="常规 7 2 2 5 2" xfId="3243"/>
    <cellStyle name="常规 7 2 2 5 2 2" xfId="6992"/>
    <cellStyle name="常规 7 2 2 5 2 2 2" xfId="13662"/>
    <cellStyle name="常规 7 2 2 5 2 3" xfId="13661"/>
    <cellStyle name="常规 7 2 2 5 3" xfId="3244"/>
    <cellStyle name="常规 7 2 2 5 3 2" xfId="6993"/>
    <cellStyle name="常规 7 2 2 5 3 2 2" xfId="13664"/>
    <cellStyle name="常规 7 2 2 5 3 3" xfId="13663"/>
    <cellStyle name="常规 7 2 2 5 4" xfId="6991"/>
    <cellStyle name="常规 7 2 2 5 4 2" xfId="13665"/>
    <cellStyle name="常规 7 2 2 5 5" xfId="13660"/>
    <cellStyle name="常规 7 2 2 6" xfId="3245"/>
    <cellStyle name="常规 7 2 2 6 2" xfId="3246"/>
    <cellStyle name="常规 7 2 2 6 2 2" xfId="6995"/>
    <cellStyle name="常规 7 2 2 6 2 2 2" xfId="13668"/>
    <cellStyle name="常规 7 2 2 6 2 3" xfId="13667"/>
    <cellStyle name="常规 7 2 2 6 3" xfId="3247"/>
    <cellStyle name="常规 7 2 2 6 3 2" xfId="6996"/>
    <cellStyle name="常规 7 2 2 6 3 2 2" xfId="13670"/>
    <cellStyle name="常规 7 2 2 6 3 3" xfId="13669"/>
    <cellStyle name="常规 7 2 2 6 4" xfId="6994"/>
    <cellStyle name="常规 7 2 2 6 4 2" xfId="13671"/>
    <cellStyle name="常规 7 2 2 6 5" xfId="13666"/>
    <cellStyle name="常规 7 2 2 7" xfId="3248"/>
    <cellStyle name="常规 7 2 2 7 2" xfId="3249"/>
    <cellStyle name="常规 7 2 2 7 2 2" xfId="6998"/>
    <cellStyle name="常规 7 2 2 7 2 2 2" xfId="13674"/>
    <cellStyle name="常规 7 2 2 7 2 3" xfId="13673"/>
    <cellStyle name="常规 7 2 2 7 3" xfId="3250"/>
    <cellStyle name="常规 7 2 2 7 3 2" xfId="6999"/>
    <cellStyle name="常规 7 2 2 7 3 2 2" xfId="13676"/>
    <cellStyle name="常规 7 2 2 7 3 3" xfId="13675"/>
    <cellStyle name="常规 7 2 2 7 4" xfId="6997"/>
    <cellStyle name="常规 7 2 2 7 4 2" xfId="13677"/>
    <cellStyle name="常规 7 2 2 7 5" xfId="13672"/>
    <cellStyle name="常规 7 2 2 8" xfId="3251"/>
    <cellStyle name="常规 7 2 2 8 2" xfId="3252"/>
    <cellStyle name="常规 7 2 2 8 2 2" xfId="7001"/>
    <cellStyle name="常规 7 2 2 8 2 2 2" xfId="13680"/>
    <cellStyle name="常规 7 2 2 8 2 3" xfId="13679"/>
    <cellStyle name="常规 7 2 2 8 3" xfId="3253"/>
    <cellStyle name="常规 7 2 2 8 3 2" xfId="7002"/>
    <cellStyle name="常规 7 2 2 8 3 2 2" xfId="13682"/>
    <cellStyle name="常规 7 2 2 8 3 3" xfId="13681"/>
    <cellStyle name="常规 7 2 2 8 4" xfId="7000"/>
    <cellStyle name="常规 7 2 2 8 4 2" xfId="13683"/>
    <cellStyle name="常规 7 2 2 8 5" xfId="13678"/>
    <cellStyle name="常规 7 2 2 9" xfId="3254"/>
    <cellStyle name="常规 7 2 2 9 2" xfId="3255"/>
    <cellStyle name="常规 7 2 2 9 2 2" xfId="7004"/>
    <cellStyle name="常规 7 2 2 9 2 2 2" xfId="13686"/>
    <cellStyle name="常规 7 2 2 9 2 3" xfId="13685"/>
    <cellStyle name="常规 7 2 2 9 3" xfId="3256"/>
    <cellStyle name="常规 7 2 2 9 3 2" xfId="7005"/>
    <cellStyle name="常规 7 2 2 9 3 2 2" xfId="13688"/>
    <cellStyle name="常规 7 2 2 9 3 3" xfId="13687"/>
    <cellStyle name="常规 7 2 2 9 4" xfId="7003"/>
    <cellStyle name="常规 7 2 2 9 4 2" xfId="13689"/>
    <cellStyle name="常规 7 2 2 9 5" xfId="13684"/>
    <cellStyle name="常规 7 2 3" xfId="3257"/>
    <cellStyle name="常规 7 2 3 2" xfId="3258"/>
    <cellStyle name="常规 7 2 3 2 2" xfId="3259"/>
    <cellStyle name="常规 7 2 3 2 2 2" xfId="3260"/>
    <cellStyle name="常规 7 2 3 2 2 2 2" xfId="7009"/>
    <cellStyle name="常规 7 2 3 2 2 2 2 2" xfId="13694"/>
    <cellStyle name="常规 7 2 3 2 2 2 3" xfId="13693"/>
    <cellStyle name="常规 7 2 3 2 2 3" xfId="3261"/>
    <cellStyle name="常规 7 2 3 2 2 3 2" xfId="7010"/>
    <cellStyle name="常规 7 2 3 2 2 3 2 2" xfId="13696"/>
    <cellStyle name="常规 7 2 3 2 2 3 3" xfId="13695"/>
    <cellStyle name="常规 7 2 3 2 2 4" xfId="7008"/>
    <cellStyle name="常规 7 2 3 2 2 4 2" xfId="13697"/>
    <cellStyle name="常规 7 2 3 2 2 5" xfId="13692"/>
    <cellStyle name="常规 7 2 3 2 3" xfId="3262"/>
    <cellStyle name="常规 7 2 3 2 3 2" xfId="7011"/>
    <cellStyle name="常规 7 2 3 2 3 2 2" xfId="13699"/>
    <cellStyle name="常规 7 2 3 2 3 3" xfId="13698"/>
    <cellStyle name="常规 7 2 3 2 4" xfId="3263"/>
    <cellStyle name="常规 7 2 3 2 4 2" xfId="7012"/>
    <cellStyle name="常规 7 2 3 2 4 2 2" xfId="13701"/>
    <cellStyle name="常规 7 2 3 2 4 3" xfId="13700"/>
    <cellStyle name="常规 7 2 3 2 5" xfId="7007"/>
    <cellStyle name="常规 7 2 3 2 5 2" xfId="13702"/>
    <cellStyle name="常规 7 2 3 2 6" xfId="13691"/>
    <cellStyle name="常规 7 2 3 3" xfId="3264"/>
    <cellStyle name="常规 7 2 3 3 2" xfId="3265"/>
    <cellStyle name="常规 7 2 3 3 2 2" xfId="7014"/>
    <cellStyle name="常规 7 2 3 3 2 2 2" xfId="13705"/>
    <cellStyle name="常规 7 2 3 3 2 3" xfId="13704"/>
    <cellStyle name="常规 7 2 3 3 3" xfId="3266"/>
    <cellStyle name="常规 7 2 3 3 3 2" xfId="7015"/>
    <cellStyle name="常规 7 2 3 3 3 2 2" xfId="13707"/>
    <cellStyle name="常规 7 2 3 3 3 3" xfId="13706"/>
    <cellStyle name="常规 7 2 3 3 4" xfId="7013"/>
    <cellStyle name="常规 7 2 3 3 4 2" xfId="13708"/>
    <cellStyle name="常规 7 2 3 3 5" xfId="13703"/>
    <cellStyle name="常规 7 2 3 4" xfId="3267"/>
    <cellStyle name="常规 7 2 3 4 2" xfId="3268"/>
    <cellStyle name="常规 7 2 3 4 2 2" xfId="7017"/>
    <cellStyle name="常规 7 2 3 4 2 2 2" xfId="13711"/>
    <cellStyle name="常规 7 2 3 4 2 3" xfId="13710"/>
    <cellStyle name="常规 7 2 3 4 3" xfId="3269"/>
    <cellStyle name="常规 7 2 3 4 3 2" xfId="7018"/>
    <cellStyle name="常规 7 2 3 4 3 2 2" xfId="13713"/>
    <cellStyle name="常规 7 2 3 4 3 3" xfId="13712"/>
    <cellStyle name="常规 7 2 3 4 4" xfId="7016"/>
    <cellStyle name="常规 7 2 3 4 4 2" xfId="13714"/>
    <cellStyle name="常规 7 2 3 4 5" xfId="13709"/>
    <cellStyle name="常规 7 2 3 5" xfId="3270"/>
    <cellStyle name="常规 7 2 3 5 2" xfId="7019"/>
    <cellStyle name="常规 7 2 3 5 2 2" xfId="13716"/>
    <cellStyle name="常规 7 2 3 5 3" xfId="13715"/>
    <cellStyle name="常规 7 2 3 6" xfId="3271"/>
    <cellStyle name="常规 7 2 3 6 2" xfId="7020"/>
    <cellStyle name="常规 7 2 3 6 2 2" xfId="13718"/>
    <cellStyle name="常规 7 2 3 6 3" xfId="13717"/>
    <cellStyle name="常规 7 2 3 7" xfId="7006"/>
    <cellStyle name="常规 7 2 3 7 2" xfId="13719"/>
    <cellStyle name="常规 7 2 3 8" xfId="13690"/>
    <cellStyle name="常规 7 2 4" xfId="3272"/>
    <cellStyle name="常规 7 2 4 2" xfId="3273"/>
    <cellStyle name="常规 7 2 4 2 2" xfId="3274"/>
    <cellStyle name="常规 7 2 4 2 2 2" xfId="7023"/>
    <cellStyle name="常规 7 2 4 2 2 2 2" xfId="13723"/>
    <cellStyle name="常规 7 2 4 2 2 3" xfId="13722"/>
    <cellStyle name="常规 7 2 4 2 3" xfId="3275"/>
    <cellStyle name="常规 7 2 4 2 3 2" xfId="7024"/>
    <cellStyle name="常规 7 2 4 2 3 2 2" xfId="13725"/>
    <cellStyle name="常规 7 2 4 2 3 3" xfId="13724"/>
    <cellStyle name="常规 7 2 4 2 4" xfId="7022"/>
    <cellStyle name="常规 7 2 4 2 4 2" xfId="13726"/>
    <cellStyle name="常规 7 2 4 2 5" xfId="13721"/>
    <cellStyle name="常规 7 2 4 3" xfId="3276"/>
    <cellStyle name="常规 7 2 4 3 2" xfId="3277"/>
    <cellStyle name="常规 7 2 4 3 2 2" xfId="7026"/>
    <cellStyle name="常规 7 2 4 3 2 2 2" xfId="13729"/>
    <cellStyle name="常规 7 2 4 3 2 3" xfId="13728"/>
    <cellStyle name="常规 7 2 4 3 3" xfId="3278"/>
    <cellStyle name="常规 7 2 4 3 3 2" xfId="7027"/>
    <cellStyle name="常规 7 2 4 3 3 2 2" xfId="13731"/>
    <cellStyle name="常规 7 2 4 3 3 3" xfId="13730"/>
    <cellStyle name="常规 7 2 4 3 4" xfId="7025"/>
    <cellStyle name="常规 7 2 4 3 4 2" xfId="13732"/>
    <cellStyle name="常规 7 2 4 3 5" xfId="13727"/>
    <cellStyle name="常规 7 2 4 4" xfId="3279"/>
    <cellStyle name="常规 7 2 4 4 2" xfId="7028"/>
    <cellStyle name="常规 7 2 4 4 2 2" xfId="13734"/>
    <cellStyle name="常规 7 2 4 4 3" xfId="13733"/>
    <cellStyle name="常规 7 2 4 5" xfId="3280"/>
    <cellStyle name="常规 7 2 4 5 2" xfId="7029"/>
    <cellStyle name="常规 7 2 4 5 2 2" xfId="13736"/>
    <cellStyle name="常规 7 2 4 5 3" xfId="13735"/>
    <cellStyle name="常规 7 2 4 6" xfId="7021"/>
    <cellStyle name="常规 7 2 4 6 2" xfId="13737"/>
    <cellStyle name="常规 7 2 4 7" xfId="13720"/>
    <cellStyle name="常规 7 2 5" xfId="3281"/>
    <cellStyle name="常规 7 2 5 2" xfId="3282"/>
    <cellStyle name="常规 7 2 5 2 2" xfId="3283"/>
    <cellStyle name="常规 7 2 5 2 2 2" xfId="7032"/>
    <cellStyle name="常规 7 2 5 2 2 2 2" xfId="13741"/>
    <cellStyle name="常规 7 2 5 2 2 3" xfId="13740"/>
    <cellStyle name="常规 7 2 5 2 3" xfId="3284"/>
    <cellStyle name="常规 7 2 5 2 3 2" xfId="7033"/>
    <cellStyle name="常规 7 2 5 2 3 2 2" xfId="13743"/>
    <cellStyle name="常规 7 2 5 2 3 3" xfId="13742"/>
    <cellStyle name="常规 7 2 5 2 4" xfId="7031"/>
    <cellStyle name="常规 7 2 5 2 4 2" xfId="13744"/>
    <cellStyle name="常规 7 2 5 2 5" xfId="13739"/>
    <cellStyle name="常规 7 2 5 3" xfId="3285"/>
    <cellStyle name="常规 7 2 5 3 2" xfId="3286"/>
    <cellStyle name="常规 7 2 5 3 2 2" xfId="7035"/>
    <cellStyle name="常规 7 2 5 3 2 2 2" xfId="13747"/>
    <cellStyle name="常规 7 2 5 3 2 3" xfId="13746"/>
    <cellStyle name="常规 7 2 5 3 3" xfId="3287"/>
    <cellStyle name="常规 7 2 5 3 3 2" xfId="7036"/>
    <cellStyle name="常规 7 2 5 3 3 2 2" xfId="13749"/>
    <cellStyle name="常规 7 2 5 3 3 3" xfId="13748"/>
    <cellStyle name="常规 7 2 5 3 4" xfId="7034"/>
    <cellStyle name="常规 7 2 5 3 4 2" xfId="13750"/>
    <cellStyle name="常规 7 2 5 3 5" xfId="13745"/>
    <cellStyle name="常规 7 2 5 4" xfId="3288"/>
    <cellStyle name="常规 7 2 5 4 2" xfId="7037"/>
    <cellStyle name="常规 7 2 5 4 2 2" xfId="13752"/>
    <cellStyle name="常规 7 2 5 4 3" xfId="13751"/>
    <cellStyle name="常规 7 2 5 5" xfId="3289"/>
    <cellStyle name="常规 7 2 5 5 2" xfId="7038"/>
    <cellStyle name="常规 7 2 5 5 2 2" xfId="13754"/>
    <cellStyle name="常规 7 2 5 5 3" xfId="13753"/>
    <cellStyle name="常规 7 2 5 6" xfId="7030"/>
    <cellStyle name="常规 7 2 5 6 2" xfId="13755"/>
    <cellStyle name="常规 7 2 5 7" xfId="13738"/>
    <cellStyle name="常规 7 2 6" xfId="3290"/>
    <cellStyle name="常规 7 2 6 2" xfId="3291"/>
    <cellStyle name="常规 7 2 6 2 2" xfId="7040"/>
    <cellStyle name="常规 7 2 6 2 2 2" xfId="13758"/>
    <cellStyle name="常规 7 2 6 2 3" xfId="13757"/>
    <cellStyle name="常规 7 2 6 3" xfId="3292"/>
    <cellStyle name="常规 7 2 6 3 2" xfId="7041"/>
    <cellStyle name="常规 7 2 6 3 2 2" xfId="13760"/>
    <cellStyle name="常规 7 2 6 3 3" xfId="13759"/>
    <cellStyle name="常规 7 2 6 4" xfId="7039"/>
    <cellStyle name="常规 7 2 6 4 2" xfId="13761"/>
    <cellStyle name="常规 7 2 6 5" xfId="13756"/>
    <cellStyle name="常规 7 2 7" xfId="3293"/>
    <cellStyle name="常规 7 2 7 2" xfId="3294"/>
    <cellStyle name="常规 7 2 7 2 2" xfId="7043"/>
    <cellStyle name="常规 7 2 7 2 2 2" xfId="13764"/>
    <cellStyle name="常规 7 2 7 2 3" xfId="13763"/>
    <cellStyle name="常规 7 2 7 3" xfId="3295"/>
    <cellStyle name="常规 7 2 7 3 2" xfId="7044"/>
    <cellStyle name="常规 7 2 7 3 2 2" xfId="13766"/>
    <cellStyle name="常规 7 2 7 3 3" xfId="13765"/>
    <cellStyle name="常规 7 2 7 4" xfId="7042"/>
    <cellStyle name="常规 7 2 7 4 2" xfId="13767"/>
    <cellStyle name="常规 7 2 7 5" xfId="13762"/>
    <cellStyle name="常规 7 2 8" xfId="3296"/>
    <cellStyle name="常规 7 2 8 2" xfId="3297"/>
    <cellStyle name="常规 7 2 8 2 2" xfId="7046"/>
    <cellStyle name="常规 7 2 8 2 2 2" xfId="13770"/>
    <cellStyle name="常规 7 2 8 2 3" xfId="13769"/>
    <cellStyle name="常规 7 2 8 3" xfId="3298"/>
    <cellStyle name="常规 7 2 8 3 2" xfId="7047"/>
    <cellStyle name="常规 7 2 8 3 2 2" xfId="13772"/>
    <cellStyle name="常规 7 2 8 3 3" xfId="13771"/>
    <cellStyle name="常规 7 2 8 4" xfId="7045"/>
    <cellStyle name="常规 7 2 8 4 2" xfId="13773"/>
    <cellStyle name="常规 7 2 8 5" xfId="13768"/>
    <cellStyle name="常规 7 2 9" xfId="3299"/>
    <cellStyle name="常规 7 2 9 2" xfId="3300"/>
    <cellStyle name="常规 7 2 9 2 2" xfId="7049"/>
    <cellStyle name="常规 7 2 9 2 2 2" xfId="13776"/>
    <cellStyle name="常规 7 2 9 2 3" xfId="13775"/>
    <cellStyle name="常规 7 2 9 3" xfId="3301"/>
    <cellStyle name="常规 7 2 9 3 2" xfId="7050"/>
    <cellStyle name="常规 7 2 9 3 2 2" xfId="13778"/>
    <cellStyle name="常规 7 2 9 3 3" xfId="13777"/>
    <cellStyle name="常规 7 2 9 4" xfId="7048"/>
    <cellStyle name="常规 7 2 9 4 2" xfId="13779"/>
    <cellStyle name="常规 7 2 9 5" xfId="13774"/>
    <cellStyle name="常规 7 3" xfId="3302"/>
    <cellStyle name="常规 7 3 2" xfId="3303"/>
    <cellStyle name="常规 7 3 2 2" xfId="3304"/>
    <cellStyle name="常规 7 3 2 2 2" xfId="3305"/>
    <cellStyle name="常规 7 3 2 2 2 2" xfId="7054"/>
    <cellStyle name="常规 7 3 2 2 2 2 2" xfId="13784"/>
    <cellStyle name="常规 7 3 2 2 2 3" xfId="13783"/>
    <cellStyle name="常规 7 3 2 2 3" xfId="3306"/>
    <cellStyle name="常规 7 3 2 2 3 2" xfId="7055"/>
    <cellStyle name="常规 7 3 2 2 3 2 2" xfId="13786"/>
    <cellStyle name="常规 7 3 2 2 3 3" xfId="13785"/>
    <cellStyle name="常规 7 3 2 2 4" xfId="7053"/>
    <cellStyle name="常规 7 3 2 2 4 2" xfId="13787"/>
    <cellStyle name="常规 7 3 2 2 5" xfId="13782"/>
    <cellStyle name="常规 7 3 2 3" xfId="3307"/>
    <cellStyle name="常规 7 3 2 3 2" xfId="7056"/>
    <cellStyle name="常规 7 3 2 3 2 2" xfId="13789"/>
    <cellStyle name="常规 7 3 2 3 3" xfId="13788"/>
    <cellStyle name="常规 7 3 2 4" xfId="3308"/>
    <cellStyle name="常规 7 3 2 4 2" xfId="7057"/>
    <cellStyle name="常规 7 3 2 4 2 2" xfId="13791"/>
    <cellStyle name="常规 7 3 2 4 3" xfId="13790"/>
    <cellStyle name="常规 7 3 2 5" xfId="7052"/>
    <cellStyle name="常规 7 3 2 5 2" xfId="13792"/>
    <cellStyle name="常规 7 3 2 6" xfId="13781"/>
    <cellStyle name="常规 7 3 3" xfId="3309"/>
    <cellStyle name="常规 7 3 3 2" xfId="3310"/>
    <cellStyle name="常规 7 3 3 2 2" xfId="7059"/>
    <cellStyle name="常规 7 3 3 2 2 2" xfId="13795"/>
    <cellStyle name="常规 7 3 3 2 3" xfId="13794"/>
    <cellStyle name="常规 7 3 3 3" xfId="3311"/>
    <cellStyle name="常规 7 3 3 3 2" xfId="7060"/>
    <cellStyle name="常规 7 3 3 3 2 2" xfId="13797"/>
    <cellStyle name="常规 7 3 3 3 3" xfId="13796"/>
    <cellStyle name="常规 7 3 3 4" xfId="7058"/>
    <cellStyle name="常规 7 3 3 4 2" xfId="13798"/>
    <cellStyle name="常规 7 3 3 5" xfId="13793"/>
    <cellStyle name="常规 7 3 4" xfId="3312"/>
    <cellStyle name="常规 7 3 4 2" xfId="3313"/>
    <cellStyle name="常规 7 3 4 2 2" xfId="7062"/>
    <cellStyle name="常规 7 3 4 2 2 2" xfId="13801"/>
    <cellStyle name="常规 7 3 4 2 3" xfId="13800"/>
    <cellStyle name="常规 7 3 4 3" xfId="3314"/>
    <cellStyle name="常规 7 3 4 3 2" xfId="7063"/>
    <cellStyle name="常规 7 3 4 3 2 2" xfId="13803"/>
    <cellStyle name="常规 7 3 4 3 3" xfId="13802"/>
    <cellStyle name="常规 7 3 4 4" xfId="7061"/>
    <cellStyle name="常规 7 3 4 4 2" xfId="13804"/>
    <cellStyle name="常规 7 3 4 5" xfId="13799"/>
    <cellStyle name="常规 7 3 5" xfId="3315"/>
    <cellStyle name="常规 7 3 5 2" xfId="7064"/>
    <cellStyle name="常规 7 3 5 2 2" xfId="13806"/>
    <cellStyle name="常规 7 3 5 3" xfId="13805"/>
    <cellStyle name="常规 7 3 6" xfId="3316"/>
    <cellStyle name="常规 7 3 6 2" xfId="7065"/>
    <cellStyle name="常规 7 3 6 2 2" xfId="13808"/>
    <cellStyle name="常规 7 3 6 3" xfId="13807"/>
    <cellStyle name="常规 7 3 7" xfId="7051"/>
    <cellStyle name="常规 7 3 7 2" xfId="13809"/>
    <cellStyle name="常规 7 3 8" xfId="13780"/>
    <cellStyle name="常规 7 4" xfId="3317"/>
    <cellStyle name="常规 7 4 2" xfId="3318"/>
    <cellStyle name="常规 7 4 2 2" xfId="3319"/>
    <cellStyle name="常规 7 4 2 2 2" xfId="7068"/>
    <cellStyle name="常规 7 4 2 2 2 2" xfId="13813"/>
    <cellStyle name="常规 7 4 2 2 3" xfId="13812"/>
    <cellStyle name="常规 7 4 2 3" xfId="3320"/>
    <cellStyle name="常规 7 4 2 3 2" xfId="7069"/>
    <cellStyle name="常规 7 4 2 3 2 2" xfId="13815"/>
    <cellStyle name="常规 7 4 2 3 3" xfId="13814"/>
    <cellStyle name="常规 7 4 2 4" xfId="7067"/>
    <cellStyle name="常规 7 4 2 4 2" xfId="13816"/>
    <cellStyle name="常规 7 4 2 5" xfId="13811"/>
    <cellStyle name="常规 7 4 3" xfId="3321"/>
    <cellStyle name="常规 7 4 3 2" xfId="3322"/>
    <cellStyle name="常规 7 4 3 2 2" xfId="7071"/>
    <cellStyle name="常规 7 4 3 2 2 2" xfId="13819"/>
    <cellStyle name="常规 7 4 3 2 3" xfId="13818"/>
    <cellStyle name="常规 7 4 3 3" xfId="3323"/>
    <cellStyle name="常规 7 4 3 3 2" xfId="7072"/>
    <cellStyle name="常规 7 4 3 3 2 2" xfId="13821"/>
    <cellStyle name="常规 7 4 3 3 3" xfId="13820"/>
    <cellStyle name="常规 7 4 3 4" xfId="7070"/>
    <cellStyle name="常规 7 4 3 4 2" xfId="13822"/>
    <cellStyle name="常规 7 4 3 5" xfId="13817"/>
    <cellStyle name="常规 7 4 4" xfId="3324"/>
    <cellStyle name="常规 7 4 4 2" xfId="7073"/>
    <cellStyle name="常规 7 4 4 2 2" xfId="13824"/>
    <cellStyle name="常规 7 4 4 3" xfId="13823"/>
    <cellStyle name="常规 7 4 5" xfId="3325"/>
    <cellStyle name="常规 7 4 5 2" xfId="7074"/>
    <cellStyle name="常规 7 4 5 2 2" xfId="13826"/>
    <cellStyle name="常规 7 4 5 3" xfId="13825"/>
    <cellStyle name="常规 7 4 6" xfId="7066"/>
    <cellStyle name="常规 7 4 6 2" xfId="13827"/>
    <cellStyle name="常规 7 4 7" xfId="13810"/>
    <cellStyle name="常规 7 5" xfId="3326"/>
    <cellStyle name="常规 7 5 2" xfId="3327"/>
    <cellStyle name="常规 7 5 2 2" xfId="3328"/>
    <cellStyle name="常规 7 5 2 2 2" xfId="7077"/>
    <cellStyle name="常规 7 5 2 2 2 2" xfId="13831"/>
    <cellStyle name="常规 7 5 2 2 3" xfId="13830"/>
    <cellStyle name="常规 7 5 2 3" xfId="3329"/>
    <cellStyle name="常规 7 5 2 3 2" xfId="7078"/>
    <cellStyle name="常规 7 5 2 3 2 2" xfId="13833"/>
    <cellStyle name="常规 7 5 2 3 3" xfId="13832"/>
    <cellStyle name="常规 7 5 2 4" xfId="7076"/>
    <cellStyle name="常规 7 5 2 4 2" xfId="13834"/>
    <cellStyle name="常规 7 5 2 5" xfId="13829"/>
    <cellStyle name="常规 7 5 3" xfId="3330"/>
    <cellStyle name="常规 7 5 3 2" xfId="3331"/>
    <cellStyle name="常规 7 5 3 2 2" xfId="7080"/>
    <cellStyle name="常规 7 5 3 2 2 2" xfId="13837"/>
    <cellStyle name="常规 7 5 3 2 3" xfId="13836"/>
    <cellStyle name="常规 7 5 3 3" xfId="3332"/>
    <cellStyle name="常规 7 5 3 3 2" xfId="7081"/>
    <cellStyle name="常规 7 5 3 3 2 2" xfId="13839"/>
    <cellStyle name="常规 7 5 3 3 3" xfId="13838"/>
    <cellStyle name="常规 7 5 3 4" xfId="7079"/>
    <cellStyle name="常规 7 5 3 4 2" xfId="13840"/>
    <cellStyle name="常规 7 5 3 5" xfId="13835"/>
    <cellStyle name="常规 7 5 4" xfId="3333"/>
    <cellStyle name="常规 7 5 4 2" xfId="7082"/>
    <cellStyle name="常规 7 5 4 2 2" xfId="13842"/>
    <cellStyle name="常规 7 5 4 3" xfId="13841"/>
    <cellStyle name="常规 7 5 5" xfId="3334"/>
    <cellStyle name="常规 7 5 5 2" xfId="7083"/>
    <cellStyle name="常规 7 5 5 2 2" xfId="13844"/>
    <cellStyle name="常规 7 5 5 3" xfId="13843"/>
    <cellStyle name="常规 7 5 6" xfId="7075"/>
    <cellStyle name="常规 7 5 6 2" xfId="13845"/>
    <cellStyle name="常规 7 5 7" xfId="13828"/>
    <cellStyle name="常规 7 6" xfId="3335"/>
    <cellStyle name="常规 7 6 2" xfId="3336"/>
    <cellStyle name="常规 7 6 2 2" xfId="7085"/>
    <cellStyle name="常规 7 6 2 2 2" xfId="13848"/>
    <cellStyle name="常规 7 6 2 3" xfId="13847"/>
    <cellStyle name="常规 7 6 3" xfId="3337"/>
    <cellStyle name="常规 7 6 3 2" xfId="7086"/>
    <cellStyle name="常规 7 6 3 2 2" xfId="13850"/>
    <cellStyle name="常规 7 6 3 3" xfId="13849"/>
    <cellStyle name="常规 7 6 4" xfId="7084"/>
    <cellStyle name="常规 7 6 4 2" xfId="13851"/>
    <cellStyle name="常规 7 6 5" xfId="13846"/>
    <cellStyle name="常规 7 7" xfId="3338"/>
    <cellStyle name="常规 7 7 2" xfId="3339"/>
    <cellStyle name="常规 7 7 2 2" xfId="7088"/>
    <cellStyle name="常规 7 7 2 2 2" xfId="13854"/>
    <cellStyle name="常规 7 7 2 3" xfId="13853"/>
    <cellStyle name="常规 7 7 3" xfId="3340"/>
    <cellStyle name="常规 7 7 3 2" xfId="7089"/>
    <cellStyle name="常规 7 7 3 2 2" xfId="13856"/>
    <cellStyle name="常规 7 7 3 3" xfId="13855"/>
    <cellStyle name="常规 7 7 4" xfId="7087"/>
    <cellStyle name="常规 7 7 4 2" xfId="13857"/>
    <cellStyle name="常规 7 7 5" xfId="13852"/>
    <cellStyle name="常规 7 8" xfId="3341"/>
    <cellStyle name="常规 7 8 2" xfId="3342"/>
    <cellStyle name="常规 7 8 2 2" xfId="7091"/>
    <cellStyle name="常规 7 8 2 2 2" xfId="13860"/>
    <cellStyle name="常规 7 8 2 3" xfId="13859"/>
    <cellStyle name="常规 7 8 3" xfId="3343"/>
    <cellStyle name="常规 7 8 3 2" xfId="7092"/>
    <cellStyle name="常规 7 8 3 2 2" xfId="13862"/>
    <cellStyle name="常规 7 8 3 3" xfId="13861"/>
    <cellStyle name="常规 7 8 4" xfId="7090"/>
    <cellStyle name="常规 7 8 4 2" xfId="13863"/>
    <cellStyle name="常规 7 8 5" xfId="13858"/>
    <cellStyle name="常规 7 9" xfId="3344"/>
    <cellStyle name="常规 7 9 2" xfId="3345"/>
    <cellStyle name="常规 7 9 2 2" xfId="7094"/>
    <cellStyle name="常规 7 9 2 2 2" xfId="13866"/>
    <cellStyle name="常规 7 9 2 3" xfId="13865"/>
    <cellStyle name="常规 7 9 3" xfId="3346"/>
    <cellStyle name="常规 7 9 3 2" xfId="7095"/>
    <cellStyle name="常规 7 9 3 2 2" xfId="13868"/>
    <cellStyle name="常规 7 9 3 3" xfId="13867"/>
    <cellStyle name="常规 7 9 4" xfId="7093"/>
    <cellStyle name="常规 7 9 4 2" xfId="13869"/>
    <cellStyle name="常规 7 9 5" xfId="13864"/>
    <cellStyle name="常规 7_Lenovo APP User Scenario testcase v1.1" xfId="3347"/>
    <cellStyle name="常规 8" xfId="3348"/>
    <cellStyle name="常规 8 10" xfId="13870"/>
    <cellStyle name="常规 8 2" xfId="3349"/>
    <cellStyle name="常规 8 2 10" xfId="13871"/>
    <cellStyle name="常规 8 2 2" xfId="3350"/>
    <cellStyle name="常规 8 2 2 2" xfId="3351"/>
    <cellStyle name="常规 8 2 2 2 2" xfId="3352"/>
    <cellStyle name="常规 8 2 2 2 2 2" xfId="3353"/>
    <cellStyle name="常规 8 2 2 2 2 2 2" xfId="7101"/>
    <cellStyle name="常规 8 2 2 2 2 2 2 2" xfId="13876"/>
    <cellStyle name="常规 8 2 2 2 2 2 3" xfId="13875"/>
    <cellStyle name="常规 8 2 2 2 2 3" xfId="7100"/>
    <cellStyle name="常规 8 2 2 2 2 3 2" xfId="13877"/>
    <cellStyle name="常规 8 2 2 2 2 4" xfId="13874"/>
    <cellStyle name="常规 8 2 2 2 3" xfId="3354"/>
    <cellStyle name="常规 8 2 2 2 3 2" xfId="7102"/>
    <cellStyle name="常规 8 2 2 2 3 2 2" xfId="13879"/>
    <cellStyle name="常规 8 2 2 2 3 3" xfId="13878"/>
    <cellStyle name="常规 8 2 2 2 4" xfId="3355"/>
    <cellStyle name="常规 8 2 2 2 4 2" xfId="7103"/>
    <cellStyle name="常规 8 2 2 2 4 2 2" xfId="13881"/>
    <cellStyle name="常规 8 2 2 2 4 3" xfId="13880"/>
    <cellStyle name="常规 8 2 2 2 5" xfId="7099"/>
    <cellStyle name="常规 8 2 2 2 5 2" xfId="13882"/>
    <cellStyle name="常规 8 2 2 2 6" xfId="13873"/>
    <cellStyle name="常规 8 2 2 3" xfId="3356"/>
    <cellStyle name="常规 8 2 2 3 2" xfId="3357"/>
    <cellStyle name="常规 8 2 2 3 2 2" xfId="7105"/>
    <cellStyle name="常规 8 2 2 3 2 2 2" xfId="13885"/>
    <cellStyle name="常规 8 2 2 3 2 3" xfId="13884"/>
    <cellStyle name="常规 8 2 2 3 3" xfId="3358"/>
    <cellStyle name="常规 8 2 2 3 3 2" xfId="7106"/>
    <cellStyle name="常规 8 2 2 3 3 2 2" xfId="13887"/>
    <cellStyle name="常规 8 2 2 3 3 3" xfId="13886"/>
    <cellStyle name="常规 8 2 2 3 4" xfId="7104"/>
    <cellStyle name="常规 8 2 2 3 4 2" xfId="13888"/>
    <cellStyle name="常规 8 2 2 3 5" xfId="13883"/>
    <cellStyle name="常规 8 2 2 4" xfId="3359"/>
    <cellStyle name="常规 8 2 2 4 2" xfId="3360"/>
    <cellStyle name="常规 8 2 2 4 2 2" xfId="7108"/>
    <cellStyle name="常规 8 2 2 4 2 2 2" xfId="13891"/>
    <cellStyle name="常规 8 2 2 4 2 3" xfId="13890"/>
    <cellStyle name="常规 8 2 2 4 3" xfId="7107"/>
    <cellStyle name="常规 8 2 2 4 3 2" xfId="13892"/>
    <cellStyle name="常规 8 2 2 4 4" xfId="13889"/>
    <cellStyle name="常规 8 2 2 5" xfId="3361"/>
    <cellStyle name="常规 8 2 2 5 2" xfId="7109"/>
    <cellStyle name="常规 8 2 2 5 2 2" xfId="13894"/>
    <cellStyle name="常规 8 2 2 5 3" xfId="13893"/>
    <cellStyle name="常规 8 2 2 6" xfId="3362"/>
    <cellStyle name="常规 8 2 2 6 2" xfId="7110"/>
    <cellStyle name="常规 8 2 2 6 2 2" xfId="13896"/>
    <cellStyle name="常规 8 2 2 6 3" xfId="13895"/>
    <cellStyle name="常规 8 2 2 7" xfId="7098"/>
    <cellStyle name="常规 8 2 2 7 2" xfId="13897"/>
    <cellStyle name="常规 8 2 2 8" xfId="13872"/>
    <cellStyle name="常规 8 2 3" xfId="3363"/>
    <cellStyle name="常规 8 2 3 2" xfId="3364"/>
    <cellStyle name="常规 8 2 3 2 2" xfId="3365"/>
    <cellStyle name="常规 8 2 3 2 2 2" xfId="7113"/>
    <cellStyle name="常规 8 2 3 2 2 2 2" xfId="13901"/>
    <cellStyle name="常规 8 2 3 2 2 3" xfId="13900"/>
    <cellStyle name="常规 8 2 3 2 3" xfId="7112"/>
    <cellStyle name="常规 8 2 3 2 3 2" xfId="13902"/>
    <cellStyle name="常规 8 2 3 2 4" xfId="13899"/>
    <cellStyle name="常规 8 2 3 3" xfId="3366"/>
    <cellStyle name="常规 8 2 3 3 2" xfId="7114"/>
    <cellStyle name="常规 8 2 3 3 2 2" xfId="13904"/>
    <cellStyle name="常规 8 2 3 3 3" xfId="13903"/>
    <cellStyle name="常规 8 2 3 4" xfId="3367"/>
    <cellStyle name="常规 8 2 3 4 2" xfId="7115"/>
    <cellStyle name="常规 8 2 3 4 2 2" xfId="13906"/>
    <cellStyle name="常规 8 2 3 4 3" xfId="13905"/>
    <cellStyle name="常规 8 2 3 5" xfId="7111"/>
    <cellStyle name="常规 8 2 3 5 2" xfId="13907"/>
    <cellStyle name="常规 8 2 3 6" xfId="13898"/>
    <cellStyle name="常规 8 2 4" xfId="3368"/>
    <cellStyle name="常规 8 2 4 2" xfId="3369"/>
    <cellStyle name="常规 8 2 4 2 2" xfId="7117"/>
    <cellStyle name="常规 8 2 4 2 2 2" xfId="13910"/>
    <cellStyle name="常规 8 2 4 2 3" xfId="13909"/>
    <cellStyle name="常规 8 2 4 3" xfId="3370"/>
    <cellStyle name="常规 8 2 4 3 2" xfId="7118"/>
    <cellStyle name="常规 8 2 4 3 2 2" xfId="13912"/>
    <cellStyle name="常规 8 2 4 3 3" xfId="13911"/>
    <cellStyle name="常规 8 2 4 4" xfId="7116"/>
    <cellStyle name="常规 8 2 4 4 2" xfId="13913"/>
    <cellStyle name="常规 8 2 4 5" xfId="13908"/>
    <cellStyle name="常规 8 2 5" xfId="3371"/>
    <cellStyle name="常规 8 2 5 2" xfId="3372"/>
    <cellStyle name="常规 8 2 5 2 2" xfId="7120"/>
    <cellStyle name="常规 8 2 5 2 2 2" xfId="13916"/>
    <cellStyle name="常规 8 2 5 2 3" xfId="13915"/>
    <cellStyle name="常规 8 2 5 3" xfId="7119"/>
    <cellStyle name="常规 8 2 5 3 2" xfId="13917"/>
    <cellStyle name="常规 8 2 5 4" xfId="13914"/>
    <cellStyle name="常规 8 2 6" xfId="3373"/>
    <cellStyle name="常规 8 2 6 2" xfId="7121"/>
    <cellStyle name="常规 8 2 6 2 2" xfId="13919"/>
    <cellStyle name="常规 8 2 6 3" xfId="13918"/>
    <cellStyle name="常规 8 2 7" xfId="3374"/>
    <cellStyle name="常规 8 2 7 2" xfId="7122"/>
    <cellStyle name="常规 8 2 7 2 2" xfId="13921"/>
    <cellStyle name="常规 8 2 7 3" xfId="13920"/>
    <cellStyle name="常规 8 2 8" xfId="3375"/>
    <cellStyle name="常规 8 2 8 2" xfId="7123"/>
    <cellStyle name="常规 8 2 8 2 2" xfId="13923"/>
    <cellStyle name="常规 8 2 8 3" xfId="13922"/>
    <cellStyle name="常规 8 2 9" xfId="7097"/>
    <cellStyle name="常规 8 2 9 2" xfId="13924"/>
    <cellStyle name="常规 8 3" xfId="3376"/>
    <cellStyle name="常规 8 3 2" xfId="3377"/>
    <cellStyle name="常规 8 3 2 2" xfId="3378"/>
    <cellStyle name="常规 8 3 2 2 2" xfId="7126"/>
    <cellStyle name="常规 8 3 2 2 2 2" xfId="13928"/>
    <cellStyle name="常规 8 3 2 2 3" xfId="13927"/>
    <cellStyle name="常规 8 3 2 3" xfId="7125"/>
    <cellStyle name="常规 8 3 2 3 2" xfId="13929"/>
    <cellStyle name="常规 8 3 2 4" xfId="13926"/>
    <cellStyle name="常规 8 3 3" xfId="3379"/>
    <cellStyle name="常规 8 3 3 2" xfId="7127"/>
    <cellStyle name="常规 8 3 3 2 2" xfId="13931"/>
    <cellStyle name="常规 8 3 3 3" xfId="13930"/>
    <cellStyle name="常规 8 3 4" xfId="3380"/>
    <cellStyle name="常规 8 3 4 2" xfId="7128"/>
    <cellStyle name="常规 8 3 4 2 2" xfId="13933"/>
    <cellStyle name="常规 8 3 4 3" xfId="13932"/>
    <cellStyle name="常规 8 3 5" xfId="7124"/>
    <cellStyle name="常规 8 3 5 2" xfId="13934"/>
    <cellStyle name="常规 8 3 6" xfId="13925"/>
    <cellStyle name="常规 8 4" xfId="3381"/>
    <cellStyle name="常规 8 4 2" xfId="3382"/>
    <cellStyle name="常规 8 4 2 2" xfId="7130"/>
    <cellStyle name="常规 8 4 2 2 2" xfId="13937"/>
    <cellStyle name="常规 8 4 2 3" xfId="13936"/>
    <cellStyle name="常规 8 4 3" xfId="3383"/>
    <cellStyle name="常规 8 4 3 2" xfId="7131"/>
    <cellStyle name="常规 8 4 3 2 2" xfId="13939"/>
    <cellStyle name="常规 8 4 3 3" xfId="13938"/>
    <cellStyle name="常规 8 4 4" xfId="7129"/>
    <cellStyle name="常规 8 4 4 2" xfId="13940"/>
    <cellStyle name="常规 8 4 5" xfId="13935"/>
    <cellStyle name="常规 8 5" xfId="3384"/>
    <cellStyle name="常规 8 5 2" xfId="3385"/>
    <cellStyle name="常规 8 5 2 2" xfId="7133"/>
    <cellStyle name="常规 8 5 2 2 2" xfId="13943"/>
    <cellStyle name="常规 8 5 2 3" xfId="13942"/>
    <cellStyle name="常规 8 5 3" xfId="7132"/>
    <cellStyle name="常规 8 5 3 2" xfId="13944"/>
    <cellStyle name="常规 8 5 4" xfId="13941"/>
    <cellStyle name="常规 8 6" xfId="3386"/>
    <cellStyle name="常规 8 6 2" xfId="7134"/>
    <cellStyle name="常规 8 6 2 2" xfId="13946"/>
    <cellStyle name="常规 8 6 3" xfId="13945"/>
    <cellStyle name="常规 8 7" xfId="3387"/>
    <cellStyle name="常规 8 7 2" xfId="7135"/>
    <cellStyle name="常规 8 7 2 2" xfId="13948"/>
    <cellStyle name="常规 8 7 3" xfId="13947"/>
    <cellStyle name="常规 8 8" xfId="3388"/>
    <cellStyle name="常规 8 8 2" xfId="7136"/>
    <cellStyle name="常规 8 8 2 2" xfId="13950"/>
    <cellStyle name="常规 8 8 3" xfId="13949"/>
    <cellStyle name="常规 8 9" xfId="7096"/>
    <cellStyle name="常规 8 9 2" xfId="13951"/>
    <cellStyle name="常规 9" xfId="3389"/>
    <cellStyle name="常规 9 2" xfId="3390"/>
    <cellStyle name="常规 9 2 2" xfId="3391"/>
    <cellStyle name="常规 9 2 2 2" xfId="3392"/>
    <cellStyle name="常规 9 2 2 2 2" xfId="7140"/>
    <cellStyle name="常规 9 2 2 2 2 2" xfId="13956"/>
    <cellStyle name="常规 9 2 2 2 3" xfId="13955"/>
    <cellStyle name="常规 9 2 2 3" xfId="7139"/>
    <cellStyle name="常规 9 2 2 3 2" xfId="13957"/>
    <cellStyle name="常规 9 2 2 4" xfId="13954"/>
    <cellStyle name="常规 9 2 3" xfId="3393"/>
    <cellStyle name="常规 9 2 3 2" xfId="7141"/>
    <cellStyle name="常规 9 2 3 2 2" xfId="13959"/>
    <cellStyle name="常规 9 2 3 3" xfId="13958"/>
    <cellStyle name="常规 9 2 4" xfId="7138"/>
    <cellStyle name="常规 9 2 4 2" xfId="13960"/>
    <cellStyle name="常规 9 2 5" xfId="13953"/>
    <cellStyle name="常规 9 3" xfId="3394"/>
    <cellStyle name="常规 9 3 2" xfId="3395"/>
    <cellStyle name="常规 9 3 2 2" xfId="7143"/>
    <cellStyle name="常规 9 3 2 2 2" xfId="13963"/>
    <cellStyle name="常规 9 3 2 3" xfId="13962"/>
    <cellStyle name="常规 9 3 3" xfId="7142"/>
    <cellStyle name="常规 9 3 3 2" xfId="13964"/>
    <cellStyle name="常规 9 3 4" xfId="13961"/>
    <cellStyle name="常规 9 4" xfId="3396"/>
    <cellStyle name="常规 9 4 2" xfId="7144"/>
    <cellStyle name="常规 9 4 2 2" xfId="13966"/>
    <cellStyle name="常规 9 4 3" xfId="13965"/>
    <cellStyle name="常规 9 5" xfId="3397"/>
    <cellStyle name="常规 9 5 2" xfId="7145"/>
    <cellStyle name="常规 9 5 2 2" xfId="13968"/>
    <cellStyle name="常规 9 5 3" xfId="13967"/>
    <cellStyle name="常规 9 6" xfId="3398"/>
    <cellStyle name="常规 9 6 2" xfId="7146"/>
    <cellStyle name="常规 9 6 2 2" xfId="13970"/>
    <cellStyle name="常规 9 6 3" xfId="13969"/>
    <cellStyle name="常规 9 7" xfId="3399"/>
    <cellStyle name="常规 9 7 2" xfId="7147"/>
    <cellStyle name="常规 9 7 2 2" xfId="13972"/>
    <cellStyle name="常规 9 7 3" xfId="13971"/>
    <cellStyle name="常规 9 8" xfId="7137"/>
    <cellStyle name="常规 9 8 2" xfId="13973"/>
    <cellStyle name="常规 9 9" xfId="13952"/>
    <cellStyle name="超連結" xfId="15092" builtinId="8"/>
    <cellStyle name="超連結 10" xfId="3521"/>
    <cellStyle name="超連結 10 2" xfId="7268"/>
    <cellStyle name="超連結 10 2 2" xfId="14687"/>
    <cellStyle name="超連結 10 3" xfId="14686"/>
    <cellStyle name="超連結 2" xfId="3522"/>
    <cellStyle name="超連結 2 2" xfId="3523"/>
    <cellStyle name="超連結 2 2 2" xfId="7270"/>
    <cellStyle name="超連結 2 2 2 2" xfId="14690"/>
    <cellStyle name="超連結 2 2 3" xfId="14689"/>
    <cellStyle name="超連結 2 3" xfId="3524"/>
    <cellStyle name="超連結 2 3 2" xfId="7271"/>
    <cellStyle name="超連結 2 3 2 2" xfId="14692"/>
    <cellStyle name="超連結 2 3 3" xfId="14691"/>
    <cellStyle name="超連結 2 4" xfId="7269"/>
    <cellStyle name="超連結 2 4 2" xfId="14693"/>
    <cellStyle name="超連結 2 5" xfId="14688"/>
    <cellStyle name="超連結 3" xfId="3525"/>
    <cellStyle name="超連結 3 2" xfId="3526"/>
    <cellStyle name="超連結 3 2 2" xfId="7273"/>
    <cellStyle name="超連結 3 2 2 2" xfId="14696"/>
    <cellStyle name="超連結 3 2 3" xfId="14695"/>
    <cellStyle name="超連結 3 3" xfId="3527"/>
    <cellStyle name="超連結 3 3 2" xfId="7274"/>
    <cellStyle name="超連結 3 3 2 2" xfId="14698"/>
    <cellStyle name="超連結 3 3 3" xfId="14697"/>
    <cellStyle name="超連結 3 4" xfId="7272"/>
    <cellStyle name="超連結 3 4 2" xfId="14699"/>
    <cellStyle name="超連結 3 5" xfId="14694"/>
    <cellStyle name="超連結 4" xfId="3528"/>
    <cellStyle name="超連結 4 2" xfId="3529"/>
    <cellStyle name="超連結 4 2 2" xfId="7276"/>
    <cellStyle name="超連結 4 2 2 2" xfId="14702"/>
    <cellStyle name="超連結 4 2 3" xfId="14701"/>
    <cellStyle name="超連結 4 3" xfId="3530"/>
    <cellStyle name="超連結 4 3 2" xfId="7277"/>
    <cellStyle name="超連結 4 3 2 2" xfId="14704"/>
    <cellStyle name="超連結 4 3 3" xfId="14703"/>
    <cellStyle name="超連結 4 4" xfId="7275"/>
    <cellStyle name="超連結 4 4 2" xfId="14705"/>
    <cellStyle name="超連結 4 5" xfId="14700"/>
    <cellStyle name="超連結 5" xfId="3531"/>
    <cellStyle name="超連結 5 2" xfId="3532"/>
    <cellStyle name="超連結 5 2 2" xfId="7279"/>
    <cellStyle name="超連結 5 2 2 2" xfId="14708"/>
    <cellStyle name="超連結 5 2 3" xfId="14707"/>
    <cellStyle name="超連結 5 3" xfId="3533"/>
    <cellStyle name="超連結 5 3 2" xfId="7280"/>
    <cellStyle name="超連結 5 3 2 2" xfId="14710"/>
    <cellStyle name="超連結 5 3 3" xfId="14709"/>
    <cellStyle name="超連結 5 4" xfId="7278"/>
    <cellStyle name="超連結 5 4 2" xfId="14711"/>
    <cellStyle name="超連結 5 5" xfId="14706"/>
    <cellStyle name="超連結 6" xfId="3534"/>
    <cellStyle name="超連結 6 2" xfId="7281"/>
    <cellStyle name="超連結 6 2 2" xfId="14713"/>
    <cellStyle name="超連結 6 3" xfId="14712"/>
    <cellStyle name="超連結 7" xfId="3535"/>
    <cellStyle name="超連結 7 2" xfId="7282"/>
    <cellStyle name="超連結 7 2 2" xfId="14715"/>
    <cellStyle name="超連結 7 3" xfId="14714"/>
    <cellStyle name="超連結 8" xfId="3536"/>
    <cellStyle name="超連結 8 2" xfId="7283"/>
    <cellStyle name="超連結 8 2 2" xfId="14717"/>
    <cellStyle name="超連結 8 3" xfId="14716"/>
    <cellStyle name="超連結 9" xfId="3537"/>
    <cellStyle name="超連結 9 2" xfId="7284"/>
    <cellStyle name="超連結 9 2 2" xfId="14719"/>
    <cellStyle name="超連結 9 3" xfId="14718"/>
    <cellStyle name="超链接 10" xfId="3538"/>
    <cellStyle name="超链接 10 2" xfId="3539"/>
    <cellStyle name="超链接 10 2 2" xfId="3540"/>
    <cellStyle name="超链接 10 2 2 2" xfId="7287"/>
    <cellStyle name="超链接 10 2 2 2 2" xfId="14727"/>
    <cellStyle name="超链接 10 2 2 3" xfId="14726"/>
    <cellStyle name="超链接 10 2 3" xfId="7286"/>
    <cellStyle name="超链接 10 2 3 2" xfId="14728"/>
    <cellStyle name="超链接 10 2 4" xfId="14725"/>
    <cellStyle name="超链接 10 3" xfId="3541"/>
    <cellStyle name="超链接 10 3 2" xfId="7288"/>
    <cellStyle name="超链接 10 3 2 2" xfId="14730"/>
    <cellStyle name="超链接 10 3 3" xfId="14729"/>
    <cellStyle name="超链接 10 4" xfId="7285"/>
    <cellStyle name="超链接 10 4 2" xfId="14731"/>
    <cellStyle name="超链接 10 5" xfId="14724"/>
    <cellStyle name="超链接 2" xfId="3542"/>
    <cellStyle name="超链接 2 2" xfId="3543"/>
    <cellStyle name="超链接 2 2 2" xfId="7290"/>
    <cellStyle name="超链接 2 2 2 2" xfId="14734"/>
    <cellStyle name="超链接 2 2 3" xfId="14733"/>
    <cellStyle name="超链接 2 3" xfId="7289"/>
    <cellStyle name="超链接 2 3 2" xfId="14735"/>
    <cellStyle name="超链接 2 4" xfId="14732"/>
    <cellStyle name="超链接 3" xfId="3544"/>
    <cellStyle name="超链接 3 2" xfId="7291"/>
    <cellStyle name="超链接 3 2 2" xfId="14737"/>
    <cellStyle name="超链接 3 3" xfId="14736"/>
    <cellStyle name="超链接 4" xfId="3545"/>
    <cellStyle name="超链接 4 2" xfId="3546"/>
    <cellStyle name="超链接 4 2 2" xfId="3547"/>
    <cellStyle name="超链接 4 2 2 2" xfId="3548"/>
    <cellStyle name="超链接 4 2 2 2 2" xfId="7295"/>
    <cellStyle name="超链接 4 2 2 2 2 2" xfId="14742"/>
    <cellStyle name="超链接 4 2 2 2 3" xfId="14741"/>
    <cellStyle name="超链接 4 2 2 3" xfId="7294"/>
    <cellStyle name="超链接 4 2 2 3 2" xfId="14743"/>
    <cellStyle name="超链接 4 2 2 4" xfId="14740"/>
    <cellStyle name="超链接 4 2 3" xfId="3549"/>
    <cellStyle name="超链接 4 2 3 2" xfId="7296"/>
    <cellStyle name="超链接 4 2 3 2 2" xfId="14745"/>
    <cellStyle name="超链接 4 2 3 3" xfId="14744"/>
    <cellStyle name="超链接 4 2 4" xfId="3550"/>
    <cellStyle name="超链接 4 2 4 2" xfId="7297"/>
    <cellStyle name="超链接 4 2 4 2 2" xfId="14747"/>
    <cellStyle name="超链接 4 2 4 3" xfId="14746"/>
    <cellStyle name="超链接 4 2 5" xfId="7293"/>
    <cellStyle name="超链接 4 2 5 2" xfId="14748"/>
    <cellStyle name="超链接 4 2 6" xfId="14739"/>
    <cellStyle name="超链接 4 3" xfId="3551"/>
    <cellStyle name="超链接 4 3 2" xfId="3552"/>
    <cellStyle name="超链接 4 3 2 2" xfId="7299"/>
    <cellStyle name="超链接 4 3 2 2 2" xfId="14751"/>
    <cellStyle name="超链接 4 3 2 3" xfId="14750"/>
    <cellStyle name="超链接 4 3 3" xfId="3553"/>
    <cellStyle name="超链接 4 3 3 2" xfId="7300"/>
    <cellStyle name="超链接 4 3 3 2 2" xfId="14753"/>
    <cellStyle name="超链接 4 3 3 3" xfId="14752"/>
    <cellStyle name="超链接 4 3 4" xfId="7298"/>
    <cellStyle name="超链接 4 3 4 2" xfId="14754"/>
    <cellStyle name="超链接 4 3 5" xfId="14749"/>
    <cellStyle name="超链接 4 4" xfId="3554"/>
    <cellStyle name="超链接 4 4 2" xfId="3555"/>
    <cellStyle name="超链接 4 4 2 2" xfId="7302"/>
    <cellStyle name="超链接 4 4 2 2 2" xfId="14757"/>
    <cellStyle name="超链接 4 4 2 3" xfId="14756"/>
    <cellStyle name="超链接 4 4 3" xfId="7301"/>
    <cellStyle name="超链接 4 4 3 2" xfId="14758"/>
    <cellStyle name="超链接 4 4 4" xfId="14755"/>
    <cellStyle name="超链接 4 5" xfId="3556"/>
    <cellStyle name="超链接 4 5 2" xfId="7303"/>
    <cellStyle name="超链接 4 5 2 2" xfId="14760"/>
    <cellStyle name="超链接 4 5 3" xfId="14759"/>
    <cellStyle name="超链接 4 6" xfId="3557"/>
    <cellStyle name="超链接 4 6 2" xfId="7304"/>
    <cellStyle name="超链接 4 6 2 2" xfId="14762"/>
    <cellStyle name="超链接 4 6 3" xfId="14761"/>
    <cellStyle name="超链接 4 7" xfId="7292"/>
    <cellStyle name="超链接 4 7 2" xfId="14763"/>
    <cellStyle name="超链接 4 8" xfId="14738"/>
    <cellStyle name="超链接 5" xfId="3558"/>
    <cellStyle name="超链接 5 2" xfId="3559"/>
    <cellStyle name="超链接 5 2 2" xfId="3560"/>
    <cellStyle name="超链接 5 2 2 2" xfId="3561"/>
    <cellStyle name="超链接 5 2 2 2 2" xfId="7308"/>
    <cellStyle name="超链接 5 2 2 2 2 2" xfId="14768"/>
    <cellStyle name="超链接 5 2 2 2 3" xfId="14767"/>
    <cellStyle name="超链接 5 2 2 3" xfId="7307"/>
    <cellStyle name="超链接 5 2 2 3 2" xfId="14769"/>
    <cellStyle name="超链接 5 2 2 4" xfId="14766"/>
    <cellStyle name="超链接 5 2 3" xfId="3562"/>
    <cellStyle name="超链接 5 2 3 2" xfId="7309"/>
    <cellStyle name="超链接 5 2 3 2 2" xfId="14771"/>
    <cellStyle name="超链接 5 2 3 3" xfId="14770"/>
    <cellStyle name="超链接 5 2 4" xfId="3563"/>
    <cellStyle name="超链接 5 2 4 2" xfId="7310"/>
    <cellStyle name="超链接 5 2 4 2 2" xfId="14773"/>
    <cellStyle name="超链接 5 2 4 3" xfId="14772"/>
    <cellStyle name="超链接 5 2 5" xfId="7306"/>
    <cellStyle name="超链接 5 2 5 2" xfId="14774"/>
    <cellStyle name="超链接 5 2 6" xfId="14765"/>
    <cellStyle name="超链接 5 3" xfId="3564"/>
    <cellStyle name="超链接 5 3 2" xfId="3565"/>
    <cellStyle name="超链接 5 3 2 2" xfId="7312"/>
    <cellStyle name="超链接 5 3 2 2 2" xfId="14777"/>
    <cellStyle name="超链接 5 3 2 3" xfId="14776"/>
    <cellStyle name="超链接 5 3 3" xfId="3566"/>
    <cellStyle name="超链接 5 3 3 2" xfId="7313"/>
    <cellStyle name="超链接 5 3 3 2 2" xfId="14779"/>
    <cellStyle name="超链接 5 3 3 3" xfId="14778"/>
    <cellStyle name="超链接 5 3 4" xfId="7311"/>
    <cellStyle name="超链接 5 3 4 2" xfId="14780"/>
    <cellStyle name="超链接 5 3 5" xfId="14775"/>
    <cellStyle name="超链接 5 4" xfId="3567"/>
    <cellStyle name="超链接 5 4 2" xfId="3568"/>
    <cellStyle name="超链接 5 4 2 2" xfId="7315"/>
    <cellStyle name="超链接 5 4 2 2 2" xfId="14783"/>
    <cellStyle name="超链接 5 4 2 3" xfId="14782"/>
    <cellStyle name="超链接 5 4 3" xfId="7314"/>
    <cellStyle name="超链接 5 4 3 2" xfId="14784"/>
    <cellStyle name="超链接 5 4 4" xfId="14781"/>
    <cellStyle name="超链接 5 5" xfId="3569"/>
    <cellStyle name="超链接 5 5 2" xfId="7316"/>
    <cellStyle name="超链接 5 5 2 2" xfId="14786"/>
    <cellStyle name="超链接 5 5 3" xfId="14785"/>
    <cellStyle name="超链接 5 6" xfId="3570"/>
    <cellStyle name="超链接 5 6 2" xfId="7317"/>
    <cellStyle name="超链接 5 6 2 2" xfId="14788"/>
    <cellStyle name="超链接 5 6 3" xfId="14787"/>
    <cellStyle name="超链接 5 7" xfId="7305"/>
    <cellStyle name="超链接 5 7 2" xfId="14789"/>
    <cellStyle name="超链接 5 8" xfId="14764"/>
    <cellStyle name="超链接 6" xfId="3571"/>
    <cellStyle name="超链接 6 2" xfId="3572"/>
    <cellStyle name="超链接 6 2 2" xfId="3573"/>
    <cellStyle name="超链接 6 2 2 2" xfId="3574"/>
    <cellStyle name="超链接 6 2 2 2 2" xfId="7321"/>
    <cellStyle name="超链接 6 2 2 2 2 2" xfId="14794"/>
    <cellStyle name="超链接 6 2 2 2 3" xfId="14793"/>
    <cellStyle name="超链接 6 2 2 3" xfId="7320"/>
    <cellStyle name="超链接 6 2 2 3 2" xfId="14795"/>
    <cellStyle name="超链接 6 2 2 4" xfId="14792"/>
    <cellStyle name="超链接 6 2 3" xfId="3575"/>
    <cellStyle name="超链接 6 2 3 2" xfId="7322"/>
    <cellStyle name="超链接 6 2 3 2 2" xfId="14797"/>
    <cellStyle name="超链接 6 2 3 3" xfId="14796"/>
    <cellStyle name="超链接 6 2 4" xfId="3576"/>
    <cellStyle name="超链接 6 2 4 2" xfId="7323"/>
    <cellStyle name="超链接 6 2 4 2 2" xfId="14799"/>
    <cellStyle name="超链接 6 2 4 3" xfId="14798"/>
    <cellStyle name="超链接 6 2 5" xfId="7319"/>
    <cellStyle name="超链接 6 2 5 2" xfId="14800"/>
    <cellStyle name="超链接 6 2 6" xfId="14791"/>
    <cellStyle name="超链接 6 3" xfId="3577"/>
    <cellStyle name="超链接 6 3 2" xfId="3578"/>
    <cellStyle name="超链接 6 3 2 2" xfId="7325"/>
    <cellStyle name="超链接 6 3 2 2 2" xfId="14803"/>
    <cellStyle name="超链接 6 3 2 3" xfId="14802"/>
    <cellStyle name="超链接 6 3 3" xfId="3579"/>
    <cellStyle name="超链接 6 3 3 2" xfId="7326"/>
    <cellStyle name="超链接 6 3 3 2 2" xfId="14805"/>
    <cellStyle name="超链接 6 3 3 3" xfId="14804"/>
    <cellStyle name="超链接 6 3 4" xfId="7324"/>
    <cellStyle name="超链接 6 3 4 2" xfId="14806"/>
    <cellStyle name="超链接 6 3 5" xfId="14801"/>
    <cellStyle name="超链接 6 4" xfId="3580"/>
    <cellStyle name="超链接 6 4 2" xfId="3581"/>
    <cellStyle name="超链接 6 4 2 2" xfId="7328"/>
    <cellStyle name="超链接 6 4 2 2 2" xfId="14809"/>
    <cellStyle name="超链接 6 4 2 3" xfId="14808"/>
    <cellStyle name="超链接 6 4 3" xfId="7327"/>
    <cellStyle name="超链接 6 4 3 2" xfId="14810"/>
    <cellStyle name="超链接 6 4 4" xfId="14807"/>
    <cellStyle name="超链接 6 5" xfId="3582"/>
    <cellStyle name="超链接 6 5 2" xfId="7329"/>
    <cellStyle name="超链接 6 5 2 2" xfId="14812"/>
    <cellStyle name="超链接 6 5 3" xfId="14811"/>
    <cellStyle name="超链接 6 6" xfId="3583"/>
    <cellStyle name="超链接 6 6 2" xfId="7330"/>
    <cellStyle name="超链接 6 6 2 2" xfId="14814"/>
    <cellStyle name="超链接 6 6 3" xfId="14813"/>
    <cellStyle name="超链接 6 7" xfId="7318"/>
    <cellStyle name="超链接 6 7 2" xfId="14815"/>
    <cellStyle name="超链接 6 8" xfId="14790"/>
    <cellStyle name="超链接 7" xfId="3584"/>
    <cellStyle name="超链接 7 2" xfId="7331"/>
    <cellStyle name="超链接 7 2 2" xfId="14817"/>
    <cellStyle name="超链接 7 3" xfId="14816"/>
    <cellStyle name="超鏈接" xfId="3585"/>
    <cellStyle name="超鏈接 2" xfId="3586"/>
    <cellStyle name="超鏈接 2 2" xfId="7333"/>
    <cellStyle name="超鏈接 2 2 2" xfId="14722"/>
    <cellStyle name="超鏈接 2 3" xfId="14721"/>
    <cellStyle name="超鏈接 3" xfId="7332"/>
    <cellStyle name="超鏈接 3 2" xfId="14723"/>
    <cellStyle name="超鏈接 4" xfId="14720"/>
    <cellStyle name="輔色1 2" xfId="3653"/>
    <cellStyle name="輔色1 2 2" xfId="7400"/>
    <cellStyle name="輔色1 2 2 2" xfId="14819"/>
    <cellStyle name="輔色1 2 3" xfId="14818"/>
    <cellStyle name="輔色1 3" xfId="3654"/>
    <cellStyle name="輔色1 3 2" xfId="7401"/>
    <cellStyle name="輔色1 3 2 2" xfId="14821"/>
    <cellStyle name="輔色1 3 3" xfId="14820"/>
    <cellStyle name="輔色1 4" xfId="3655"/>
    <cellStyle name="輔色1 4 2" xfId="7402"/>
    <cellStyle name="輔色1 4 2 2" xfId="14823"/>
    <cellStyle name="輔色1 4 3" xfId="14822"/>
    <cellStyle name="輔色1 5" xfId="3656"/>
    <cellStyle name="輔色1 5 2" xfId="7403"/>
    <cellStyle name="輔色1 5 2 2" xfId="14825"/>
    <cellStyle name="輔色1 5 3" xfId="14824"/>
    <cellStyle name="輔色1 6" xfId="3657"/>
    <cellStyle name="輔色1 6 2" xfId="7404"/>
    <cellStyle name="輔色1 6 2 2" xfId="14827"/>
    <cellStyle name="輔色1 6 3" xfId="14826"/>
    <cellStyle name="輔色1 7" xfId="3658"/>
    <cellStyle name="輔色1 7 2" xfId="7405"/>
    <cellStyle name="輔色1 7 2 2" xfId="14829"/>
    <cellStyle name="輔色1 7 3" xfId="14828"/>
    <cellStyle name="輔色1 8" xfId="3659"/>
    <cellStyle name="輔色1 8 2" xfId="7406"/>
    <cellStyle name="輔色1 8 2 2" xfId="14831"/>
    <cellStyle name="輔色1 8 3" xfId="14830"/>
    <cellStyle name="輔色1 9" xfId="3660"/>
    <cellStyle name="輔色1 9 2" xfId="7407"/>
    <cellStyle name="輔色1 9 2 2" xfId="14833"/>
    <cellStyle name="輔色1 9 3" xfId="14832"/>
    <cellStyle name="輔色2 2" xfId="3661"/>
    <cellStyle name="輔色2 2 2" xfId="7408"/>
    <cellStyle name="輔色2 2 2 2" xfId="14835"/>
    <cellStyle name="輔色2 2 3" xfId="14834"/>
    <cellStyle name="輔色2 3" xfId="3662"/>
    <cellStyle name="輔色2 3 2" xfId="7409"/>
    <cellStyle name="輔色2 3 2 2" xfId="14837"/>
    <cellStyle name="輔色2 3 3" xfId="14836"/>
    <cellStyle name="輔色2 4" xfId="3663"/>
    <cellStyle name="輔色2 4 2" xfId="7410"/>
    <cellStyle name="輔色2 4 2 2" xfId="14839"/>
    <cellStyle name="輔色2 4 3" xfId="14838"/>
    <cellStyle name="輔色2 5" xfId="3664"/>
    <cellStyle name="輔色2 5 2" xfId="7411"/>
    <cellStyle name="輔色2 5 2 2" xfId="14841"/>
    <cellStyle name="輔色2 5 3" xfId="14840"/>
    <cellStyle name="輔色2 6" xfId="3665"/>
    <cellStyle name="輔色2 6 2" xfId="7412"/>
    <cellStyle name="輔色2 6 2 2" xfId="14843"/>
    <cellStyle name="輔色2 6 3" xfId="14842"/>
    <cellStyle name="輔色2 7" xfId="3666"/>
    <cellStyle name="輔色2 7 2" xfId="7413"/>
    <cellStyle name="輔色2 7 2 2" xfId="14845"/>
    <cellStyle name="輔色2 7 3" xfId="14844"/>
    <cellStyle name="輔色2 8" xfId="3667"/>
    <cellStyle name="輔色2 8 2" xfId="7414"/>
    <cellStyle name="輔色2 8 2 2" xfId="14847"/>
    <cellStyle name="輔色2 8 3" xfId="14846"/>
    <cellStyle name="輔色2 9" xfId="3668"/>
    <cellStyle name="輔色2 9 2" xfId="7415"/>
    <cellStyle name="輔色2 9 2 2" xfId="14849"/>
    <cellStyle name="輔色2 9 3" xfId="14848"/>
    <cellStyle name="輔色3 2" xfId="3669"/>
    <cellStyle name="輔色3 2 2" xfId="7416"/>
    <cellStyle name="輔色3 2 2 2" xfId="14851"/>
    <cellStyle name="輔色3 2 3" xfId="14850"/>
    <cellStyle name="輔色3 3" xfId="3670"/>
    <cellStyle name="輔色3 3 2" xfId="7417"/>
    <cellStyle name="輔色3 3 2 2" xfId="14853"/>
    <cellStyle name="輔色3 3 3" xfId="14852"/>
    <cellStyle name="輔色3 4" xfId="3671"/>
    <cellStyle name="輔色3 4 2" xfId="7418"/>
    <cellStyle name="輔色3 4 2 2" xfId="14855"/>
    <cellStyle name="輔色3 4 3" xfId="14854"/>
    <cellStyle name="輔色3 5" xfId="3672"/>
    <cellStyle name="輔色3 5 2" xfId="7419"/>
    <cellStyle name="輔色3 5 2 2" xfId="14857"/>
    <cellStyle name="輔色3 5 3" xfId="14856"/>
    <cellStyle name="輔色3 6" xfId="3673"/>
    <cellStyle name="輔色3 6 2" xfId="7420"/>
    <cellStyle name="輔色3 6 2 2" xfId="14859"/>
    <cellStyle name="輔色3 6 3" xfId="14858"/>
    <cellStyle name="輔色3 7" xfId="3674"/>
    <cellStyle name="輔色3 7 2" xfId="7421"/>
    <cellStyle name="輔色3 7 2 2" xfId="14861"/>
    <cellStyle name="輔色3 7 3" xfId="14860"/>
    <cellStyle name="輔色3 8" xfId="3675"/>
    <cellStyle name="輔色3 8 2" xfId="7422"/>
    <cellStyle name="輔色3 8 2 2" xfId="14863"/>
    <cellStyle name="輔色3 8 3" xfId="14862"/>
    <cellStyle name="輔色3 9" xfId="3676"/>
    <cellStyle name="輔色3 9 2" xfId="7423"/>
    <cellStyle name="輔色3 9 2 2" xfId="14865"/>
    <cellStyle name="輔色3 9 3" xfId="14864"/>
    <cellStyle name="輔色4 2" xfId="3677"/>
    <cellStyle name="輔色4 2 2" xfId="7424"/>
    <cellStyle name="輔色4 2 2 2" xfId="14867"/>
    <cellStyle name="輔色4 2 3" xfId="14866"/>
    <cellStyle name="輔色4 3" xfId="3678"/>
    <cellStyle name="輔色4 3 2" xfId="7425"/>
    <cellStyle name="輔色4 3 2 2" xfId="14869"/>
    <cellStyle name="輔色4 3 3" xfId="14868"/>
    <cellStyle name="輔色4 4" xfId="3679"/>
    <cellStyle name="輔色4 4 2" xfId="7426"/>
    <cellStyle name="輔色4 4 2 2" xfId="14871"/>
    <cellStyle name="輔色4 4 3" xfId="14870"/>
    <cellStyle name="輔色4 5" xfId="3680"/>
    <cellStyle name="輔色4 5 2" xfId="7427"/>
    <cellStyle name="輔色4 5 2 2" xfId="14873"/>
    <cellStyle name="輔色4 5 3" xfId="14872"/>
    <cellStyle name="輔色4 6" xfId="3681"/>
    <cellStyle name="輔色4 6 2" xfId="7428"/>
    <cellStyle name="輔色4 6 2 2" xfId="14875"/>
    <cellStyle name="輔色4 6 3" xfId="14874"/>
    <cellStyle name="輔色4 7" xfId="3682"/>
    <cellStyle name="輔色4 7 2" xfId="7429"/>
    <cellStyle name="輔色4 7 2 2" xfId="14877"/>
    <cellStyle name="輔色4 7 3" xfId="14876"/>
    <cellStyle name="輔色4 8" xfId="3683"/>
    <cellStyle name="輔色4 8 2" xfId="7430"/>
    <cellStyle name="輔色4 8 2 2" xfId="14879"/>
    <cellStyle name="輔色4 8 3" xfId="14878"/>
    <cellStyle name="輔色4 9" xfId="3684"/>
    <cellStyle name="輔色4 9 2" xfId="7431"/>
    <cellStyle name="輔色4 9 2 2" xfId="14881"/>
    <cellStyle name="輔色4 9 3" xfId="14880"/>
    <cellStyle name="輔色5 2" xfId="3685"/>
    <cellStyle name="輔色5 2 2" xfId="7432"/>
    <cellStyle name="輔色5 2 2 2" xfId="14883"/>
    <cellStyle name="輔色5 2 3" xfId="14882"/>
    <cellStyle name="輔色5 3" xfId="3686"/>
    <cellStyle name="輔色5 3 2" xfId="7433"/>
    <cellStyle name="輔色5 3 2 2" xfId="14885"/>
    <cellStyle name="輔色5 3 3" xfId="14884"/>
    <cellStyle name="輔色5 4" xfId="3687"/>
    <cellStyle name="輔色5 4 2" xfId="7434"/>
    <cellStyle name="輔色5 4 2 2" xfId="14887"/>
    <cellStyle name="輔色5 4 3" xfId="14886"/>
    <cellStyle name="輔色5 5" xfId="3688"/>
    <cellStyle name="輔色5 5 2" xfId="7435"/>
    <cellStyle name="輔色5 5 2 2" xfId="14889"/>
    <cellStyle name="輔色5 5 3" xfId="14888"/>
    <cellStyle name="輔色5 6" xfId="3689"/>
    <cellStyle name="輔色5 6 2" xfId="7436"/>
    <cellStyle name="輔色5 6 2 2" xfId="14891"/>
    <cellStyle name="輔色5 6 3" xfId="14890"/>
    <cellStyle name="輔色5 7" xfId="3690"/>
    <cellStyle name="輔色5 7 2" xfId="7437"/>
    <cellStyle name="輔色5 7 2 2" xfId="14893"/>
    <cellStyle name="輔色5 7 3" xfId="14892"/>
    <cellStyle name="輔色5 8" xfId="3691"/>
    <cellStyle name="輔色5 8 2" xfId="7438"/>
    <cellStyle name="輔色5 8 2 2" xfId="14895"/>
    <cellStyle name="輔色5 8 3" xfId="14894"/>
    <cellStyle name="輔色5 9" xfId="3692"/>
    <cellStyle name="輔色5 9 2" xfId="7439"/>
    <cellStyle name="輔色5 9 2 2" xfId="14897"/>
    <cellStyle name="輔色5 9 3" xfId="14896"/>
    <cellStyle name="輔色6 2" xfId="3693"/>
    <cellStyle name="輔色6 2 2" xfId="7440"/>
    <cellStyle name="輔色6 2 2 2" xfId="14899"/>
    <cellStyle name="輔色6 2 3" xfId="14898"/>
    <cellStyle name="輔色6 3" xfId="3694"/>
    <cellStyle name="輔色6 3 2" xfId="7441"/>
    <cellStyle name="輔色6 3 2 2" xfId="14901"/>
    <cellStyle name="輔色6 3 3" xfId="14900"/>
    <cellStyle name="輔色6 4" xfId="3695"/>
    <cellStyle name="輔色6 4 2" xfId="7442"/>
    <cellStyle name="輔色6 4 2 2" xfId="14903"/>
    <cellStyle name="輔色6 4 3" xfId="14902"/>
    <cellStyle name="輔色6 5" xfId="3696"/>
    <cellStyle name="輔色6 5 2" xfId="7443"/>
    <cellStyle name="輔色6 5 2 2" xfId="14905"/>
    <cellStyle name="輔色6 5 3" xfId="14904"/>
    <cellStyle name="輔色6 6" xfId="3697"/>
    <cellStyle name="輔色6 6 2" xfId="7444"/>
    <cellStyle name="輔色6 6 2 2" xfId="14907"/>
    <cellStyle name="輔色6 6 3" xfId="14906"/>
    <cellStyle name="輔色6 7" xfId="3698"/>
    <cellStyle name="輔色6 7 2" xfId="7445"/>
    <cellStyle name="輔色6 7 2 2" xfId="14909"/>
    <cellStyle name="輔色6 7 3" xfId="14908"/>
    <cellStyle name="輔色6 8" xfId="3699"/>
    <cellStyle name="輔色6 8 2" xfId="7446"/>
    <cellStyle name="輔色6 8 2 2" xfId="14911"/>
    <cellStyle name="輔色6 8 3" xfId="14910"/>
    <cellStyle name="輔色6 9" xfId="3700"/>
    <cellStyle name="輔色6 9 2" xfId="7447"/>
    <cellStyle name="輔色6 9 2 2" xfId="14913"/>
    <cellStyle name="輔色6 9 3" xfId="14912"/>
    <cellStyle name="好 2" xfId="2120"/>
    <cellStyle name="好 2 2" xfId="2121"/>
    <cellStyle name="好 2 2 2" xfId="2122"/>
    <cellStyle name="好 2 2 2 2" xfId="2123"/>
    <cellStyle name="好 2 2 2 2 2" xfId="5882"/>
    <cellStyle name="好 2 2 2 2 2 2" xfId="11716"/>
    <cellStyle name="好 2 2 2 2 3" xfId="11715"/>
    <cellStyle name="好 2 2 2 3" xfId="5881"/>
    <cellStyle name="好 2 2 2 3 2" xfId="11717"/>
    <cellStyle name="好 2 2 2 4" xfId="11714"/>
    <cellStyle name="好 2 2 3" xfId="2124"/>
    <cellStyle name="好 2 2 3 2" xfId="5883"/>
    <cellStyle name="好 2 2 3 2 2" xfId="11719"/>
    <cellStyle name="好 2 2 3 3" xfId="11718"/>
    <cellStyle name="好 2 2 4" xfId="2125"/>
    <cellStyle name="好 2 2 4 2" xfId="5884"/>
    <cellStyle name="好 2 2 4 2 2" xfId="11721"/>
    <cellStyle name="好 2 2 4 3" xfId="11720"/>
    <cellStyle name="好 2 2 5" xfId="5880"/>
    <cellStyle name="好 2 2 5 2" xfId="11722"/>
    <cellStyle name="好 2 2 6" xfId="11713"/>
    <cellStyle name="好 2 3" xfId="2126"/>
    <cellStyle name="好 2 3 2" xfId="2127"/>
    <cellStyle name="好 2 3 2 2" xfId="5886"/>
    <cellStyle name="好 2 3 2 2 2" xfId="11725"/>
    <cellStyle name="好 2 3 2 3" xfId="11724"/>
    <cellStyle name="好 2 3 3" xfId="2128"/>
    <cellStyle name="好 2 3 3 2" xfId="5887"/>
    <cellStyle name="好 2 3 3 2 2" xfId="11727"/>
    <cellStyle name="好 2 3 3 3" xfId="11726"/>
    <cellStyle name="好 2 3 4" xfId="5885"/>
    <cellStyle name="好 2 3 4 2" xfId="11728"/>
    <cellStyle name="好 2 3 5" xfId="11723"/>
    <cellStyle name="好 2 4" xfId="2129"/>
    <cellStyle name="好 2 4 2" xfId="2130"/>
    <cellStyle name="好 2 4 2 2" xfId="5889"/>
    <cellStyle name="好 2 4 2 2 2" xfId="11731"/>
    <cellStyle name="好 2 4 2 3" xfId="11730"/>
    <cellStyle name="好 2 4 3" xfId="5888"/>
    <cellStyle name="好 2 4 3 2" xfId="11732"/>
    <cellStyle name="好 2 4 4" xfId="11729"/>
    <cellStyle name="好 2 5" xfId="2131"/>
    <cellStyle name="好 2 5 2" xfId="5890"/>
    <cellStyle name="好 2 5 2 2" xfId="11734"/>
    <cellStyle name="好 2 5 3" xfId="11733"/>
    <cellStyle name="好 2 6" xfId="2132"/>
    <cellStyle name="好 2 6 2" xfId="5891"/>
    <cellStyle name="好 2 6 2 2" xfId="11736"/>
    <cellStyle name="好 2 6 3" xfId="11735"/>
    <cellStyle name="好 2 7" xfId="5879"/>
    <cellStyle name="好 2 7 2" xfId="11737"/>
    <cellStyle name="好 2 8" xfId="11712"/>
    <cellStyle name="好 3" xfId="2133"/>
    <cellStyle name="好 3 2" xfId="5892"/>
    <cellStyle name="好 3 2 2" xfId="11739"/>
    <cellStyle name="好 3 3" xfId="11738"/>
    <cellStyle name="好 4" xfId="2134"/>
    <cellStyle name="好 4 2" xfId="5893"/>
    <cellStyle name="好 4 2 2" xfId="11741"/>
    <cellStyle name="好 4 3" xfId="11740"/>
    <cellStyle name="好 5" xfId="2135"/>
    <cellStyle name="好 5 2" xfId="5894"/>
    <cellStyle name="好 5 2 2" xfId="11743"/>
    <cellStyle name="好 5 3" xfId="11742"/>
    <cellStyle name="好 6" xfId="2136"/>
    <cellStyle name="好 6 2" xfId="5895"/>
    <cellStyle name="好 6 2 2" xfId="11745"/>
    <cellStyle name="好 6 3" xfId="11744"/>
    <cellStyle name="好 7" xfId="2137"/>
    <cellStyle name="好 7 2" xfId="5896"/>
    <cellStyle name="好 7 2 2" xfId="11747"/>
    <cellStyle name="好 7 3" xfId="11746"/>
    <cellStyle name="好 8" xfId="2138"/>
    <cellStyle name="好 8 2" xfId="5897"/>
    <cellStyle name="好 8 2 2" xfId="11749"/>
    <cellStyle name="好 8 3" xfId="11748"/>
    <cellStyle name="好_3G test Case 090224" xfId="2139"/>
    <cellStyle name="好_3G test Case 090224 2" xfId="5898"/>
    <cellStyle name="好_3G test Case 090224 2 2" xfId="11751"/>
    <cellStyle name="好_3G test Case 090224 3" xfId="11750"/>
    <cellStyle name="好_57 Field Site Feedback" xfId="2140"/>
    <cellStyle name="好_57 Field Site Feedback 2" xfId="5899"/>
    <cellStyle name="好_57 Field Site Feedback 2 2" xfId="11753"/>
    <cellStyle name="好_57 Field Site Feedback 3" xfId="11752"/>
    <cellStyle name="好_Fingerprint test case" xfId="2141"/>
    <cellStyle name="好_Fingerprint test case (2)" xfId="2142"/>
    <cellStyle name="好_Fingerprint test case (2) 2" xfId="5901"/>
    <cellStyle name="好_Fingerprint test case (2) 2 2" xfId="11756"/>
    <cellStyle name="好_Fingerprint test case (2) 3" xfId="11755"/>
    <cellStyle name="好_Fingerprint test case 2" xfId="5900"/>
    <cellStyle name="好_Fingerprint test case 2 2" xfId="11757"/>
    <cellStyle name="好_Fingerprint test case 3" xfId="11754"/>
    <cellStyle name="好_Lenovo APP User Scenario testcase v1.1" xfId="2143"/>
    <cellStyle name="好_Lenovo APP User Scenario testcase v1.1 2" xfId="2144"/>
    <cellStyle name="好_Lenovo APP User Scenario testcase v1.1 2 2" xfId="2145"/>
    <cellStyle name="好_Lenovo APP User Scenario testcase v1.1 2 2 2" xfId="2146"/>
    <cellStyle name="好_Lenovo APP User Scenario testcase v1.1 2 2 2 2" xfId="5905"/>
    <cellStyle name="好_Lenovo APP User Scenario testcase v1.1 2 2 2 2 2" xfId="11762"/>
    <cellStyle name="好_Lenovo APP User Scenario testcase v1.1 2 2 2 3" xfId="11761"/>
    <cellStyle name="好_Lenovo APP User Scenario testcase v1.1 2 2 3" xfId="5904"/>
    <cellStyle name="好_Lenovo APP User Scenario testcase v1.1 2 2 3 2" xfId="11763"/>
    <cellStyle name="好_Lenovo APP User Scenario testcase v1.1 2 2 4" xfId="11760"/>
    <cellStyle name="好_Lenovo APP User Scenario testcase v1.1 2 3" xfId="2147"/>
    <cellStyle name="好_Lenovo APP User Scenario testcase v1.1 2 3 2" xfId="5906"/>
    <cellStyle name="好_Lenovo APP User Scenario testcase v1.1 2 3 2 2" xfId="11765"/>
    <cellStyle name="好_Lenovo APP User Scenario testcase v1.1 2 3 3" xfId="11764"/>
    <cellStyle name="好_Lenovo APP User Scenario testcase v1.1 2 4" xfId="2148"/>
    <cellStyle name="好_Lenovo APP User Scenario testcase v1.1 2 4 2" xfId="5907"/>
    <cellStyle name="好_Lenovo APP User Scenario testcase v1.1 2 4 2 2" xfId="11767"/>
    <cellStyle name="好_Lenovo APP User Scenario testcase v1.1 2 4 3" xfId="11766"/>
    <cellStyle name="好_Lenovo APP User Scenario testcase v1.1 2 5" xfId="5903"/>
    <cellStyle name="好_Lenovo APP User Scenario testcase v1.1 2 5 2" xfId="11768"/>
    <cellStyle name="好_Lenovo APP User Scenario testcase v1.1 2 6" xfId="11759"/>
    <cellStyle name="好_Lenovo APP User Scenario testcase v1.1 3" xfId="2149"/>
    <cellStyle name="好_Lenovo APP User Scenario testcase v1.1 3 2" xfId="2150"/>
    <cellStyle name="好_Lenovo APP User Scenario testcase v1.1 3 2 2" xfId="5909"/>
    <cellStyle name="好_Lenovo APP User Scenario testcase v1.1 3 2 2 2" xfId="11771"/>
    <cellStyle name="好_Lenovo APP User Scenario testcase v1.1 3 2 3" xfId="11770"/>
    <cellStyle name="好_Lenovo APP User Scenario testcase v1.1 3 3" xfId="2151"/>
    <cellStyle name="好_Lenovo APP User Scenario testcase v1.1 3 3 2" xfId="5910"/>
    <cellStyle name="好_Lenovo APP User Scenario testcase v1.1 3 3 2 2" xfId="11773"/>
    <cellStyle name="好_Lenovo APP User Scenario testcase v1.1 3 3 3" xfId="11772"/>
    <cellStyle name="好_Lenovo APP User Scenario testcase v1.1 3 4" xfId="5908"/>
    <cellStyle name="好_Lenovo APP User Scenario testcase v1.1 3 4 2" xfId="11774"/>
    <cellStyle name="好_Lenovo APP User Scenario testcase v1.1 3 5" xfId="11769"/>
    <cellStyle name="好_Lenovo APP User Scenario testcase v1.1 4" xfId="2152"/>
    <cellStyle name="好_Lenovo APP User Scenario testcase v1.1 4 2" xfId="2153"/>
    <cellStyle name="好_Lenovo APP User Scenario testcase v1.1 4 2 2" xfId="5912"/>
    <cellStyle name="好_Lenovo APP User Scenario testcase v1.1 4 2 2 2" xfId="11777"/>
    <cellStyle name="好_Lenovo APP User Scenario testcase v1.1 4 2 3" xfId="11776"/>
    <cellStyle name="好_Lenovo APP User Scenario testcase v1.1 4 3" xfId="5911"/>
    <cellStyle name="好_Lenovo APP User Scenario testcase v1.1 4 3 2" xfId="11778"/>
    <cellStyle name="好_Lenovo APP User Scenario testcase v1.1 4 4" xfId="11775"/>
    <cellStyle name="好_Lenovo APP User Scenario testcase v1.1 5" xfId="2154"/>
    <cellStyle name="好_Lenovo APP User Scenario testcase v1.1 5 2" xfId="5913"/>
    <cellStyle name="好_Lenovo APP User Scenario testcase v1.1 5 2 2" xfId="11780"/>
    <cellStyle name="好_Lenovo APP User Scenario testcase v1.1 5 3" xfId="11779"/>
    <cellStyle name="好_Lenovo APP User Scenario testcase v1.1 6" xfId="2155"/>
    <cellStyle name="好_Lenovo APP User Scenario testcase v1.1 6 2" xfId="5914"/>
    <cellStyle name="好_Lenovo APP User Scenario testcase v1.1 6 2 2" xfId="11782"/>
    <cellStyle name="好_Lenovo APP User Scenario testcase v1.1 6 3" xfId="11781"/>
    <cellStyle name="好_Lenovo APP User Scenario testcase v1.1 7" xfId="5902"/>
    <cellStyle name="好_Lenovo APP User Scenario testcase v1.1 7 2" xfId="11783"/>
    <cellStyle name="好_Lenovo APP User Scenario testcase v1.1 8" xfId="11758"/>
    <cellStyle name="好_Multimedia Test Case V2.11" xfId="2156"/>
    <cellStyle name="好_Multimedia Test Case V2.11 2" xfId="2157"/>
    <cellStyle name="好_Multimedia Test Case V2.11 2 2" xfId="2158"/>
    <cellStyle name="好_Multimedia Test Case V2.11 2 2 2" xfId="2159"/>
    <cellStyle name="好_Multimedia Test Case V2.11 2 2 2 2" xfId="5918"/>
    <cellStyle name="好_Multimedia Test Case V2.11 2 2 2 2 2" xfId="11788"/>
    <cellStyle name="好_Multimedia Test Case V2.11 2 2 2 3" xfId="11787"/>
    <cellStyle name="好_Multimedia Test Case V2.11 2 2 3" xfId="5917"/>
    <cellStyle name="好_Multimedia Test Case V2.11 2 2 3 2" xfId="11789"/>
    <cellStyle name="好_Multimedia Test Case V2.11 2 2 4" xfId="11786"/>
    <cellStyle name="好_Multimedia Test Case V2.11 2 3" xfId="2160"/>
    <cellStyle name="好_Multimedia Test Case V2.11 2 3 2" xfId="5919"/>
    <cellStyle name="好_Multimedia Test Case V2.11 2 3 2 2" xfId="11791"/>
    <cellStyle name="好_Multimedia Test Case V2.11 2 3 3" xfId="11790"/>
    <cellStyle name="好_Multimedia Test Case V2.11 2 4" xfId="2161"/>
    <cellStyle name="好_Multimedia Test Case V2.11 2 4 2" xfId="5920"/>
    <cellStyle name="好_Multimedia Test Case V2.11 2 4 2 2" xfId="11793"/>
    <cellStyle name="好_Multimedia Test Case V2.11 2 4 3" xfId="11792"/>
    <cellStyle name="好_Multimedia Test Case V2.11 2 5" xfId="5916"/>
    <cellStyle name="好_Multimedia Test Case V2.11 2 5 2" xfId="11794"/>
    <cellStyle name="好_Multimedia Test Case V2.11 2 6" xfId="11785"/>
    <cellStyle name="好_Multimedia Test Case V2.11 3" xfId="2162"/>
    <cellStyle name="好_Multimedia Test Case V2.11 3 2" xfId="2163"/>
    <cellStyle name="好_Multimedia Test Case V2.11 3 2 2" xfId="5922"/>
    <cellStyle name="好_Multimedia Test Case V2.11 3 2 2 2" xfId="11797"/>
    <cellStyle name="好_Multimedia Test Case V2.11 3 2 3" xfId="11796"/>
    <cellStyle name="好_Multimedia Test Case V2.11 3 3" xfId="2164"/>
    <cellStyle name="好_Multimedia Test Case V2.11 3 3 2" xfId="5923"/>
    <cellStyle name="好_Multimedia Test Case V2.11 3 3 2 2" xfId="11799"/>
    <cellStyle name="好_Multimedia Test Case V2.11 3 3 3" xfId="11798"/>
    <cellStyle name="好_Multimedia Test Case V2.11 3 4" xfId="5921"/>
    <cellStyle name="好_Multimedia Test Case V2.11 3 4 2" xfId="11800"/>
    <cellStyle name="好_Multimedia Test Case V2.11 3 5" xfId="11795"/>
    <cellStyle name="好_Multimedia Test Case V2.11 4" xfId="2165"/>
    <cellStyle name="好_Multimedia Test Case V2.11 4 2" xfId="2166"/>
    <cellStyle name="好_Multimedia Test Case V2.11 4 2 2" xfId="5925"/>
    <cellStyle name="好_Multimedia Test Case V2.11 4 2 2 2" xfId="11803"/>
    <cellStyle name="好_Multimedia Test Case V2.11 4 2 3" xfId="11802"/>
    <cellStyle name="好_Multimedia Test Case V2.11 4 3" xfId="5924"/>
    <cellStyle name="好_Multimedia Test Case V2.11 4 3 2" xfId="11804"/>
    <cellStyle name="好_Multimedia Test Case V2.11 4 4" xfId="11801"/>
    <cellStyle name="好_Multimedia Test Case V2.11 5" xfId="2167"/>
    <cellStyle name="好_Multimedia Test Case V2.11 5 2" xfId="5926"/>
    <cellStyle name="好_Multimedia Test Case V2.11 5 2 2" xfId="11806"/>
    <cellStyle name="好_Multimedia Test Case V2.11 5 3" xfId="11805"/>
    <cellStyle name="好_Multimedia Test Case V2.11 6" xfId="2168"/>
    <cellStyle name="好_Multimedia Test Case V2.11 6 2" xfId="5927"/>
    <cellStyle name="好_Multimedia Test Case V2.11 6 2 2" xfId="11808"/>
    <cellStyle name="好_Multimedia Test Case V2.11 6 3" xfId="11807"/>
    <cellStyle name="好_Multimedia Test Case V2.11 7" xfId="5915"/>
    <cellStyle name="好_Multimedia Test Case V2.11 7 2" xfId="11809"/>
    <cellStyle name="好_Multimedia Test Case V2.11 8" xfId="11784"/>
    <cellStyle name="好_Network User Scenario testcase for Win7" xfId="2169"/>
    <cellStyle name="好_Network User Scenario testcase for Win7 2" xfId="2170"/>
    <cellStyle name="好_Network User Scenario testcase for Win7 2 2" xfId="2171"/>
    <cellStyle name="好_Network User Scenario testcase for Win7 2 2 2" xfId="2172"/>
    <cellStyle name="好_Network User Scenario testcase for Win7 2 2 2 2" xfId="5931"/>
    <cellStyle name="好_Network User Scenario testcase for Win7 2 2 2 2 2" xfId="11814"/>
    <cellStyle name="好_Network User Scenario testcase for Win7 2 2 2 3" xfId="11813"/>
    <cellStyle name="好_Network User Scenario testcase for Win7 2 2 3" xfId="5930"/>
    <cellStyle name="好_Network User Scenario testcase for Win7 2 2 3 2" xfId="11815"/>
    <cellStyle name="好_Network User Scenario testcase for Win7 2 2 4" xfId="11812"/>
    <cellStyle name="好_Network User Scenario testcase for Win7 2 3" xfId="2173"/>
    <cellStyle name="好_Network User Scenario testcase for Win7 2 3 2" xfId="5932"/>
    <cellStyle name="好_Network User Scenario testcase for Win7 2 3 2 2" xfId="11817"/>
    <cellStyle name="好_Network User Scenario testcase for Win7 2 3 3" xfId="11816"/>
    <cellStyle name="好_Network User Scenario testcase for Win7 2 4" xfId="2174"/>
    <cellStyle name="好_Network User Scenario testcase for Win7 2 4 2" xfId="5933"/>
    <cellStyle name="好_Network User Scenario testcase for Win7 2 4 2 2" xfId="11819"/>
    <cellStyle name="好_Network User Scenario testcase for Win7 2 4 3" xfId="11818"/>
    <cellStyle name="好_Network User Scenario testcase for Win7 2 5" xfId="5929"/>
    <cellStyle name="好_Network User Scenario testcase for Win7 2 5 2" xfId="11820"/>
    <cellStyle name="好_Network User Scenario testcase for Win7 2 6" xfId="11811"/>
    <cellStyle name="好_Network User Scenario testcase for Win7 3" xfId="2175"/>
    <cellStyle name="好_Network User Scenario testcase for Win7 3 2" xfId="2176"/>
    <cellStyle name="好_Network User Scenario testcase for Win7 3 2 2" xfId="5935"/>
    <cellStyle name="好_Network User Scenario testcase for Win7 3 2 2 2" xfId="11823"/>
    <cellStyle name="好_Network User Scenario testcase for Win7 3 2 3" xfId="11822"/>
    <cellStyle name="好_Network User Scenario testcase for Win7 3 3" xfId="2177"/>
    <cellStyle name="好_Network User Scenario testcase for Win7 3 3 2" xfId="5936"/>
    <cellStyle name="好_Network User Scenario testcase for Win7 3 3 2 2" xfId="11825"/>
    <cellStyle name="好_Network User Scenario testcase for Win7 3 3 3" xfId="11824"/>
    <cellStyle name="好_Network User Scenario testcase for Win7 3 4" xfId="5934"/>
    <cellStyle name="好_Network User Scenario testcase for Win7 3 4 2" xfId="11826"/>
    <cellStyle name="好_Network User Scenario testcase for Win7 3 5" xfId="11821"/>
    <cellStyle name="好_Network User Scenario testcase for Win7 4" xfId="2178"/>
    <cellStyle name="好_Network User Scenario testcase for Win7 4 2" xfId="2179"/>
    <cellStyle name="好_Network User Scenario testcase for Win7 4 2 2" xfId="5938"/>
    <cellStyle name="好_Network User Scenario testcase for Win7 4 2 2 2" xfId="11829"/>
    <cellStyle name="好_Network User Scenario testcase for Win7 4 2 3" xfId="11828"/>
    <cellStyle name="好_Network User Scenario testcase for Win7 4 3" xfId="5937"/>
    <cellStyle name="好_Network User Scenario testcase for Win7 4 3 2" xfId="11830"/>
    <cellStyle name="好_Network User Scenario testcase for Win7 4 4" xfId="11827"/>
    <cellStyle name="好_Network User Scenario testcase for Win7 5" xfId="2180"/>
    <cellStyle name="好_Network User Scenario testcase for Win7 5 2" xfId="5939"/>
    <cellStyle name="好_Network User Scenario testcase for Win7 5 2 2" xfId="11832"/>
    <cellStyle name="好_Network User Scenario testcase for Win7 5 3" xfId="11831"/>
    <cellStyle name="好_Network User Scenario testcase for Win7 6" xfId="2181"/>
    <cellStyle name="好_Network User Scenario testcase for Win7 6 2" xfId="5940"/>
    <cellStyle name="好_Network User Scenario testcase for Win7 6 2 2" xfId="11834"/>
    <cellStyle name="好_Network User Scenario testcase for Win7 6 3" xfId="11833"/>
    <cellStyle name="好_Network User Scenario testcase for Win7 7" xfId="5928"/>
    <cellStyle name="好_Network User Scenario testcase for Win7 7 2" xfId="11835"/>
    <cellStyle name="好_Network User Scenario testcase for Win7 8" xfId="11810"/>
    <cellStyle name="好_S206 Sourcing Plan V1.0-20110811 (W)" xfId="2182"/>
    <cellStyle name="好_S206 Sourcing Plan V1.0-20110811 (W) 2" xfId="5941"/>
    <cellStyle name="好_S206 Sourcing Plan V1.0-20110811 (W) 2 2" xfId="11837"/>
    <cellStyle name="好_S206 Sourcing Plan V1.0-20110811 (W) 3" xfId="11836"/>
    <cellStyle name="好_U130 SIT NetWork test report" xfId="2183"/>
    <cellStyle name="好_U130 SIT NetWork test report 2" xfId="5942"/>
    <cellStyle name="好_U130 SIT NetWork test report 2 2" xfId="11839"/>
    <cellStyle name="好_U130 SIT NetWork test report 3" xfId="11838"/>
    <cellStyle name="好_Y550 32bit Lenovo FFRT Test report" xfId="2184"/>
    <cellStyle name="好_Y550 32bit Lenovo FFRT Test report 2" xfId="2185"/>
    <cellStyle name="好_Y550 32bit Lenovo FFRT Test report 2 2" xfId="2186"/>
    <cellStyle name="好_Y550 32bit Lenovo FFRT Test report 2 2 2" xfId="2187"/>
    <cellStyle name="好_Y550 32bit Lenovo FFRT Test report 2 2 2 2" xfId="5946"/>
    <cellStyle name="好_Y550 32bit Lenovo FFRT Test report 2 2 2 2 2" xfId="11844"/>
    <cellStyle name="好_Y550 32bit Lenovo FFRT Test report 2 2 2 3" xfId="11843"/>
    <cellStyle name="好_Y550 32bit Lenovo FFRT Test report 2 2 3" xfId="5945"/>
    <cellStyle name="好_Y550 32bit Lenovo FFRT Test report 2 2 3 2" xfId="11845"/>
    <cellStyle name="好_Y550 32bit Lenovo FFRT Test report 2 2 4" xfId="11842"/>
    <cellStyle name="好_Y550 32bit Lenovo FFRT Test report 2 3" xfId="2188"/>
    <cellStyle name="好_Y550 32bit Lenovo FFRT Test report 2 3 2" xfId="5947"/>
    <cellStyle name="好_Y550 32bit Lenovo FFRT Test report 2 3 2 2" xfId="11847"/>
    <cellStyle name="好_Y550 32bit Lenovo FFRT Test report 2 3 3" xfId="11846"/>
    <cellStyle name="好_Y550 32bit Lenovo FFRT Test report 2 4" xfId="2189"/>
    <cellStyle name="好_Y550 32bit Lenovo FFRT Test report 2 4 2" xfId="5948"/>
    <cellStyle name="好_Y550 32bit Lenovo FFRT Test report 2 4 2 2" xfId="11849"/>
    <cellStyle name="好_Y550 32bit Lenovo FFRT Test report 2 4 3" xfId="11848"/>
    <cellStyle name="好_Y550 32bit Lenovo FFRT Test report 2 5" xfId="5944"/>
    <cellStyle name="好_Y550 32bit Lenovo FFRT Test report 2 5 2" xfId="11850"/>
    <cellStyle name="好_Y550 32bit Lenovo FFRT Test report 2 6" xfId="11841"/>
    <cellStyle name="好_Y550 32bit Lenovo FFRT Test report 3" xfId="2190"/>
    <cellStyle name="好_Y550 32bit Lenovo FFRT Test report 3 2" xfId="2191"/>
    <cellStyle name="好_Y550 32bit Lenovo FFRT Test report 3 2 2" xfId="5950"/>
    <cellStyle name="好_Y550 32bit Lenovo FFRT Test report 3 2 2 2" xfId="11853"/>
    <cellStyle name="好_Y550 32bit Lenovo FFRT Test report 3 2 3" xfId="11852"/>
    <cellStyle name="好_Y550 32bit Lenovo FFRT Test report 3 3" xfId="2192"/>
    <cellStyle name="好_Y550 32bit Lenovo FFRT Test report 3 3 2" xfId="5951"/>
    <cellStyle name="好_Y550 32bit Lenovo FFRT Test report 3 3 2 2" xfId="11855"/>
    <cellStyle name="好_Y550 32bit Lenovo FFRT Test report 3 3 3" xfId="11854"/>
    <cellStyle name="好_Y550 32bit Lenovo FFRT Test report 3 4" xfId="5949"/>
    <cellStyle name="好_Y550 32bit Lenovo FFRT Test report 3 4 2" xfId="11856"/>
    <cellStyle name="好_Y550 32bit Lenovo FFRT Test report 3 5" xfId="11851"/>
    <cellStyle name="好_Y550 32bit Lenovo FFRT Test report 4" xfId="2193"/>
    <cellStyle name="好_Y550 32bit Lenovo FFRT Test report 4 2" xfId="2194"/>
    <cellStyle name="好_Y550 32bit Lenovo FFRT Test report 4 2 2" xfId="5953"/>
    <cellStyle name="好_Y550 32bit Lenovo FFRT Test report 4 2 2 2" xfId="11859"/>
    <cellStyle name="好_Y550 32bit Lenovo FFRT Test report 4 2 3" xfId="11858"/>
    <cellStyle name="好_Y550 32bit Lenovo FFRT Test report 4 3" xfId="5952"/>
    <cellStyle name="好_Y550 32bit Lenovo FFRT Test report 4 3 2" xfId="11860"/>
    <cellStyle name="好_Y550 32bit Lenovo FFRT Test report 4 4" xfId="11857"/>
    <cellStyle name="好_Y550 32bit Lenovo FFRT Test report 5" xfId="2195"/>
    <cellStyle name="好_Y550 32bit Lenovo FFRT Test report 5 2" xfId="5954"/>
    <cellStyle name="好_Y550 32bit Lenovo FFRT Test report 5 2 2" xfId="11862"/>
    <cellStyle name="好_Y550 32bit Lenovo FFRT Test report 5 3" xfId="11861"/>
    <cellStyle name="好_Y550 32bit Lenovo FFRT Test report 6" xfId="2196"/>
    <cellStyle name="好_Y550 32bit Lenovo FFRT Test report 6 2" xfId="5955"/>
    <cellStyle name="好_Y550 32bit Lenovo FFRT Test report 6 2 2" xfId="11864"/>
    <cellStyle name="好_Y550 32bit Lenovo FFRT Test report 6 3" xfId="11863"/>
    <cellStyle name="好_Y550 32bit Lenovo FFRT Test report 7" xfId="5943"/>
    <cellStyle name="好_Y550 32bit Lenovo FFRT Test report 7 2" xfId="11865"/>
    <cellStyle name="好_Y550 32bit Lenovo FFRT Test report 8" xfId="11840"/>
    <cellStyle name="合計 2" xfId="2112"/>
    <cellStyle name="合計 2 2" xfId="5871"/>
    <cellStyle name="合計 2 2 2" xfId="11675"/>
    <cellStyle name="合計 2 3" xfId="11674"/>
    <cellStyle name="合計 3" xfId="2113"/>
    <cellStyle name="合計 3 2" xfId="5872"/>
    <cellStyle name="合計 3 2 2" xfId="11677"/>
    <cellStyle name="合計 3 3" xfId="11676"/>
    <cellStyle name="合計 4" xfId="2114"/>
    <cellStyle name="合計 4 2" xfId="5873"/>
    <cellStyle name="合計 4 2 2" xfId="11679"/>
    <cellStyle name="合計 4 3" xfId="11678"/>
    <cellStyle name="合計 5" xfId="2115"/>
    <cellStyle name="合計 5 2" xfId="5874"/>
    <cellStyle name="合計 5 2 2" xfId="11681"/>
    <cellStyle name="合計 5 3" xfId="11680"/>
    <cellStyle name="合計 6" xfId="2116"/>
    <cellStyle name="合計 6 2" xfId="5875"/>
    <cellStyle name="合計 6 2 2" xfId="11683"/>
    <cellStyle name="合計 6 3" xfId="11682"/>
    <cellStyle name="合計 7" xfId="2117"/>
    <cellStyle name="合計 7 2" xfId="5876"/>
    <cellStyle name="合計 7 2 2" xfId="11685"/>
    <cellStyle name="合計 7 3" xfId="11684"/>
    <cellStyle name="合計 8" xfId="2118"/>
    <cellStyle name="合計 8 2" xfId="5877"/>
    <cellStyle name="合計 8 2 2" xfId="11687"/>
    <cellStyle name="合計 8 3" xfId="11686"/>
    <cellStyle name="合計 9" xfId="2119"/>
    <cellStyle name="合計 9 2" xfId="5878"/>
    <cellStyle name="合計 9 2 2" xfId="11689"/>
    <cellStyle name="合計 9 3" xfId="11688"/>
    <cellStyle name="壞 2" xfId="3771"/>
    <cellStyle name="壞 2 2" xfId="7517"/>
    <cellStyle name="壞 2 2 2" xfId="11691"/>
    <cellStyle name="壞 2 3" xfId="11690"/>
    <cellStyle name="壞 3" xfId="3772"/>
    <cellStyle name="壞 3 2" xfId="7518"/>
    <cellStyle name="壞 3 2 2" xfId="11693"/>
    <cellStyle name="壞 3 3" xfId="11692"/>
    <cellStyle name="壞 4" xfId="3773"/>
    <cellStyle name="壞 4 2" xfId="7519"/>
    <cellStyle name="壞 4 2 2" xfId="11695"/>
    <cellStyle name="壞 4 3" xfId="11694"/>
    <cellStyle name="壞 5" xfId="3774"/>
    <cellStyle name="壞 5 2" xfId="7520"/>
    <cellStyle name="壞 5 2 2" xfId="11697"/>
    <cellStyle name="壞 5 3" xfId="11696"/>
    <cellStyle name="壞 6" xfId="3775"/>
    <cellStyle name="壞 6 2" xfId="7521"/>
    <cellStyle name="壞 6 2 2" xfId="11699"/>
    <cellStyle name="壞 6 3" xfId="11698"/>
    <cellStyle name="壞 7" xfId="3776"/>
    <cellStyle name="壞 7 2" xfId="7522"/>
    <cellStyle name="壞 7 2 2" xfId="11701"/>
    <cellStyle name="壞 7 3" xfId="11700"/>
    <cellStyle name="壞 8" xfId="3777"/>
    <cellStyle name="壞 8 2" xfId="7523"/>
    <cellStyle name="壞 8 2 2" xfId="11703"/>
    <cellStyle name="壞 8 3" xfId="11702"/>
    <cellStyle name="壞 9" xfId="3778"/>
    <cellStyle name="壞 9 2" xfId="7524"/>
    <cellStyle name="壞 9 2 2" xfId="11705"/>
    <cellStyle name="壞 9 3" xfId="11704"/>
    <cellStyle name="壞_57 Field Site Feedback" xfId="3779"/>
    <cellStyle name="壞_57 Field Site Feedback 2" xfId="7525"/>
    <cellStyle name="壞_57 Field Site Feedback 2 2" xfId="11707"/>
    <cellStyle name="壞_57 Field Site Feedback 3" xfId="11706"/>
    <cellStyle name="壞_Fingerprint test case" xfId="3780"/>
    <cellStyle name="壞_Fingerprint test case (2)" xfId="3781"/>
    <cellStyle name="壞_Fingerprint test case (2) 2" xfId="7527"/>
    <cellStyle name="壞_Fingerprint test case (2) 2 2" xfId="11710"/>
    <cellStyle name="壞_Fingerprint test case (2) 3" xfId="11709"/>
    <cellStyle name="壞_Fingerprint test case 2" xfId="7526"/>
    <cellStyle name="壞_Fingerprint test case 2 2" xfId="11711"/>
    <cellStyle name="壞_Fingerprint test case 3" xfId="11708"/>
    <cellStyle name="汇总 2" xfId="2099"/>
    <cellStyle name="汇总 2 2" xfId="2100"/>
    <cellStyle name="汇总 2 2 2" xfId="2101"/>
    <cellStyle name="汇总 2 2 2 2" xfId="2102"/>
    <cellStyle name="汇总 2 2 2 2 2" xfId="5861"/>
    <cellStyle name="汇总 2 2 2 2 2 2" xfId="14413"/>
    <cellStyle name="汇总 2 2 2 2 3" xfId="14412"/>
    <cellStyle name="汇总 2 2 2 3" xfId="5860"/>
    <cellStyle name="汇总 2 2 2 3 2" xfId="14414"/>
    <cellStyle name="汇总 2 2 2 4" xfId="14411"/>
    <cellStyle name="汇总 2 2 3" xfId="2103"/>
    <cellStyle name="汇总 2 2 3 2" xfId="5862"/>
    <cellStyle name="汇总 2 2 3 2 2" xfId="14416"/>
    <cellStyle name="汇总 2 2 3 3" xfId="14415"/>
    <cellStyle name="汇总 2 2 4" xfId="2104"/>
    <cellStyle name="汇总 2 2 4 2" xfId="5863"/>
    <cellStyle name="汇总 2 2 4 2 2" xfId="14418"/>
    <cellStyle name="汇总 2 2 4 3" xfId="14417"/>
    <cellStyle name="汇总 2 2 5" xfId="5859"/>
    <cellStyle name="汇总 2 2 5 2" xfId="14419"/>
    <cellStyle name="汇总 2 2 6" xfId="14410"/>
    <cellStyle name="汇总 2 3" xfId="2105"/>
    <cellStyle name="汇总 2 3 2" xfId="2106"/>
    <cellStyle name="汇总 2 3 2 2" xfId="5865"/>
    <cellStyle name="汇总 2 3 2 2 2" xfId="14422"/>
    <cellStyle name="汇总 2 3 2 3" xfId="14421"/>
    <cellStyle name="汇总 2 3 3" xfId="2107"/>
    <cellStyle name="汇总 2 3 3 2" xfId="5866"/>
    <cellStyle name="汇总 2 3 3 2 2" xfId="14424"/>
    <cellStyle name="汇总 2 3 3 3" xfId="14423"/>
    <cellStyle name="汇总 2 3 4" xfId="5864"/>
    <cellStyle name="汇总 2 3 4 2" xfId="14425"/>
    <cellStyle name="汇总 2 3 5" xfId="14420"/>
    <cellStyle name="汇总 2 4" xfId="2108"/>
    <cellStyle name="汇总 2 4 2" xfId="2109"/>
    <cellStyle name="汇总 2 4 2 2" xfId="5868"/>
    <cellStyle name="汇总 2 4 2 2 2" xfId="14428"/>
    <cellStyle name="汇总 2 4 2 3" xfId="14427"/>
    <cellStyle name="汇总 2 4 3" xfId="5867"/>
    <cellStyle name="汇总 2 4 3 2" xfId="14429"/>
    <cellStyle name="汇总 2 4 4" xfId="14426"/>
    <cellStyle name="汇总 2 5" xfId="2110"/>
    <cellStyle name="汇总 2 5 2" xfId="5869"/>
    <cellStyle name="汇总 2 5 2 2" xfId="14431"/>
    <cellStyle name="汇总 2 5 3" xfId="14430"/>
    <cellStyle name="汇总 2 6" xfId="2111"/>
    <cellStyle name="汇总 2 6 2" xfId="5870"/>
    <cellStyle name="汇总 2 6 2 2" xfId="14433"/>
    <cellStyle name="汇总 2 6 3" xfId="14432"/>
    <cellStyle name="汇总 2 7" xfId="5858"/>
    <cellStyle name="汇总 2 7 2" xfId="14434"/>
    <cellStyle name="汇总 2 8" xfId="14409"/>
    <cellStyle name="货币 2" xfId="2249"/>
    <cellStyle name="货币 2 2" xfId="6007"/>
    <cellStyle name="货币 2 2 2" xfId="14685"/>
    <cellStyle name="货币 2 3" xfId="14684"/>
    <cellStyle name="貨幣 2" xfId="3413"/>
    <cellStyle name="貨幣 2 2" xfId="7161"/>
    <cellStyle name="貨幣 2 2 2" xfId="14671"/>
    <cellStyle name="貨幣 2 3" xfId="14670"/>
    <cellStyle name="貨幣 3" xfId="3414"/>
    <cellStyle name="貨幣 3 2" xfId="7162"/>
    <cellStyle name="貨幣 3 2 2" xfId="14673"/>
    <cellStyle name="貨幣 3 3" xfId="14672"/>
    <cellStyle name="貨幣 4" xfId="3415"/>
    <cellStyle name="貨幣 4 2" xfId="7163"/>
    <cellStyle name="貨幣 4 2 2" xfId="14675"/>
    <cellStyle name="貨幣 4 3" xfId="14674"/>
    <cellStyle name="貨幣 5" xfId="3416"/>
    <cellStyle name="貨幣 5 2" xfId="7164"/>
    <cellStyle name="貨幣 5 2 2" xfId="14677"/>
    <cellStyle name="貨幣 5 3" xfId="14676"/>
    <cellStyle name="貨幣 6" xfId="3417"/>
    <cellStyle name="貨幣 6 2" xfId="7165"/>
    <cellStyle name="貨幣 6 2 2" xfId="14679"/>
    <cellStyle name="貨幣 6 3" xfId="14678"/>
    <cellStyle name="貨幣 7" xfId="3418"/>
    <cellStyle name="貨幣 7 2" xfId="7166"/>
    <cellStyle name="貨幣 7 2 2" xfId="14681"/>
    <cellStyle name="貨幣 7 3" xfId="14680"/>
    <cellStyle name="貨幣 8" xfId="3419"/>
    <cellStyle name="貨幣 8 2" xfId="7167"/>
    <cellStyle name="貨幣 8 2 2" xfId="14683"/>
    <cellStyle name="貨幣 8 3" xfId="14682"/>
    <cellStyle name="貨幣[0]_0929-" xfId="3420"/>
    <cellStyle name="计算 2" xfId="2086"/>
    <cellStyle name="计算 2 2" xfId="2087"/>
    <cellStyle name="计算 2 2 2" xfId="2088"/>
    <cellStyle name="计算 2 2 2 2" xfId="2089"/>
    <cellStyle name="计算 2 2 2 2 2" xfId="5848"/>
    <cellStyle name="计算 2 2 2 2 2 2" xfId="14648"/>
    <cellStyle name="计算 2 2 2 2 3" xfId="14647"/>
    <cellStyle name="计算 2 2 2 3" xfId="5847"/>
    <cellStyle name="计算 2 2 2 3 2" xfId="14649"/>
    <cellStyle name="计算 2 2 2 4" xfId="14646"/>
    <cellStyle name="计算 2 2 3" xfId="2090"/>
    <cellStyle name="计算 2 2 3 2" xfId="5849"/>
    <cellStyle name="计算 2 2 3 2 2" xfId="14651"/>
    <cellStyle name="计算 2 2 3 3" xfId="14650"/>
    <cellStyle name="计算 2 2 4" xfId="2091"/>
    <cellStyle name="计算 2 2 4 2" xfId="5850"/>
    <cellStyle name="计算 2 2 4 2 2" xfId="14653"/>
    <cellStyle name="计算 2 2 4 3" xfId="14652"/>
    <cellStyle name="计算 2 2 5" xfId="5846"/>
    <cellStyle name="计算 2 2 5 2" xfId="14654"/>
    <cellStyle name="计算 2 2 6" xfId="14645"/>
    <cellStyle name="计算 2 3" xfId="2092"/>
    <cellStyle name="计算 2 3 2" xfId="2093"/>
    <cellStyle name="计算 2 3 2 2" xfId="5852"/>
    <cellStyle name="计算 2 3 2 2 2" xfId="14657"/>
    <cellStyle name="计算 2 3 2 3" xfId="14656"/>
    <cellStyle name="计算 2 3 3" xfId="2094"/>
    <cellStyle name="计算 2 3 3 2" xfId="5853"/>
    <cellStyle name="计算 2 3 3 2 2" xfId="14659"/>
    <cellStyle name="计算 2 3 3 3" xfId="14658"/>
    <cellStyle name="计算 2 3 4" xfId="5851"/>
    <cellStyle name="计算 2 3 4 2" xfId="14660"/>
    <cellStyle name="计算 2 3 5" xfId="14655"/>
    <cellStyle name="计算 2 4" xfId="2095"/>
    <cellStyle name="计算 2 4 2" xfId="2096"/>
    <cellStyle name="计算 2 4 2 2" xfId="5855"/>
    <cellStyle name="计算 2 4 2 2 2" xfId="14663"/>
    <cellStyle name="计算 2 4 2 3" xfId="14662"/>
    <cellStyle name="计算 2 4 3" xfId="5854"/>
    <cellStyle name="计算 2 4 3 2" xfId="14664"/>
    <cellStyle name="计算 2 4 4" xfId="14661"/>
    <cellStyle name="计算 2 5" xfId="2097"/>
    <cellStyle name="计算 2 5 2" xfId="5856"/>
    <cellStyle name="计算 2 5 2 2" xfId="14666"/>
    <cellStyle name="计算 2 5 3" xfId="14665"/>
    <cellStyle name="计算 2 6" xfId="2098"/>
    <cellStyle name="计算 2 6 2" xfId="5857"/>
    <cellStyle name="计算 2 6 2 2" xfId="14668"/>
    <cellStyle name="计算 2 6 3" xfId="14667"/>
    <cellStyle name="计算 2 7" xfId="5845"/>
    <cellStyle name="计算 2 7 2" xfId="14669"/>
    <cellStyle name="计算 2 8" xfId="14644"/>
    <cellStyle name="計算方式 2" xfId="2315"/>
    <cellStyle name="計算方式 2 2" xfId="6073"/>
    <cellStyle name="計算方式 2 2 2" xfId="14569"/>
    <cellStyle name="計算方式 2 3" xfId="14568"/>
    <cellStyle name="計算方式 3" xfId="2316"/>
    <cellStyle name="計算方式 3 2" xfId="6074"/>
    <cellStyle name="計算方式 3 2 2" xfId="14571"/>
    <cellStyle name="計算方式 3 3" xfId="14570"/>
    <cellStyle name="計算方式 4" xfId="2317"/>
    <cellStyle name="計算方式 4 2" xfId="6075"/>
    <cellStyle name="計算方式 4 2 2" xfId="14573"/>
    <cellStyle name="計算方式 4 3" xfId="14572"/>
    <cellStyle name="計算方式 5" xfId="2318"/>
    <cellStyle name="計算方式 5 2" xfId="6076"/>
    <cellStyle name="計算方式 5 2 2" xfId="14575"/>
    <cellStyle name="計算方式 5 3" xfId="14574"/>
    <cellStyle name="計算方式 6" xfId="2319"/>
    <cellStyle name="計算方式 6 2" xfId="6077"/>
    <cellStyle name="計算方式 6 2 2" xfId="14577"/>
    <cellStyle name="計算方式 6 3" xfId="14576"/>
    <cellStyle name="計算方式 7" xfId="2320"/>
    <cellStyle name="計算方式 7 2" xfId="6078"/>
    <cellStyle name="計算方式 7 2 2" xfId="14579"/>
    <cellStyle name="計算方式 7 3" xfId="14578"/>
    <cellStyle name="計算方式 8" xfId="2321"/>
    <cellStyle name="計算方式 8 2" xfId="6079"/>
    <cellStyle name="計算方式 8 2 2" xfId="14581"/>
    <cellStyle name="計算方式 8 3" xfId="14580"/>
    <cellStyle name="計算方式 9" xfId="2322"/>
    <cellStyle name="計算方式 9 2" xfId="6080"/>
    <cellStyle name="計算方式 9 2 2" xfId="14583"/>
    <cellStyle name="計算方式 9 3" xfId="14582"/>
    <cellStyle name="检查单元格 2" xfId="3400"/>
    <cellStyle name="检查单元格 2 2" xfId="3401"/>
    <cellStyle name="检查单元格 2 2 2" xfId="3402"/>
    <cellStyle name="检查单元格 2 2 2 2" xfId="3403"/>
    <cellStyle name="检查单元格 2 2 2 2 2" xfId="7151"/>
    <cellStyle name="检查单元格 2 2 2 2 2 2" xfId="14283"/>
    <cellStyle name="检查单元格 2 2 2 2 3" xfId="14282"/>
    <cellStyle name="检查单元格 2 2 2 3" xfId="7150"/>
    <cellStyle name="检查单元格 2 2 2 3 2" xfId="14284"/>
    <cellStyle name="检查单元格 2 2 2 4" xfId="14281"/>
    <cellStyle name="检查单元格 2 2 3" xfId="3404"/>
    <cellStyle name="检查单元格 2 2 3 2" xfId="7152"/>
    <cellStyle name="检查单元格 2 2 3 2 2" xfId="14286"/>
    <cellStyle name="检查单元格 2 2 3 3" xfId="14285"/>
    <cellStyle name="检查单元格 2 2 4" xfId="3405"/>
    <cellStyle name="检查单元格 2 2 4 2" xfId="7153"/>
    <cellStyle name="检查单元格 2 2 4 2 2" xfId="14288"/>
    <cellStyle name="检查单元格 2 2 4 3" xfId="14287"/>
    <cellStyle name="检查单元格 2 2 5" xfId="7149"/>
    <cellStyle name="检查单元格 2 2 5 2" xfId="14289"/>
    <cellStyle name="检查单元格 2 2 6" xfId="14280"/>
    <cellStyle name="检查单元格 2 3" xfId="3406"/>
    <cellStyle name="检查单元格 2 3 2" xfId="3407"/>
    <cellStyle name="检查单元格 2 3 2 2" xfId="7155"/>
    <cellStyle name="检查单元格 2 3 2 2 2" xfId="14292"/>
    <cellStyle name="检查单元格 2 3 2 3" xfId="14291"/>
    <cellStyle name="检查单元格 2 3 3" xfId="3408"/>
    <cellStyle name="检查单元格 2 3 3 2" xfId="7156"/>
    <cellStyle name="检查单元格 2 3 3 2 2" xfId="14294"/>
    <cellStyle name="检查单元格 2 3 3 3" xfId="14293"/>
    <cellStyle name="检查单元格 2 3 4" xfId="7154"/>
    <cellStyle name="检查单元格 2 3 4 2" xfId="14295"/>
    <cellStyle name="检查单元格 2 3 5" xfId="14290"/>
    <cellStyle name="检查单元格 2 4" xfId="3409"/>
    <cellStyle name="检查单元格 2 4 2" xfId="3410"/>
    <cellStyle name="检查单元格 2 4 2 2" xfId="7158"/>
    <cellStyle name="检查单元格 2 4 2 2 2" xfId="14298"/>
    <cellStyle name="检查单元格 2 4 2 3" xfId="14297"/>
    <cellStyle name="检查单元格 2 4 3" xfId="7157"/>
    <cellStyle name="检查单元格 2 4 3 2" xfId="14299"/>
    <cellStyle name="检查单元格 2 4 4" xfId="14296"/>
    <cellStyle name="检查单元格 2 5" xfId="3411"/>
    <cellStyle name="检查单元格 2 5 2" xfId="7159"/>
    <cellStyle name="检查单元格 2 5 2 2" xfId="14301"/>
    <cellStyle name="检查单元格 2 5 3" xfId="14300"/>
    <cellStyle name="检查单元格 2 6" xfId="3412"/>
    <cellStyle name="检查单元格 2 6 2" xfId="7160"/>
    <cellStyle name="检查单元格 2 6 2 2" xfId="14303"/>
    <cellStyle name="检查单元格 2 6 3" xfId="14302"/>
    <cellStyle name="检查单元格 2 7" xfId="7148"/>
    <cellStyle name="检查单元格 2 7 2" xfId="14304"/>
    <cellStyle name="检查单元格 2 8" xfId="14279"/>
    <cellStyle name="檢查儲存格 2" xfId="3763"/>
    <cellStyle name="檢查儲存格 2 2" xfId="7509"/>
    <cellStyle name="檢查儲存格 2 2 2" xfId="14394"/>
    <cellStyle name="檢查儲存格 2 3" xfId="14393"/>
    <cellStyle name="檢查儲存格 3" xfId="3764"/>
    <cellStyle name="檢查儲存格 3 2" xfId="7510"/>
    <cellStyle name="檢查儲存格 3 2 2" xfId="14396"/>
    <cellStyle name="檢查儲存格 3 3" xfId="14395"/>
    <cellStyle name="檢查儲存格 4" xfId="3765"/>
    <cellStyle name="檢查儲存格 4 2" xfId="7511"/>
    <cellStyle name="檢查儲存格 4 2 2" xfId="14398"/>
    <cellStyle name="檢查儲存格 4 3" xfId="14397"/>
    <cellStyle name="檢查儲存格 5" xfId="3766"/>
    <cellStyle name="檢查儲存格 5 2" xfId="7512"/>
    <cellStyle name="檢查儲存格 5 2 2" xfId="14400"/>
    <cellStyle name="檢查儲存格 5 3" xfId="14399"/>
    <cellStyle name="檢查儲存格 6" xfId="3767"/>
    <cellStyle name="檢查儲存格 6 2" xfId="7513"/>
    <cellStyle name="檢查儲存格 6 2 2" xfId="14402"/>
    <cellStyle name="檢查儲存格 6 3" xfId="14401"/>
    <cellStyle name="檢查儲存格 7" xfId="3768"/>
    <cellStyle name="檢查儲存格 7 2" xfId="7514"/>
    <cellStyle name="檢查儲存格 7 2 2" xfId="14404"/>
    <cellStyle name="檢查儲存格 7 3" xfId="14403"/>
    <cellStyle name="檢查儲存格 8" xfId="3769"/>
    <cellStyle name="檢查儲存格 8 2" xfId="7515"/>
    <cellStyle name="檢查儲存格 8 2 2" xfId="14406"/>
    <cellStyle name="檢查儲存格 8 3" xfId="14405"/>
    <cellStyle name="檢查儲存格 9" xfId="3770"/>
    <cellStyle name="檢查儲存格 9 2" xfId="7516"/>
    <cellStyle name="檢查儲存格 9 2 2" xfId="14408"/>
    <cellStyle name="檢查儲存格 9 3" xfId="14407"/>
    <cellStyle name="解释性文本" xfId="3602"/>
    <cellStyle name="解释性文本 2" xfId="3603"/>
    <cellStyle name="解释性文本 2 2" xfId="3604"/>
    <cellStyle name="解释性文本 2 2 2" xfId="3605"/>
    <cellStyle name="解释性文本 2 2 2 2" xfId="3606"/>
    <cellStyle name="解释性文本 2 2 2 2 2" xfId="7353"/>
    <cellStyle name="解释性文本 2 2 2 2 2 2" xfId="14543"/>
    <cellStyle name="解释性文本 2 2 2 2 3" xfId="14542"/>
    <cellStyle name="解释性文本 2 2 2 3" xfId="7352"/>
    <cellStyle name="解释性文本 2 2 2 3 2" xfId="14544"/>
    <cellStyle name="解释性文本 2 2 2 4" xfId="14541"/>
    <cellStyle name="解释性文本 2 2 3" xfId="3607"/>
    <cellStyle name="解释性文本 2 2 3 2" xfId="7354"/>
    <cellStyle name="解释性文本 2 2 3 2 2" xfId="14546"/>
    <cellStyle name="解释性文本 2 2 3 3" xfId="14545"/>
    <cellStyle name="解释性文本 2 2 4" xfId="3608"/>
    <cellStyle name="解释性文本 2 2 4 2" xfId="7355"/>
    <cellStyle name="解释性文本 2 2 4 2 2" xfId="14548"/>
    <cellStyle name="解释性文本 2 2 4 3" xfId="14547"/>
    <cellStyle name="解释性文本 2 2 5" xfId="7351"/>
    <cellStyle name="解释性文本 2 2 5 2" xfId="14549"/>
    <cellStyle name="解释性文本 2 2 6" xfId="14540"/>
    <cellStyle name="解释性文本 2 3" xfId="3609"/>
    <cellStyle name="解释性文本 2 3 2" xfId="3610"/>
    <cellStyle name="解释性文本 2 3 2 2" xfId="7357"/>
    <cellStyle name="解释性文本 2 3 2 2 2" xfId="14552"/>
    <cellStyle name="解释性文本 2 3 2 3" xfId="14551"/>
    <cellStyle name="解释性文本 2 3 3" xfId="3611"/>
    <cellStyle name="解释性文本 2 3 3 2" xfId="7358"/>
    <cellStyle name="解释性文本 2 3 3 2 2" xfId="14554"/>
    <cellStyle name="解释性文本 2 3 3 3" xfId="14553"/>
    <cellStyle name="解释性文本 2 3 4" xfId="7356"/>
    <cellStyle name="解释性文本 2 3 4 2" xfId="14555"/>
    <cellStyle name="解释性文本 2 3 5" xfId="14550"/>
    <cellStyle name="解释性文本 2 4" xfId="3612"/>
    <cellStyle name="解释性文本 2 4 2" xfId="3613"/>
    <cellStyle name="解释性文本 2 4 2 2" xfId="7360"/>
    <cellStyle name="解释性文本 2 4 2 2 2" xfId="14558"/>
    <cellStyle name="解释性文本 2 4 2 3" xfId="14557"/>
    <cellStyle name="解释性文本 2 4 3" xfId="7359"/>
    <cellStyle name="解释性文本 2 4 3 2" xfId="14559"/>
    <cellStyle name="解释性文本 2 4 4" xfId="14556"/>
    <cellStyle name="解释性文本 2 5" xfId="3614"/>
    <cellStyle name="解释性文本 2 5 2" xfId="7361"/>
    <cellStyle name="解释性文本 2 5 2 2" xfId="14561"/>
    <cellStyle name="解释性文本 2 5 3" xfId="14560"/>
    <cellStyle name="解释性文本 2 6" xfId="3615"/>
    <cellStyle name="解释性文本 2 6 2" xfId="7362"/>
    <cellStyle name="解释性文本 2 6 2 2" xfId="14563"/>
    <cellStyle name="解释性文本 2 6 3" xfId="14562"/>
    <cellStyle name="解释性文本 2 7" xfId="3616"/>
    <cellStyle name="解释性文本 2 7 2" xfId="7363"/>
    <cellStyle name="解释性文本 2 7 2 2" xfId="14565"/>
    <cellStyle name="解释性文本 2 7 3" xfId="14564"/>
    <cellStyle name="解释性文本 2 8" xfId="7350"/>
    <cellStyle name="解释性文本 2 8 2" xfId="14566"/>
    <cellStyle name="解释性文本 2 9" xfId="14539"/>
    <cellStyle name="解释性文本 3" xfId="7349"/>
    <cellStyle name="解释性文本 3 2" xfId="14567"/>
    <cellStyle name="解释性文本 4" xfId="14538"/>
    <cellStyle name="警告文本 2" xfId="3782"/>
    <cellStyle name="警告文本 2 2" xfId="3783"/>
    <cellStyle name="警告文本 2 2 2" xfId="3784"/>
    <cellStyle name="警告文本 2 2 2 2" xfId="3785"/>
    <cellStyle name="警告文本 2 2 2 2 2" xfId="7531"/>
    <cellStyle name="警告文本 2 2 2 2 2 2" xfId="14620"/>
    <cellStyle name="警告文本 2 2 2 2 3" xfId="14619"/>
    <cellStyle name="警告文本 2 2 2 3" xfId="7530"/>
    <cellStyle name="警告文本 2 2 2 3 2" xfId="14621"/>
    <cellStyle name="警告文本 2 2 2 4" xfId="14618"/>
    <cellStyle name="警告文本 2 2 3" xfId="3786"/>
    <cellStyle name="警告文本 2 2 3 2" xfId="7532"/>
    <cellStyle name="警告文本 2 2 3 2 2" xfId="14623"/>
    <cellStyle name="警告文本 2 2 3 3" xfId="14622"/>
    <cellStyle name="警告文本 2 2 4" xfId="3787"/>
    <cellStyle name="警告文本 2 2 4 2" xfId="7533"/>
    <cellStyle name="警告文本 2 2 4 2 2" xfId="14625"/>
    <cellStyle name="警告文本 2 2 4 3" xfId="14624"/>
    <cellStyle name="警告文本 2 2 5" xfId="7529"/>
    <cellStyle name="警告文本 2 2 5 2" xfId="14626"/>
    <cellStyle name="警告文本 2 2 6" xfId="14617"/>
    <cellStyle name="警告文本 2 3" xfId="3788"/>
    <cellStyle name="警告文本 2 3 2" xfId="3789"/>
    <cellStyle name="警告文本 2 3 2 2" xfId="7535"/>
    <cellStyle name="警告文本 2 3 2 2 2" xfId="14629"/>
    <cellStyle name="警告文本 2 3 2 3" xfId="14628"/>
    <cellStyle name="警告文本 2 3 3" xfId="3790"/>
    <cellStyle name="警告文本 2 3 3 2" xfId="7536"/>
    <cellStyle name="警告文本 2 3 3 2 2" xfId="14631"/>
    <cellStyle name="警告文本 2 3 3 3" xfId="14630"/>
    <cellStyle name="警告文本 2 3 4" xfId="7534"/>
    <cellStyle name="警告文本 2 3 4 2" xfId="14632"/>
    <cellStyle name="警告文本 2 3 5" xfId="14627"/>
    <cellStyle name="警告文本 2 4" xfId="3791"/>
    <cellStyle name="警告文本 2 4 2" xfId="3792"/>
    <cellStyle name="警告文本 2 4 2 2" xfId="7538"/>
    <cellStyle name="警告文本 2 4 2 2 2" xfId="14635"/>
    <cellStyle name="警告文本 2 4 2 3" xfId="14634"/>
    <cellStyle name="警告文本 2 4 3" xfId="7537"/>
    <cellStyle name="警告文本 2 4 3 2" xfId="14636"/>
    <cellStyle name="警告文本 2 4 4" xfId="14633"/>
    <cellStyle name="警告文本 2 5" xfId="3793"/>
    <cellStyle name="警告文本 2 5 2" xfId="7539"/>
    <cellStyle name="警告文本 2 5 2 2" xfId="14638"/>
    <cellStyle name="警告文本 2 5 3" xfId="14637"/>
    <cellStyle name="警告文本 2 6" xfId="3794"/>
    <cellStyle name="警告文本 2 6 2" xfId="7540"/>
    <cellStyle name="警告文本 2 6 2 2" xfId="14640"/>
    <cellStyle name="警告文本 2 6 3" xfId="14639"/>
    <cellStyle name="警告文本 2 7" xfId="3795"/>
    <cellStyle name="警告文本 2 7 2" xfId="7541"/>
    <cellStyle name="警告文本 2 7 2 2" xfId="14642"/>
    <cellStyle name="警告文本 2 7 3" xfId="14641"/>
    <cellStyle name="警告文本 2 8" xfId="7528"/>
    <cellStyle name="警告文本 2 8 2" xfId="14643"/>
    <cellStyle name="警告文本 2 9" xfId="14616"/>
    <cellStyle name="警告文字 2" xfId="3796"/>
    <cellStyle name="警告文字 2 2" xfId="7542"/>
    <cellStyle name="警告文字 2 2 2" xfId="14601"/>
    <cellStyle name="警告文字 2 3" xfId="14600"/>
    <cellStyle name="警告文字 3" xfId="3797"/>
    <cellStyle name="警告文字 3 2" xfId="7543"/>
    <cellStyle name="警告文字 3 2 2" xfId="14603"/>
    <cellStyle name="警告文字 3 3" xfId="14602"/>
    <cellStyle name="警告文字 4" xfId="3798"/>
    <cellStyle name="警告文字 4 2" xfId="7544"/>
    <cellStyle name="警告文字 4 2 2" xfId="14605"/>
    <cellStyle name="警告文字 4 3" xfId="14604"/>
    <cellStyle name="警告文字 5" xfId="3799"/>
    <cellStyle name="警告文字 5 2" xfId="7545"/>
    <cellStyle name="警告文字 5 2 2" xfId="14607"/>
    <cellStyle name="警告文字 5 3" xfId="14606"/>
    <cellStyle name="警告文字 6" xfId="3800"/>
    <cellStyle name="警告文字 6 2" xfId="7546"/>
    <cellStyle name="警告文字 6 2 2" xfId="14609"/>
    <cellStyle name="警告文字 6 3" xfId="14608"/>
    <cellStyle name="警告文字 7" xfId="3801"/>
    <cellStyle name="警告文字 7 2" xfId="7547"/>
    <cellStyle name="警告文字 7 2 2" xfId="14611"/>
    <cellStyle name="警告文字 7 3" xfId="14610"/>
    <cellStyle name="警告文字 8" xfId="3802"/>
    <cellStyle name="警告文字 8 2" xfId="7548"/>
    <cellStyle name="警告文字 8 2 2" xfId="14613"/>
    <cellStyle name="警告文字 8 3" xfId="14612"/>
    <cellStyle name="警告文字 9" xfId="3803"/>
    <cellStyle name="警告文字 9 2" xfId="7549"/>
    <cellStyle name="警告文字 9 2 2" xfId="14615"/>
    <cellStyle name="警告文字 9 3" xfId="14614"/>
    <cellStyle name="連結的儲存格 2" xfId="3421"/>
    <cellStyle name="連結的儲存格 2 2" xfId="7168"/>
    <cellStyle name="連結的儲存格 2 2 2" xfId="15029"/>
    <cellStyle name="連結的儲存格 2 3" xfId="15028"/>
    <cellStyle name="連結的儲存格 3" xfId="3422"/>
    <cellStyle name="連結的儲存格 3 2" xfId="7169"/>
    <cellStyle name="連結的儲存格 3 2 2" xfId="15031"/>
    <cellStyle name="連結的儲存格 3 3" xfId="15030"/>
    <cellStyle name="連結的儲存格 4" xfId="3423"/>
    <cellStyle name="連結的儲存格 4 2" xfId="7170"/>
    <cellStyle name="連結的儲存格 4 2 2" xfId="15033"/>
    <cellStyle name="連結的儲存格 4 3" xfId="15032"/>
    <cellStyle name="連結的儲存格 5" xfId="3424"/>
    <cellStyle name="連結的儲存格 5 2" xfId="7171"/>
    <cellStyle name="連結的儲存格 5 2 2" xfId="15035"/>
    <cellStyle name="連結的儲存格 5 3" xfId="15034"/>
    <cellStyle name="連結的儲存格 6" xfId="3425"/>
    <cellStyle name="連結的儲存格 6 2" xfId="7172"/>
    <cellStyle name="連結的儲存格 6 2 2" xfId="15037"/>
    <cellStyle name="連結的儲存格 6 3" xfId="15036"/>
    <cellStyle name="連結的儲存格 7" xfId="3426"/>
    <cellStyle name="連結的儲存格 7 2" xfId="7173"/>
    <cellStyle name="連結的儲存格 7 2 2" xfId="15039"/>
    <cellStyle name="連結的儲存格 7 3" xfId="15038"/>
    <cellStyle name="連結的儲存格 8" xfId="3427"/>
    <cellStyle name="連結的儲存格 8 2" xfId="7174"/>
    <cellStyle name="連結的儲存格 8 2 2" xfId="15041"/>
    <cellStyle name="連結的儲存格 8 3" xfId="15040"/>
    <cellStyle name="連結的儲存格 9" xfId="3428"/>
    <cellStyle name="連結的儲存格 9 2" xfId="7175"/>
    <cellStyle name="連結的儲存格 9 2 2" xfId="15043"/>
    <cellStyle name="連結的儲存格 9 3" xfId="15042"/>
    <cellStyle name="链接单元格 2" xfId="3587"/>
    <cellStyle name="链接单元格 2 2" xfId="3588"/>
    <cellStyle name="链接单元格 2 2 2" xfId="3589"/>
    <cellStyle name="链接单元格 2 2 2 2" xfId="3590"/>
    <cellStyle name="链接单元格 2 2 2 2 2" xfId="7337"/>
    <cellStyle name="链接单元格 2 2 2 2 2 2" xfId="15048"/>
    <cellStyle name="链接单元格 2 2 2 2 3" xfId="15047"/>
    <cellStyle name="链接单元格 2 2 2 3" xfId="7336"/>
    <cellStyle name="链接单元格 2 2 2 3 2" xfId="15049"/>
    <cellStyle name="链接单元格 2 2 2 4" xfId="15046"/>
    <cellStyle name="链接单元格 2 2 3" xfId="3591"/>
    <cellStyle name="链接单元格 2 2 3 2" xfId="7338"/>
    <cellStyle name="链接单元格 2 2 3 2 2" xfId="15051"/>
    <cellStyle name="链接单元格 2 2 3 3" xfId="15050"/>
    <cellStyle name="链接单元格 2 2 4" xfId="3592"/>
    <cellStyle name="链接单元格 2 2 4 2" xfId="7339"/>
    <cellStyle name="链接单元格 2 2 4 2 2" xfId="15053"/>
    <cellStyle name="链接单元格 2 2 4 3" xfId="15052"/>
    <cellStyle name="链接单元格 2 2 5" xfId="7335"/>
    <cellStyle name="链接单元格 2 2 5 2" xfId="15054"/>
    <cellStyle name="链接单元格 2 2 6" xfId="15045"/>
    <cellStyle name="链接单元格 2 3" xfId="3593"/>
    <cellStyle name="链接单元格 2 3 2" xfId="3594"/>
    <cellStyle name="链接单元格 2 3 2 2" xfId="7341"/>
    <cellStyle name="链接单元格 2 3 2 2 2" xfId="15057"/>
    <cellStyle name="链接单元格 2 3 2 3" xfId="15056"/>
    <cellStyle name="链接单元格 2 3 3" xfId="3595"/>
    <cellStyle name="链接单元格 2 3 3 2" xfId="7342"/>
    <cellStyle name="链接单元格 2 3 3 2 2" xfId="15059"/>
    <cellStyle name="链接单元格 2 3 3 3" xfId="15058"/>
    <cellStyle name="链接单元格 2 3 4" xfId="7340"/>
    <cellStyle name="链接单元格 2 3 4 2" xfId="15060"/>
    <cellStyle name="链接单元格 2 3 5" xfId="15055"/>
    <cellStyle name="链接单元格 2 4" xfId="3596"/>
    <cellStyle name="链接单元格 2 4 2" xfId="3597"/>
    <cellStyle name="链接单元格 2 4 2 2" xfId="7344"/>
    <cellStyle name="链接单元格 2 4 2 2 2" xfId="15063"/>
    <cellStyle name="链接单元格 2 4 2 3" xfId="15062"/>
    <cellStyle name="链接单元格 2 4 3" xfId="7343"/>
    <cellStyle name="链接单元格 2 4 3 2" xfId="15064"/>
    <cellStyle name="链接单元格 2 4 4" xfId="15061"/>
    <cellStyle name="链接单元格 2 5" xfId="3598"/>
    <cellStyle name="链接单元格 2 5 2" xfId="7345"/>
    <cellStyle name="链接单元格 2 5 2 2" xfId="15066"/>
    <cellStyle name="链接单元格 2 5 3" xfId="15065"/>
    <cellStyle name="链接单元格 2 6" xfId="3599"/>
    <cellStyle name="链接单元格 2 6 2" xfId="3600"/>
    <cellStyle name="链接单元格 2 6 2 2" xfId="7347"/>
    <cellStyle name="链接单元格 2 6 2 2 2" xfId="15069"/>
    <cellStyle name="链接单元格 2 6 2 3" xfId="15068"/>
    <cellStyle name="链接单元格 2 6 3" xfId="7346"/>
    <cellStyle name="链接单元格 2 6 3 2" xfId="15070"/>
    <cellStyle name="链接单元格 2 6 4" xfId="15067"/>
    <cellStyle name="链接单元格 2 7" xfId="7334"/>
    <cellStyle name="链接单元格 2 7 2" xfId="15071"/>
    <cellStyle name="链接单元格 2 8" xfId="15044"/>
    <cellStyle name="链接单元格 3" xfId="3601"/>
    <cellStyle name="链接单元格 3 2" xfId="7348"/>
    <cellStyle name="链接单元格 3 2 2" xfId="15073"/>
    <cellStyle name="链接单元格 3 3" xfId="15072"/>
    <cellStyle name="千分位 2" xfId="2070"/>
    <cellStyle name="千分位 2 2" xfId="2071"/>
    <cellStyle name="千分位 2 2 2" xfId="2072"/>
    <cellStyle name="千分位 2 2 2 2" xfId="5831"/>
    <cellStyle name="千分位 2 2 2 2 2" xfId="11671"/>
    <cellStyle name="千分位 2 2 2 3" xfId="11670"/>
    <cellStyle name="千分位 2 2 3" xfId="5830"/>
    <cellStyle name="千分位 2 2 3 2" xfId="11672"/>
    <cellStyle name="千分位 2 2 4" xfId="11669"/>
    <cellStyle name="千分位 2 3" xfId="5829"/>
    <cellStyle name="千分位 2 3 2" xfId="11673"/>
    <cellStyle name="千分位 2 3 3" xfId="15081"/>
    <cellStyle name="千分位 2 3 3 2" xfId="15085"/>
    <cellStyle name="千分位 2 3 4" xfId="15083"/>
    <cellStyle name="千分位 2 4" xfId="11668"/>
    <cellStyle name="千分位 2 5" xfId="15078"/>
    <cellStyle name="千分位 2 5 2" xfId="15084"/>
    <cellStyle name="千分位 2 6" xfId="15082"/>
    <cellStyle name="千位分隔 2" xfId="2073"/>
    <cellStyle name="千位分隔 2 2" xfId="2074"/>
    <cellStyle name="千位分隔 2 2 2" xfId="5833"/>
    <cellStyle name="千位分隔 2 2 2 2" xfId="11660"/>
    <cellStyle name="千位分隔 2 2 3" xfId="11659"/>
    <cellStyle name="千位分隔 2 3" xfId="5832"/>
    <cellStyle name="千位分隔 2 3 2" xfId="11661"/>
    <cellStyle name="千位分隔 2 4" xfId="11658"/>
    <cellStyle name="千位分隔 2 6" xfId="2075"/>
    <cellStyle name="千位分隔 2 6 2" xfId="5834"/>
    <cellStyle name="千位分隔 2 6 2 2" xfId="11663"/>
    <cellStyle name="千位分隔 2 6 3" xfId="11662"/>
    <cellStyle name="千位分隔 3" xfId="2076"/>
    <cellStyle name="千位分隔 3 2" xfId="5835"/>
    <cellStyle name="千位分隔 3 2 2" xfId="11665"/>
    <cellStyle name="千位分隔 3 3" xfId="11664"/>
    <cellStyle name="千位分隔 4" xfId="2077"/>
    <cellStyle name="千位分隔 4 2" xfId="5836"/>
    <cellStyle name="千位分隔 4 2 2" xfId="11667"/>
    <cellStyle name="千位分隔 4 3" xfId="11666"/>
    <cellStyle name="强调文字颜色 1 2" xfId="3437"/>
    <cellStyle name="强调文字颜色 1 2 2" xfId="3438"/>
    <cellStyle name="强调文字颜色 1 2 2 2" xfId="3439"/>
    <cellStyle name="强调文字颜色 1 2 2 2 2" xfId="3440"/>
    <cellStyle name="强调文字颜色 1 2 2 2 2 2" xfId="7187"/>
    <cellStyle name="强调文字颜色 1 2 2 2 2 2 2" xfId="13978"/>
    <cellStyle name="强调文字颜色 1 2 2 2 2 3" xfId="13977"/>
    <cellStyle name="强调文字颜色 1 2 2 2 3" xfId="7186"/>
    <cellStyle name="强调文字颜色 1 2 2 2 3 2" xfId="13979"/>
    <cellStyle name="强调文字颜色 1 2 2 2 4" xfId="13976"/>
    <cellStyle name="强调文字颜色 1 2 2 3" xfId="3441"/>
    <cellStyle name="强调文字颜色 1 2 2 3 2" xfId="7188"/>
    <cellStyle name="强调文字颜色 1 2 2 3 2 2" xfId="13981"/>
    <cellStyle name="强调文字颜色 1 2 2 3 3" xfId="13980"/>
    <cellStyle name="强调文字颜色 1 2 2 4" xfId="3442"/>
    <cellStyle name="强调文字颜色 1 2 2 4 2" xfId="7189"/>
    <cellStyle name="强调文字颜色 1 2 2 4 2 2" xfId="13983"/>
    <cellStyle name="强调文字颜色 1 2 2 4 3" xfId="13982"/>
    <cellStyle name="强调文字颜色 1 2 2 5" xfId="7185"/>
    <cellStyle name="强调文字颜色 1 2 2 5 2" xfId="13984"/>
    <cellStyle name="强调文字颜色 1 2 2 6" xfId="13975"/>
    <cellStyle name="强调文字颜色 1 2 3" xfId="3443"/>
    <cellStyle name="强调文字颜色 1 2 3 2" xfId="3444"/>
    <cellStyle name="强调文字颜色 1 2 3 2 2" xfId="7191"/>
    <cellStyle name="强调文字颜色 1 2 3 2 2 2" xfId="13987"/>
    <cellStyle name="强调文字颜色 1 2 3 2 3" xfId="13986"/>
    <cellStyle name="强调文字颜色 1 2 3 3" xfId="3445"/>
    <cellStyle name="强调文字颜色 1 2 3 3 2" xfId="7192"/>
    <cellStyle name="强调文字颜色 1 2 3 3 2 2" xfId="13989"/>
    <cellStyle name="强调文字颜色 1 2 3 3 3" xfId="13988"/>
    <cellStyle name="强调文字颜色 1 2 3 4" xfId="7190"/>
    <cellStyle name="强调文字颜色 1 2 3 4 2" xfId="13990"/>
    <cellStyle name="强调文字颜色 1 2 3 5" xfId="13985"/>
    <cellStyle name="强调文字颜色 1 2 4" xfId="3446"/>
    <cellStyle name="强调文字颜色 1 2 4 2" xfId="3447"/>
    <cellStyle name="强调文字颜色 1 2 4 2 2" xfId="7194"/>
    <cellStyle name="强调文字颜色 1 2 4 2 2 2" xfId="13993"/>
    <cellStyle name="强调文字颜色 1 2 4 2 3" xfId="13992"/>
    <cellStyle name="强调文字颜色 1 2 4 3" xfId="7193"/>
    <cellStyle name="强调文字颜色 1 2 4 3 2" xfId="13994"/>
    <cellStyle name="强调文字颜色 1 2 4 4" xfId="13991"/>
    <cellStyle name="强调文字颜色 1 2 5" xfId="3448"/>
    <cellStyle name="强调文字颜色 1 2 5 2" xfId="7195"/>
    <cellStyle name="强调文字颜色 1 2 5 2 2" xfId="13996"/>
    <cellStyle name="强调文字颜色 1 2 5 3" xfId="13995"/>
    <cellStyle name="强调文字颜色 1 2 6" xfId="3449"/>
    <cellStyle name="强调文字颜色 1 2 6 2" xfId="7196"/>
    <cellStyle name="强调文字颜色 1 2 6 2 2" xfId="13998"/>
    <cellStyle name="强调文字颜色 1 2 6 3" xfId="13997"/>
    <cellStyle name="强调文字颜色 1 2 7" xfId="3450"/>
    <cellStyle name="强调文字颜色 1 2 7 2" xfId="7197"/>
    <cellStyle name="强调文字颜色 1 2 7 2 2" xfId="14000"/>
    <cellStyle name="强调文字颜色 1 2 7 3" xfId="13999"/>
    <cellStyle name="强调文字颜色 1 2 8" xfId="7184"/>
    <cellStyle name="强调文字颜色 1 2 8 2" xfId="14001"/>
    <cellStyle name="强调文字颜色 1 2 9" xfId="13974"/>
    <cellStyle name="强调文字颜色 2 2" xfId="3451"/>
    <cellStyle name="强调文字颜色 2 2 2" xfId="3452"/>
    <cellStyle name="强调文字颜色 2 2 2 2" xfId="3453"/>
    <cellStyle name="强调文字颜色 2 2 2 2 2" xfId="3454"/>
    <cellStyle name="强调文字颜色 2 2 2 2 2 2" xfId="7201"/>
    <cellStyle name="强调文字颜色 2 2 2 2 2 2 2" xfId="14006"/>
    <cellStyle name="强调文字颜色 2 2 2 2 2 3" xfId="14005"/>
    <cellStyle name="强调文字颜色 2 2 2 2 3" xfId="7200"/>
    <cellStyle name="强调文字颜色 2 2 2 2 3 2" xfId="14007"/>
    <cellStyle name="强调文字颜色 2 2 2 2 4" xfId="14004"/>
    <cellStyle name="强调文字颜色 2 2 2 3" xfId="3455"/>
    <cellStyle name="强调文字颜色 2 2 2 3 2" xfId="7202"/>
    <cellStyle name="强调文字颜色 2 2 2 3 2 2" xfId="14009"/>
    <cellStyle name="强调文字颜色 2 2 2 3 3" xfId="14008"/>
    <cellStyle name="强调文字颜色 2 2 2 4" xfId="3456"/>
    <cellStyle name="强调文字颜色 2 2 2 4 2" xfId="7203"/>
    <cellStyle name="强调文字颜色 2 2 2 4 2 2" xfId="14011"/>
    <cellStyle name="强调文字颜色 2 2 2 4 3" xfId="14010"/>
    <cellStyle name="强调文字颜色 2 2 2 5" xfId="7199"/>
    <cellStyle name="强调文字颜色 2 2 2 5 2" xfId="14012"/>
    <cellStyle name="强调文字颜色 2 2 2 6" xfId="14003"/>
    <cellStyle name="强调文字颜色 2 2 3" xfId="3457"/>
    <cellStyle name="强调文字颜色 2 2 3 2" xfId="3458"/>
    <cellStyle name="强调文字颜色 2 2 3 2 2" xfId="7205"/>
    <cellStyle name="强调文字颜色 2 2 3 2 2 2" xfId="14015"/>
    <cellStyle name="强调文字颜色 2 2 3 2 3" xfId="14014"/>
    <cellStyle name="强调文字颜色 2 2 3 3" xfId="3459"/>
    <cellStyle name="强调文字颜色 2 2 3 3 2" xfId="7206"/>
    <cellStyle name="强调文字颜色 2 2 3 3 2 2" xfId="14017"/>
    <cellStyle name="强调文字颜色 2 2 3 3 3" xfId="14016"/>
    <cellStyle name="强调文字颜色 2 2 3 4" xfId="7204"/>
    <cellStyle name="强调文字颜色 2 2 3 4 2" xfId="14018"/>
    <cellStyle name="强调文字颜色 2 2 3 5" xfId="14013"/>
    <cellStyle name="强调文字颜色 2 2 4" xfId="3460"/>
    <cellStyle name="强调文字颜色 2 2 4 2" xfId="3461"/>
    <cellStyle name="强调文字颜色 2 2 4 2 2" xfId="7208"/>
    <cellStyle name="强调文字颜色 2 2 4 2 2 2" xfId="14021"/>
    <cellStyle name="强调文字颜色 2 2 4 2 3" xfId="14020"/>
    <cellStyle name="强调文字颜色 2 2 4 3" xfId="7207"/>
    <cellStyle name="强调文字颜色 2 2 4 3 2" xfId="14022"/>
    <cellStyle name="强调文字颜色 2 2 4 4" xfId="14019"/>
    <cellStyle name="强调文字颜色 2 2 5" xfId="3462"/>
    <cellStyle name="强调文字颜色 2 2 5 2" xfId="7209"/>
    <cellStyle name="强调文字颜色 2 2 5 2 2" xfId="14024"/>
    <cellStyle name="强调文字颜色 2 2 5 3" xfId="14023"/>
    <cellStyle name="强调文字颜色 2 2 6" xfId="3463"/>
    <cellStyle name="强调文字颜色 2 2 6 2" xfId="7210"/>
    <cellStyle name="强调文字颜色 2 2 6 2 2" xfId="14026"/>
    <cellStyle name="强调文字颜色 2 2 6 3" xfId="14025"/>
    <cellStyle name="强调文字颜色 2 2 7" xfId="3464"/>
    <cellStyle name="强调文字颜色 2 2 7 2" xfId="7211"/>
    <cellStyle name="强调文字颜色 2 2 7 2 2" xfId="14028"/>
    <cellStyle name="强调文字颜色 2 2 7 3" xfId="14027"/>
    <cellStyle name="强调文字颜色 2 2 8" xfId="7198"/>
    <cellStyle name="强调文字颜色 2 2 8 2" xfId="14029"/>
    <cellStyle name="强调文字颜色 2 2 9" xfId="14002"/>
    <cellStyle name="强调文字颜色 3 2" xfId="3465"/>
    <cellStyle name="强调文字颜色 3 2 2" xfId="3466"/>
    <cellStyle name="强调文字颜色 3 2 2 2" xfId="3467"/>
    <cellStyle name="强调文字颜色 3 2 2 2 2" xfId="3468"/>
    <cellStyle name="强调文字颜色 3 2 2 2 2 2" xfId="7215"/>
    <cellStyle name="强调文字颜色 3 2 2 2 2 2 2" xfId="14034"/>
    <cellStyle name="强调文字颜色 3 2 2 2 2 3" xfId="14033"/>
    <cellStyle name="强调文字颜色 3 2 2 2 3" xfId="7214"/>
    <cellStyle name="强调文字颜色 3 2 2 2 3 2" xfId="14035"/>
    <cellStyle name="强调文字颜色 3 2 2 2 4" xfId="14032"/>
    <cellStyle name="强调文字颜色 3 2 2 3" xfId="3469"/>
    <cellStyle name="强调文字颜色 3 2 2 3 2" xfId="7216"/>
    <cellStyle name="强调文字颜色 3 2 2 3 2 2" xfId="14037"/>
    <cellStyle name="强调文字颜色 3 2 2 3 3" xfId="14036"/>
    <cellStyle name="强调文字颜色 3 2 2 4" xfId="3470"/>
    <cellStyle name="强调文字颜色 3 2 2 4 2" xfId="7217"/>
    <cellStyle name="强调文字颜色 3 2 2 4 2 2" xfId="14039"/>
    <cellStyle name="强调文字颜色 3 2 2 4 3" xfId="14038"/>
    <cellStyle name="强调文字颜色 3 2 2 5" xfId="7213"/>
    <cellStyle name="强调文字颜色 3 2 2 5 2" xfId="14040"/>
    <cellStyle name="强调文字颜色 3 2 2 6" xfId="14031"/>
    <cellStyle name="强调文字颜色 3 2 3" xfId="3471"/>
    <cellStyle name="强调文字颜色 3 2 3 2" xfId="3472"/>
    <cellStyle name="强调文字颜色 3 2 3 2 2" xfId="7219"/>
    <cellStyle name="强调文字颜色 3 2 3 2 2 2" xfId="14043"/>
    <cellStyle name="强调文字颜色 3 2 3 2 3" xfId="14042"/>
    <cellStyle name="强调文字颜色 3 2 3 3" xfId="3473"/>
    <cellStyle name="强调文字颜色 3 2 3 3 2" xfId="7220"/>
    <cellStyle name="强调文字颜色 3 2 3 3 2 2" xfId="14045"/>
    <cellStyle name="强调文字颜色 3 2 3 3 3" xfId="14044"/>
    <cellStyle name="强调文字颜色 3 2 3 4" xfId="7218"/>
    <cellStyle name="强调文字颜色 3 2 3 4 2" xfId="14046"/>
    <cellStyle name="强调文字颜色 3 2 3 5" xfId="14041"/>
    <cellStyle name="强调文字颜色 3 2 4" xfId="3474"/>
    <cellStyle name="强调文字颜色 3 2 4 2" xfId="3475"/>
    <cellStyle name="强调文字颜色 3 2 4 2 2" xfId="7222"/>
    <cellStyle name="强调文字颜色 3 2 4 2 2 2" xfId="14049"/>
    <cellStyle name="强调文字颜色 3 2 4 2 3" xfId="14048"/>
    <cellStyle name="强调文字颜色 3 2 4 3" xfId="7221"/>
    <cellStyle name="强调文字颜色 3 2 4 3 2" xfId="14050"/>
    <cellStyle name="强调文字颜色 3 2 4 4" xfId="14047"/>
    <cellStyle name="强调文字颜色 3 2 5" xfId="3476"/>
    <cellStyle name="强调文字颜色 3 2 5 2" xfId="7223"/>
    <cellStyle name="强调文字颜色 3 2 5 2 2" xfId="14052"/>
    <cellStyle name="强调文字颜色 3 2 5 3" xfId="14051"/>
    <cellStyle name="强调文字颜色 3 2 6" xfId="3477"/>
    <cellStyle name="强调文字颜色 3 2 6 2" xfId="7224"/>
    <cellStyle name="强调文字颜色 3 2 6 2 2" xfId="14054"/>
    <cellStyle name="强调文字颜色 3 2 6 3" xfId="14053"/>
    <cellStyle name="强调文字颜色 3 2 7" xfId="3478"/>
    <cellStyle name="强调文字颜色 3 2 7 2" xfId="7225"/>
    <cellStyle name="强调文字颜色 3 2 7 2 2" xfId="14056"/>
    <cellStyle name="强调文字颜色 3 2 7 3" xfId="14055"/>
    <cellStyle name="强调文字颜色 3 2 8" xfId="7212"/>
    <cellStyle name="强调文字颜色 3 2 8 2" xfId="14057"/>
    <cellStyle name="强调文字颜色 3 2 9" xfId="14030"/>
    <cellStyle name="强调文字颜色 4 2" xfId="3479"/>
    <cellStyle name="强调文字颜色 4 2 2" xfId="3480"/>
    <cellStyle name="强调文字颜色 4 2 2 2" xfId="3481"/>
    <cellStyle name="强调文字颜色 4 2 2 2 2" xfId="3482"/>
    <cellStyle name="强调文字颜色 4 2 2 2 2 2" xfId="7229"/>
    <cellStyle name="强调文字颜色 4 2 2 2 2 2 2" xfId="14062"/>
    <cellStyle name="强调文字颜色 4 2 2 2 2 3" xfId="14061"/>
    <cellStyle name="强调文字颜色 4 2 2 2 3" xfId="7228"/>
    <cellStyle name="强调文字颜色 4 2 2 2 3 2" xfId="14063"/>
    <cellStyle name="强调文字颜色 4 2 2 2 4" xfId="14060"/>
    <cellStyle name="强调文字颜色 4 2 2 3" xfId="3483"/>
    <cellStyle name="强调文字颜色 4 2 2 3 2" xfId="7230"/>
    <cellStyle name="强调文字颜色 4 2 2 3 2 2" xfId="14065"/>
    <cellStyle name="强调文字颜色 4 2 2 3 3" xfId="14064"/>
    <cellStyle name="强调文字颜色 4 2 2 4" xfId="3484"/>
    <cellStyle name="强调文字颜色 4 2 2 4 2" xfId="7231"/>
    <cellStyle name="强调文字颜色 4 2 2 4 2 2" xfId="14067"/>
    <cellStyle name="强调文字颜色 4 2 2 4 3" xfId="14066"/>
    <cellStyle name="强调文字颜色 4 2 2 5" xfId="7227"/>
    <cellStyle name="强调文字颜色 4 2 2 5 2" xfId="14068"/>
    <cellStyle name="强调文字颜色 4 2 2 6" xfId="14059"/>
    <cellStyle name="强调文字颜色 4 2 3" xfId="3485"/>
    <cellStyle name="强调文字颜色 4 2 3 2" xfId="3486"/>
    <cellStyle name="强调文字颜色 4 2 3 2 2" xfId="7233"/>
    <cellStyle name="强调文字颜色 4 2 3 2 2 2" xfId="14071"/>
    <cellStyle name="强调文字颜色 4 2 3 2 3" xfId="14070"/>
    <cellStyle name="强调文字颜色 4 2 3 3" xfId="3487"/>
    <cellStyle name="强调文字颜色 4 2 3 3 2" xfId="7234"/>
    <cellStyle name="强调文字颜色 4 2 3 3 2 2" xfId="14073"/>
    <cellStyle name="强调文字颜色 4 2 3 3 3" xfId="14072"/>
    <cellStyle name="强调文字颜色 4 2 3 4" xfId="7232"/>
    <cellStyle name="强调文字颜色 4 2 3 4 2" xfId="14074"/>
    <cellStyle name="强调文字颜色 4 2 3 5" xfId="14069"/>
    <cellStyle name="强调文字颜色 4 2 4" xfId="3488"/>
    <cellStyle name="强调文字颜色 4 2 4 2" xfId="3489"/>
    <cellStyle name="强调文字颜色 4 2 4 2 2" xfId="7236"/>
    <cellStyle name="强调文字颜色 4 2 4 2 2 2" xfId="14077"/>
    <cellStyle name="强调文字颜色 4 2 4 2 3" xfId="14076"/>
    <cellStyle name="强调文字颜色 4 2 4 3" xfId="7235"/>
    <cellStyle name="强调文字颜色 4 2 4 3 2" xfId="14078"/>
    <cellStyle name="强调文字颜色 4 2 4 4" xfId="14075"/>
    <cellStyle name="强调文字颜色 4 2 5" xfId="3490"/>
    <cellStyle name="强调文字颜色 4 2 5 2" xfId="7237"/>
    <cellStyle name="强调文字颜色 4 2 5 2 2" xfId="14080"/>
    <cellStyle name="强调文字颜色 4 2 5 3" xfId="14079"/>
    <cellStyle name="强调文字颜色 4 2 6" xfId="3491"/>
    <cellStyle name="强调文字颜色 4 2 6 2" xfId="7238"/>
    <cellStyle name="强调文字颜色 4 2 6 2 2" xfId="14082"/>
    <cellStyle name="强调文字颜色 4 2 6 3" xfId="14081"/>
    <cellStyle name="强调文字颜色 4 2 7" xfId="3492"/>
    <cellStyle name="强调文字颜色 4 2 7 2" xfId="7239"/>
    <cellStyle name="强调文字颜色 4 2 7 2 2" xfId="14084"/>
    <cellStyle name="强调文字颜色 4 2 7 3" xfId="14083"/>
    <cellStyle name="强调文字颜色 4 2 8" xfId="7226"/>
    <cellStyle name="强调文字颜色 4 2 8 2" xfId="14085"/>
    <cellStyle name="强调文字颜色 4 2 9" xfId="14058"/>
    <cellStyle name="强调文字颜色 5 2" xfId="3493"/>
    <cellStyle name="强调文字颜色 5 2 2" xfId="3494"/>
    <cellStyle name="强调文字颜色 5 2 2 2" xfId="3495"/>
    <cellStyle name="强调文字颜色 5 2 2 2 2" xfId="3496"/>
    <cellStyle name="强调文字颜色 5 2 2 2 2 2" xfId="7243"/>
    <cellStyle name="强调文字颜色 5 2 2 2 2 2 2" xfId="14090"/>
    <cellStyle name="强调文字颜色 5 2 2 2 2 3" xfId="14089"/>
    <cellStyle name="强调文字颜色 5 2 2 2 3" xfId="7242"/>
    <cellStyle name="强调文字颜色 5 2 2 2 3 2" xfId="14091"/>
    <cellStyle name="强调文字颜色 5 2 2 2 4" xfId="14088"/>
    <cellStyle name="强调文字颜色 5 2 2 3" xfId="3497"/>
    <cellStyle name="强调文字颜色 5 2 2 3 2" xfId="7244"/>
    <cellStyle name="强调文字颜色 5 2 2 3 2 2" xfId="14093"/>
    <cellStyle name="强调文字颜色 5 2 2 3 3" xfId="14092"/>
    <cellStyle name="强调文字颜色 5 2 2 4" xfId="3498"/>
    <cellStyle name="强调文字颜色 5 2 2 4 2" xfId="7245"/>
    <cellStyle name="强调文字颜色 5 2 2 4 2 2" xfId="14095"/>
    <cellStyle name="强调文字颜色 5 2 2 4 3" xfId="14094"/>
    <cellStyle name="强调文字颜色 5 2 2 5" xfId="7241"/>
    <cellStyle name="强调文字颜色 5 2 2 5 2" xfId="14096"/>
    <cellStyle name="强调文字颜色 5 2 2 6" xfId="14087"/>
    <cellStyle name="强调文字颜色 5 2 3" xfId="3499"/>
    <cellStyle name="强调文字颜色 5 2 3 2" xfId="3500"/>
    <cellStyle name="强调文字颜色 5 2 3 2 2" xfId="7247"/>
    <cellStyle name="强调文字颜色 5 2 3 2 2 2" xfId="14099"/>
    <cellStyle name="强调文字颜色 5 2 3 2 3" xfId="14098"/>
    <cellStyle name="强调文字颜色 5 2 3 3" xfId="3501"/>
    <cellStyle name="强调文字颜色 5 2 3 3 2" xfId="7248"/>
    <cellStyle name="强调文字颜色 5 2 3 3 2 2" xfId="14101"/>
    <cellStyle name="强调文字颜色 5 2 3 3 3" xfId="14100"/>
    <cellStyle name="强调文字颜色 5 2 3 4" xfId="7246"/>
    <cellStyle name="强调文字颜色 5 2 3 4 2" xfId="14102"/>
    <cellStyle name="强调文字颜色 5 2 3 5" xfId="14097"/>
    <cellStyle name="强调文字颜色 5 2 4" xfId="3502"/>
    <cellStyle name="强调文字颜色 5 2 4 2" xfId="3503"/>
    <cellStyle name="强调文字颜色 5 2 4 2 2" xfId="7250"/>
    <cellStyle name="强调文字颜色 5 2 4 2 2 2" xfId="14105"/>
    <cellStyle name="强调文字颜色 5 2 4 2 3" xfId="14104"/>
    <cellStyle name="强调文字颜色 5 2 4 3" xfId="7249"/>
    <cellStyle name="强调文字颜色 5 2 4 3 2" xfId="14106"/>
    <cellStyle name="强调文字颜色 5 2 4 4" xfId="14103"/>
    <cellStyle name="强调文字颜色 5 2 5" xfId="3504"/>
    <cellStyle name="强调文字颜色 5 2 5 2" xfId="7251"/>
    <cellStyle name="强调文字颜色 5 2 5 2 2" xfId="14108"/>
    <cellStyle name="强调文字颜色 5 2 5 3" xfId="14107"/>
    <cellStyle name="强调文字颜色 5 2 6" xfId="3505"/>
    <cellStyle name="强调文字颜色 5 2 6 2" xfId="7252"/>
    <cellStyle name="强调文字颜色 5 2 6 2 2" xfId="14110"/>
    <cellStyle name="强调文字颜色 5 2 6 3" xfId="14109"/>
    <cellStyle name="强调文字颜色 5 2 7" xfId="3506"/>
    <cellStyle name="强调文字颜色 5 2 7 2" xfId="7253"/>
    <cellStyle name="强调文字颜色 5 2 7 2 2" xfId="14112"/>
    <cellStyle name="强调文字颜色 5 2 7 3" xfId="14111"/>
    <cellStyle name="强调文字颜色 5 2 8" xfId="7240"/>
    <cellStyle name="强调文字颜色 5 2 8 2" xfId="14113"/>
    <cellStyle name="强调文字颜色 5 2 9" xfId="14086"/>
    <cellStyle name="强调文字颜色 6 2" xfId="3507"/>
    <cellStyle name="强调文字颜色 6 2 2" xfId="3508"/>
    <cellStyle name="强调文字颜色 6 2 2 2" xfId="3509"/>
    <cellStyle name="强调文字颜色 6 2 2 2 2" xfId="3510"/>
    <cellStyle name="强调文字颜色 6 2 2 2 2 2" xfId="7257"/>
    <cellStyle name="强调文字颜色 6 2 2 2 2 2 2" xfId="14118"/>
    <cellStyle name="强调文字颜色 6 2 2 2 2 3" xfId="14117"/>
    <cellStyle name="强调文字颜色 6 2 2 2 3" xfId="7256"/>
    <cellStyle name="强调文字颜色 6 2 2 2 3 2" xfId="14119"/>
    <cellStyle name="强调文字颜色 6 2 2 2 4" xfId="14116"/>
    <cellStyle name="强调文字颜色 6 2 2 3" xfId="3511"/>
    <cellStyle name="强调文字颜色 6 2 2 3 2" xfId="7258"/>
    <cellStyle name="强调文字颜色 6 2 2 3 2 2" xfId="14121"/>
    <cellStyle name="强调文字颜色 6 2 2 3 3" xfId="14120"/>
    <cellStyle name="强调文字颜色 6 2 2 4" xfId="3512"/>
    <cellStyle name="强调文字颜色 6 2 2 4 2" xfId="7259"/>
    <cellStyle name="强调文字颜色 6 2 2 4 2 2" xfId="14123"/>
    <cellStyle name="强调文字颜色 6 2 2 4 3" xfId="14122"/>
    <cellStyle name="强调文字颜色 6 2 2 5" xfId="7255"/>
    <cellStyle name="强调文字颜色 6 2 2 5 2" xfId="14124"/>
    <cellStyle name="强调文字颜色 6 2 2 6" xfId="14115"/>
    <cellStyle name="强调文字颜色 6 2 3" xfId="3513"/>
    <cellStyle name="强调文字颜色 6 2 3 2" xfId="3514"/>
    <cellStyle name="强调文字颜色 6 2 3 2 2" xfId="7261"/>
    <cellStyle name="强调文字颜色 6 2 3 2 2 2" xfId="14127"/>
    <cellStyle name="强调文字颜色 6 2 3 2 3" xfId="14126"/>
    <cellStyle name="强调文字颜色 6 2 3 3" xfId="3515"/>
    <cellStyle name="强调文字颜色 6 2 3 3 2" xfId="7262"/>
    <cellStyle name="强调文字颜色 6 2 3 3 2 2" xfId="14129"/>
    <cellStyle name="强调文字颜色 6 2 3 3 3" xfId="14128"/>
    <cellStyle name="强调文字颜色 6 2 3 4" xfId="7260"/>
    <cellStyle name="强调文字颜色 6 2 3 4 2" xfId="14130"/>
    <cellStyle name="强调文字颜色 6 2 3 5" xfId="14125"/>
    <cellStyle name="强调文字颜色 6 2 4" xfId="3516"/>
    <cellStyle name="强调文字颜色 6 2 4 2" xfId="3517"/>
    <cellStyle name="强调文字颜色 6 2 4 2 2" xfId="7264"/>
    <cellStyle name="强调文字颜色 6 2 4 2 2 2" xfId="14133"/>
    <cellStyle name="强调文字颜色 6 2 4 2 3" xfId="14132"/>
    <cellStyle name="强调文字颜色 6 2 4 3" xfId="7263"/>
    <cellStyle name="强调文字颜色 6 2 4 3 2" xfId="14134"/>
    <cellStyle name="强调文字颜色 6 2 4 4" xfId="14131"/>
    <cellStyle name="强调文字颜色 6 2 5" xfId="3518"/>
    <cellStyle name="强调文字颜色 6 2 5 2" xfId="7265"/>
    <cellStyle name="强调文字颜色 6 2 5 2 2" xfId="14136"/>
    <cellStyle name="强调文字颜色 6 2 5 3" xfId="14135"/>
    <cellStyle name="强调文字颜色 6 2 6" xfId="3519"/>
    <cellStyle name="强调文字颜色 6 2 6 2" xfId="7266"/>
    <cellStyle name="强调文字颜色 6 2 6 2 2" xfId="14138"/>
    <cellStyle name="强调文字颜色 6 2 6 3" xfId="14137"/>
    <cellStyle name="强调文字颜色 6 2 7" xfId="3520"/>
    <cellStyle name="强调文字颜色 6 2 7 2" xfId="7267"/>
    <cellStyle name="强调文字颜色 6 2 7 2 2" xfId="14140"/>
    <cellStyle name="强调文字颜色 6 2 7 3" xfId="14139"/>
    <cellStyle name="强调文字颜色 6 2 8" xfId="7254"/>
    <cellStyle name="强调文字颜色 6 2 8 2" xfId="14141"/>
    <cellStyle name="强调文字颜色 6 2 9" xfId="14114"/>
    <cellStyle name="适中 2" xfId="2394"/>
    <cellStyle name="适中 2 2" xfId="2395"/>
    <cellStyle name="适中 2 2 2" xfId="2396"/>
    <cellStyle name="适中 2 2 2 2" xfId="2397"/>
    <cellStyle name="适中 2 2 2 2 2" xfId="6154"/>
    <cellStyle name="适中 2 2 2 2 2 2" xfId="15006"/>
    <cellStyle name="适中 2 2 2 2 3" xfId="15005"/>
    <cellStyle name="适中 2 2 2 3" xfId="6153"/>
    <cellStyle name="适中 2 2 2 3 2" xfId="15007"/>
    <cellStyle name="适中 2 2 2 4" xfId="15004"/>
    <cellStyle name="适中 2 2 3" xfId="2398"/>
    <cellStyle name="适中 2 2 3 2" xfId="6155"/>
    <cellStyle name="适中 2 2 3 2 2" xfId="15009"/>
    <cellStyle name="适中 2 2 3 3" xfId="15008"/>
    <cellStyle name="适中 2 2 4" xfId="2399"/>
    <cellStyle name="适中 2 2 4 2" xfId="6156"/>
    <cellStyle name="适中 2 2 4 2 2" xfId="15011"/>
    <cellStyle name="适中 2 2 4 3" xfId="15010"/>
    <cellStyle name="适中 2 2 5" xfId="6152"/>
    <cellStyle name="适中 2 2 5 2" xfId="15012"/>
    <cellStyle name="适中 2 2 6" xfId="15003"/>
    <cellStyle name="适中 2 3" xfId="2400"/>
    <cellStyle name="适中 2 3 2" xfId="2401"/>
    <cellStyle name="适中 2 3 2 2" xfId="6158"/>
    <cellStyle name="适中 2 3 2 2 2" xfId="15015"/>
    <cellStyle name="适中 2 3 2 3" xfId="15014"/>
    <cellStyle name="适中 2 3 3" xfId="2402"/>
    <cellStyle name="适中 2 3 3 2" xfId="6159"/>
    <cellStyle name="适中 2 3 3 2 2" xfId="15017"/>
    <cellStyle name="适中 2 3 3 3" xfId="15016"/>
    <cellStyle name="适中 2 3 4" xfId="6157"/>
    <cellStyle name="适中 2 3 4 2" xfId="15018"/>
    <cellStyle name="适中 2 3 5" xfId="15013"/>
    <cellStyle name="适中 2 4" xfId="2403"/>
    <cellStyle name="适中 2 4 2" xfId="2404"/>
    <cellStyle name="适中 2 4 2 2" xfId="6161"/>
    <cellStyle name="适中 2 4 2 2 2" xfId="15021"/>
    <cellStyle name="适中 2 4 2 3" xfId="15020"/>
    <cellStyle name="适中 2 4 3" xfId="6160"/>
    <cellStyle name="适中 2 4 3 2" xfId="15022"/>
    <cellStyle name="适中 2 4 4" xfId="15019"/>
    <cellStyle name="适中 2 5" xfId="2405"/>
    <cellStyle name="适中 2 5 2" xfId="6162"/>
    <cellStyle name="适中 2 5 2 2" xfId="15024"/>
    <cellStyle name="适中 2 5 3" xfId="15023"/>
    <cellStyle name="适中 2 6" xfId="2406"/>
    <cellStyle name="适中 2 6 2" xfId="6163"/>
    <cellStyle name="适中 2 6 2 2" xfId="15026"/>
    <cellStyle name="适中 2 6 3" xfId="15025"/>
    <cellStyle name="适中 2 7" xfId="6151"/>
    <cellStyle name="适中 2 7 2" xfId="15027"/>
    <cellStyle name="适中 2 8" xfId="15002"/>
    <cellStyle name="输出 2" xfId="3631"/>
    <cellStyle name="输出 2 2" xfId="3632"/>
    <cellStyle name="输出 2 2 2" xfId="3633"/>
    <cellStyle name="输出 2 2 2 2" xfId="3634"/>
    <cellStyle name="输出 2 2 2 2 2" xfId="7381"/>
    <cellStyle name="输出 2 2 2 2 2 2" xfId="14978"/>
    <cellStyle name="输出 2 2 2 2 3" xfId="14977"/>
    <cellStyle name="输出 2 2 2 3" xfId="7380"/>
    <cellStyle name="输出 2 2 2 3 2" xfId="14979"/>
    <cellStyle name="输出 2 2 2 4" xfId="14976"/>
    <cellStyle name="输出 2 2 3" xfId="3635"/>
    <cellStyle name="输出 2 2 3 2" xfId="7382"/>
    <cellStyle name="输出 2 2 3 2 2" xfId="14981"/>
    <cellStyle name="输出 2 2 3 3" xfId="14980"/>
    <cellStyle name="输出 2 2 4" xfId="3636"/>
    <cellStyle name="输出 2 2 4 2" xfId="7383"/>
    <cellStyle name="输出 2 2 4 2 2" xfId="14983"/>
    <cellStyle name="输出 2 2 4 3" xfId="14982"/>
    <cellStyle name="输出 2 2 5" xfId="7379"/>
    <cellStyle name="输出 2 2 5 2" xfId="14984"/>
    <cellStyle name="输出 2 2 6" xfId="14975"/>
    <cellStyle name="输出 2 3" xfId="3637"/>
    <cellStyle name="输出 2 3 2" xfId="3638"/>
    <cellStyle name="输出 2 3 2 2" xfId="7385"/>
    <cellStyle name="输出 2 3 2 2 2" xfId="14987"/>
    <cellStyle name="输出 2 3 2 3" xfId="14986"/>
    <cellStyle name="输出 2 3 3" xfId="3639"/>
    <cellStyle name="输出 2 3 3 2" xfId="7386"/>
    <cellStyle name="输出 2 3 3 2 2" xfId="14989"/>
    <cellStyle name="输出 2 3 3 3" xfId="14988"/>
    <cellStyle name="输出 2 3 4" xfId="7384"/>
    <cellStyle name="输出 2 3 4 2" xfId="14990"/>
    <cellStyle name="输出 2 3 5" xfId="14985"/>
    <cellStyle name="输出 2 4" xfId="3640"/>
    <cellStyle name="输出 2 4 2" xfId="3641"/>
    <cellStyle name="输出 2 4 2 2" xfId="7388"/>
    <cellStyle name="输出 2 4 2 2 2" xfId="14993"/>
    <cellStyle name="输出 2 4 2 3" xfId="14992"/>
    <cellStyle name="输出 2 4 3" xfId="7387"/>
    <cellStyle name="输出 2 4 3 2" xfId="14994"/>
    <cellStyle name="输出 2 4 4" xfId="14991"/>
    <cellStyle name="输出 2 5" xfId="3642"/>
    <cellStyle name="输出 2 5 2" xfId="7389"/>
    <cellStyle name="输出 2 5 2 2" xfId="14996"/>
    <cellStyle name="输出 2 5 3" xfId="14995"/>
    <cellStyle name="输出 2 6" xfId="3643"/>
    <cellStyle name="输出 2 6 2" xfId="7390"/>
    <cellStyle name="输出 2 6 2 2" xfId="14998"/>
    <cellStyle name="输出 2 6 3" xfId="14997"/>
    <cellStyle name="输出 2 7" xfId="3644"/>
    <cellStyle name="输出 2 7 2" xfId="7391"/>
    <cellStyle name="输出 2 7 2 2" xfId="15000"/>
    <cellStyle name="输出 2 7 3" xfId="14999"/>
    <cellStyle name="输出 2 8" xfId="7378"/>
    <cellStyle name="输出 2 8 2" xfId="15001"/>
    <cellStyle name="输出 2 9" xfId="14974"/>
    <cellStyle name="输入 2" xfId="3617"/>
    <cellStyle name="输入 2 2" xfId="3618"/>
    <cellStyle name="输入 2 2 2" xfId="3619"/>
    <cellStyle name="输入 2 2 2 2" xfId="3620"/>
    <cellStyle name="输入 2 2 2 2 2" xfId="7367"/>
    <cellStyle name="输入 2 2 2 2 2 2" xfId="14950"/>
    <cellStyle name="输入 2 2 2 2 3" xfId="14949"/>
    <cellStyle name="输入 2 2 2 3" xfId="7366"/>
    <cellStyle name="输入 2 2 2 3 2" xfId="14951"/>
    <cellStyle name="输入 2 2 2 4" xfId="14948"/>
    <cellStyle name="输入 2 2 3" xfId="3621"/>
    <cellStyle name="输入 2 2 3 2" xfId="7368"/>
    <cellStyle name="输入 2 2 3 2 2" xfId="14953"/>
    <cellStyle name="输入 2 2 3 3" xfId="14952"/>
    <cellStyle name="输入 2 2 4" xfId="3622"/>
    <cellStyle name="输入 2 2 4 2" xfId="7369"/>
    <cellStyle name="输入 2 2 4 2 2" xfId="14955"/>
    <cellStyle name="输入 2 2 4 3" xfId="14954"/>
    <cellStyle name="输入 2 2 5" xfId="7365"/>
    <cellStyle name="输入 2 2 5 2" xfId="14956"/>
    <cellStyle name="输入 2 2 6" xfId="14947"/>
    <cellStyle name="输入 2 3" xfId="3623"/>
    <cellStyle name="输入 2 3 2" xfId="3624"/>
    <cellStyle name="输入 2 3 2 2" xfId="7371"/>
    <cellStyle name="输入 2 3 2 2 2" xfId="14959"/>
    <cellStyle name="输入 2 3 2 3" xfId="14958"/>
    <cellStyle name="输入 2 3 3" xfId="3625"/>
    <cellStyle name="输入 2 3 3 2" xfId="7372"/>
    <cellStyle name="输入 2 3 3 2 2" xfId="14961"/>
    <cellStyle name="输入 2 3 3 3" xfId="14960"/>
    <cellStyle name="输入 2 3 4" xfId="7370"/>
    <cellStyle name="输入 2 3 4 2" xfId="14962"/>
    <cellStyle name="输入 2 3 5" xfId="14957"/>
    <cellStyle name="输入 2 4" xfId="3626"/>
    <cellStyle name="输入 2 4 2" xfId="3627"/>
    <cellStyle name="输入 2 4 2 2" xfId="7374"/>
    <cellStyle name="输入 2 4 2 2 2" xfId="14965"/>
    <cellStyle name="输入 2 4 2 3" xfId="14964"/>
    <cellStyle name="输入 2 4 3" xfId="7373"/>
    <cellStyle name="输入 2 4 3 2" xfId="14966"/>
    <cellStyle name="输入 2 4 4" xfId="14963"/>
    <cellStyle name="输入 2 5" xfId="3628"/>
    <cellStyle name="输入 2 5 2" xfId="7375"/>
    <cellStyle name="输入 2 5 2 2" xfId="14968"/>
    <cellStyle name="输入 2 5 3" xfId="14967"/>
    <cellStyle name="输入 2 6" xfId="3629"/>
    <cellStyle name="输入 2 6 2" xfId="7376"/>
    <cellStyle name="输入 2 6 2 2" xfId="14970"/>
    <cellStyle name="输入 2 6 3" xfId="14969"/>
    <cellStyle name="输入 2 7" xfId="3630"/>
    <cellStyle name="输入 2 7 2" xfId="7377"/>
    <cellStyle name="输入 2 7 2 2" xfId="14972"/>
    <cellStyle name="输入 2 7 3" xfId="14971"/>
    <cellStyle name="输入 2 8" xfId="7364"/>
    <cellStyle name="输入 2 8 2" xfId="14973"/>
    <cellStyle name="输入 2 9" xfId="14946"/>
    <cellStyle name="輸出 2" xfId="3754"/>
    <cellStyle name="輸出 2 2" xfId="7500"/>
    <cellStyle name="輸出 2 2 2" xfId="14931"/>
    <cellStyle name="輸出 2 3" xfId="14930"/>
    <cellStyle name="輸出 3" xfId="3755"/>
    <cellStyle name="輸出 3 2" xfId="7501"/>
    <cellStyle name="輸出 3 2 2" xfId="14933"/>
    <cellStyle name="輸出 3 3" xfId="14932"/>
    <cellStyle name="輸出 4" xfId="3756"/>
    <cellStyle name="輸出 4 2" xfId="7502"/>
    <cellStyle name="輸出 4 2 2" xfId="14935"/>
    <cellStyle name="輸出 4 3" xfId="14934"/>
    <cellStyle name="輸出 5" xfId="3757"/>
    <cellStyle name="輸出 5 2" xfId="7503"/>
    <cellStyle name="輸出 5 2 2" xfId="14937"/>
    <cellStyle name="輸出 5 3" xfId="14936"/>
    <cellStyle name="輸出 6" xfId="3758"/>
    <cellStyle name="輸出 6 2" xfId="7504"/>
    <cellStyle name="輸出 6 2 2" xfId="14939"/>
    <cellStyle name="輸出 6 3" xfId="14938"/>
    <cellStyle name="輸出 7" xfId="3759"/>
    <cellStyle name="輸出 7 2" xfId="7505"/>
    <cellStyle name="輸出 7 2 2" xfId="14941"/>
    <cellStyle name="輸出 7 3" xfId="14940"/>
    <cellStyle name="輸出 8" xfId="3760"/>
    <cellStyle name="輸出 8 2" xfId="7506"/>
    <cellStyle name="輸出 8 2 2" xfId="14943"/>
    <cellStyle name="輸出 8 3" xfId="14942"/>
    <cellStyle name="輸出 9" xfId="3761"/>
    <cellStyle name="輸出 9 2" xfId="7507"/>
    <cellStyle name="輸出 9 2 2" xfId="14945"/>
    <cellStyle name="輸出 9 3" xfId="14944"/>
    <cellStyle name="輸入 2" xfId="3746"/>
    <cellStyle name="輸入 2 2" xfId="7492"/>
    <cellStyle name="輸入 2 2 2" xfId="14915"/>
    <cellStyle name="輸入 2 3" xfId="14914"/>
    <cellStyle name="輸入 3" xfId="3747"/>
    <cellStyle name="輸入 3 2" xfId="7493"/>
    <cellStyle name="輸入 3 2 2" xfId="14917"/>
    <cellStyle name="輸入 3 3" xfId="14916"/>
    <cellStyle name="輸入 4" xfId="3748"/>
    <cellStyle name="輸入 4 2" xfId="7494"/>
    <cellStyle name="輸入 4 2 2" xfId="14919"/>
    <cellStyle name="輸入 4 3" xfId="14918"/>
    <cellStyle name="輸入 5" xfId="3749"/>
    <cellStyle name="輸入 5 2" xfId="7495"/>
    <cellStyle name="輸入 5 2 2" xfId="14921"/>
    <cellStyle name="輸入 5 3" xfId="14920"/>
    <cellStyle name="輸入 6" xfId="3750"/>
    <cellStyle name="輸入 6 2" xfId="7496"/>
    <cellStyle name="輸入 6 2 2" xfId="14923"/>
    <cellStyle name="輸入 6 3" xfId="14922"/>
    <cellStyle name="輸入 7" xfId="3751"/>
    <cellStyle name="輸入 7 2" xfId="7497"/>
    <cellStyle name="輸入 7 2 2" xfId="14925"/>
    <cellStyle name="輸入 7 3" xfId="14924"/>
    <cellStyle name="輸入 8" xfId="3752"/>
    <cellStyle name="輸入 8 2" xfId="7498"/>
    <cellStyle name="輸入 8 2 2" xfId="14927"/>
    <cellStyle name="輸入 8 3" xfId="14926"/>
    <cellStyle name="輸入 9" xfId="3753"/>
    <cellStyle name="輸入 9 2" xfId="7499"/>
    <cellStyle name="輸入 9 2 2" xfId="14929"/>
    <cellStyle name="輸入 9 3" xfId="14928"/>
    <cellStyle name="說明文字" xfId="15093" builtinId="53"/>
    <cellStyle name="說明文字 2" xfId="3645"/>
    <cellStyle name="說明文字 2 2" xfId="7392"/>
    <cellStyle name="說明文字 2 2 2" xfId="14585"/>
    <cellStyle name="說明文字 2 3" xfId="14584"/>
    <cellStyle name="說明文字 3" xfId="3646"/>
    <cellStyle name="說明文字 3 2" xfId="7393"/>
    <cellStyle name="說明文字 3 2 2" xfId="14587"/>
    <cellStyle name="說明文字 3 3" xfId="14586"/>
    <cellStyle name="說明文字 4" xfId="3647"/>
    <cellStyle name="說明文字 4 2" xfId="7394"/>
    <cellStyle name="說明文字 4 2 2" xfId="14589"/>
    <cellStyle name="說明文字 4 3" xfId="14588"/>
    <cellStyle name="說明文字 5" xfId="3648"/>
    <cellStyle name="說明文字 5 2" xfId="7395"/>
    <cellStyle name="說明文字 5 2 2" xfId="14591"/>
    <cellStyle name="說明文字 5 3" xfId="14590"/>
    <cellStyle name="說明文字 6" xfId="3649"/>
    <cellStyle name="說明文字 6 2" xfId="7396"/>
    <cellStyle name="說明文字 6 2 2" xfId="14593"/>
    <cellStyle name="說明文字 6 3" xfId="14592"/>
    <cellStyle name="說明文字 7" xfId="3650"/>
    <cellStyle name="說明文字 7 2" xfId="7397"/>
    <cellStyle name="說明文字 7 2 2" xfId="14595"/>
    <cellStyle name="說明文字 7 3" xfId="14594"/>
    <cellStyle name="說明文字 8" xfId="3651"/>
    <cellStyle name="說明文字 8 2" xfId="7398"/>
    <cellStyle name="說明文字 8 2 2" xfId="14597"/>
    <cellStyle name="說明文字 8 3" xfId="14596"/>
    <cellStyle name="說明文字 9" xfId="3652"/>
    <cellStyle name="說明文字 9 2" xfId="7399"/>
    <cellStyle name="說明文字 9 2 2" xfId="14599"/>
    <cellStyle name="說明文字 9 3" xfId="14598"/>
    <cellStyle name="隨後的超連結" xfId="3762"/>
    <cellStyle name="隨後的超連結 2" xfId="7508"/>
    <cellStyle name="隨後的超連結 2 2" xfId="15075"/>
    <cellStyle name="隨後的超連結 3" xfId="15074"/>
    <cellStyle name="样式 1" xfId="2390"/>
    <cellStyle name="样式 1 2" xfId="2391"/>
    <cellStyle name="样式 1 2 2" xfId="6149"/>
    <cellStyle name="样式 1 2 2 2" xfId="14274"/>
    <cellStyle name="样式 1 2 3" xfId="14273"/>
    <cellStyle name="样式 1 3" xfId="2392"/>
    <cellStyle name="样式 1 3 2" xfId="6150"/>
    <cellStyle name="样式 1 3 2 2" xfId="14276"/>
    <cellStyle name="样式 1 3 3" xfId="14275"/>
    <cellStyle name="样式 1 4" xfId="2393"/>
    <cellStyle name="样式 1 4 2" xfId="14277"/>
    <cellStyle name="样式 1 5" xfId="6148"/>
    <cellStyle name="样式 1 5 2" xfId="14278"/>
    <cellStyle name="样式 1 6" xfId="14272"/>
    <cellStyle name="樣式 1" xfId="3742"/>
    <cellStyle name="樣式 1 2" xfId="3743"/>
    <cellStyle name="樣式 1 2 2" xfId="3744"/>
    <cellStyle name="樣式 1 2 2 2" xfId="7490"/>
    <cellStyle name="樣式 1 2 2 2 2" xfId="14388"/>
    <cellStyle name="樣式 1 2 2 3" xfId="14387"/>
    <cellStyle name="樣式 1 2 3" xfId="7489"/>
    <cellStyle name="樣式 1 2 3 2" xfId="14389"/>
    <cellStyle name="樣式 1 2 4" xfId="14386"/>
    <cellStyle name="樣式 1 3" xfId="3745"/>
    <cellStyle name="樣式 1 3 2" xfId="7491"/>
    <cellStyle name="樣式 1 3 2 2" xfId="14391"/>
    <cellStyle name="樣式 1 3 3" xfId="14390"/>
    <cellStyle name="樣式 1 4" xfId="7488"/>
    <cellStyle name="樣式 1 4 2" xfId="14392"/>
    <cellStyle name="樣式 1 5" xfId="14385"/>
    <cellStyle name="一般" xfId="0" builtinId="0"/>
    <cellStyle name="一般 10" xfId="2010"/>
    <cellStyle name="一般 10 2" xfId="11506"/>
    <cellStyle name="一般 11" xfId="2011"/>
    <cellStyle name="一般 11 2" xfId="5770"/>
    <cellStyle name="一般 11 2 2" xfId="11508"/>
    <cellStyle name="一般 11 3" xfId="11507"/>
    <cellStyle name="一般 12" xfId="2012"/>
    <cellStyle name="一般 12 2" xfId="5771"/>
    <cellStyle name="一般 12 2 2" xfId="11510"/>
    <cellStyle name="一般 12 3" xfId="11509"/>
    <cellStyle name="一般 13" xfId="2013"/>
    <cellStyle name="一般 13 2" xfId="5772"/>
    <cellStyle name="一般 13 2 2" xfId="11512"/>
    <cellStyle name="一般 13 3" xfId="2014"/>
    <cellStyle name="一般 13 3 2" xfId="5773"/>
    <cellStyle name="一般 13 3 2 2" xfId="11514"/>
    <cellStyle name="一般 13 3 3" xfId="11513"/>
    <cellStyle name="一般 13 4" xfId="11511"/>
    <cellStyle name="一般 14" xfId="3804"/>
    <cellStyle name="一般 14 2" xfId="11515"/>
    <cellStyle name="一般 15" xfId="4"/>
    <cellStyle name="一般 16" xfId="7551"/>
    <cellStyle name="一般 17" xfId="15086"/>
    <cellStyle name="一般 2" xfId="2015"/>
    <cellStyle name="一般 2 2" xfId="2016"/>
    <cellStyle name="一般 2 2 2" xfId="2017"/>
    <cellStyle name="一般 2 2 2 2" xfId="5776"/>
    <cellStyle name="一般 2 2 2 2 2" xfId="11519"/>
    <cellStyle name="一般 2 2 2 3" xfId="11518"/>
    <cellStyle name="一般 2 2 3" xfId="2018"/>
    <cellStyle name="一般 2 2 3 2" xfId="5777"/>
    <cellStyle name="一般 2 2 3 2 2" xfId="11521"/>
    <cellStyle name="一般 2 2 3 3" xfId="11520"/>
    <cellStyle name="一般 2 2 4" xfId="2019"/>
    <cellStyle name="一般 2 2 4 2" xfId="5778"/>
    <cellStyle name="一般 2 2 4 2 2" xfId="11523"/>
    <cellStyle name="一般 2 2 4 3" xfId="11522"/>
    <cellStyle name="一般 2 2 5" xfId="5775"/>
    <cellStyle name="一般 2 2 5 2" xfId="11524"/>
    <cellStyle name="一般 2 2 6" xfId="11517"/>
    <cellStyle name="一般 2 2 7" xfId="15088"/>
    <cellStyle name="一般 2 3" xfId="2020"/>
    <cellStyle name="一般 2 3 2" xfId="2021"/>
    <cellStyle name="一般 2 3 2 2" xfId="5780"/>
    <cellStyle name="一般 2 3 2 2 2" xfId="11527"/>
    <cellStyle name="一般 2 3 2 3" xfId="11526"/>
    <cellStyle name="一般 2 3 3" xfId="5779"/>
    <cellStyle name="一般 2 3 3 2" xfId="11528"/>
    <cellStyle name="一般 2 3 4" xfId="11525"/>
    <cellStyle name="一般 2 4" xfId="2022"/>
    <cellStyle name="一般 2 4 2" xfId="5781"/>
    <cellStyle name="一般 2 4 2 2" xfId="11530"/>
    <cellStyle name="一般 2 4 3" xfId="11529"/>
    <cellStyle name="一般 2 5" xfId="2023"/>
    <cellStyle name="一般 2 5 2" xfId="5782"/>
    <cellStyle name="一般 2 5 2 2" xfId="11532"/>
    <cellStyle name="一般 2 5 3" xfId="11531"/>
    <cellStyle name="一般 2 6" xfId="5774"/>
    <cellStyle name="一般 2 6 2" xfId="11533"/>
    <cellStyle name="一般 2 7" xfId="11516"/>
    <cellStyle name="一般 2 8" xfId="15087"/>
    <cellStyle name="一般 27" xfId="2024"/>
    <cellStyle name="一般 27 2" xfId="2025"/>
    <cellStyle name="一般 27 2 2" xfId="5784"/>
    <cellStyle name="一般 27 2 2 2" xfId="11536"/>
    <cellStyle name="一般 27 2 3" xfId="11535"/>
    <cellStyle name="一般 27 3" xfId="2026"/>
    <cellStyle name="一般 27 3 2" xfId="5785"/>
    <cellStyle name="一般 27 3 2 2" xfId="11538"/>
    <cellStyle name="一般 27 3 3" xfId="11537"/>
    <cellStyle name="一般 27 4" xfId="5783"/>
    <cellStyle name="一般 27 4 2" xfId="11539"/>
    <cellStyle name="一般 27 5" xfId="11534"/>
    <cellStyle name="一般 3" xfId="2027"/>
    <cellStyle name="一般 3 2" xfId="2028"/>
    <cellStyle name="一般 3 2 2" xfId="2029"/>
    <cellStyle name="一般 3 2 2 2" xfId="2030"/>
    <cellStyle name="一般 3 2 2 2 2" xfId="5789"/>
    <cellStyle name="一般 3 2 2 2 2 2" xfId="11544"/>
    <cellStyle name="一般 3 2 2 2 3" xfId="11543"/>
    <cellStyle name="一般 3 2 2 3" xfId="2031"/>
    <cellStyle name="一般 3 2 2 3 2" xfId="2032"/>
    <cellStyle name="一般 3 2 2 3 2 2" xfId="2033"/>
    <cellStyle name="一般 3 2 2 3 2 2 2" xfId="5792"/>
    <cellStyle name="一般 3 2 2 3 2 2 2 2" xfId="11548"/>
    <cellStyle name="一般 3 2 2 3 2 2 3" xfId="11547"/>
    <cellStyle name="一般 3 2 2 3 2 3" xfId="5791"/>
    <cellStyle name="一般 3 2 2 3 2 3 2" xfId="11549"/>
    <cellStyle name="一般 3 2 2 3 2 4" xfId="11546"/>
    <cellStyle name="一般 3 2 2 3 3" xfId="5790"/>
    <cellStyle name="一般 3 2 2 3 3 2" xfId="11550"/>
    <cellStyle name="一般 3 2 2 3 4" xfId="11545"/>
    <cellStyle name="一般 3 2 2 4" xfId="5788"/>
    <cellStyle name="一般 3 2 2 4 2" xfId="11551"/>
    <cellStyle name="一般 3 2 2 5" xfId="11542"/>
    <cellStyle name="一般 3 2 3" xfId="2034"/>
    <cellStyle name="一般 3 2 3 2" xfId="5793"/>
    <cellStyle name="一般 3 2 3 2 2" xfId="11553"/>
    <cellStyle name="一般 3 2 3 3" xfId="11552"/>
    <cellStyle name="一般 3 2 4" xfId="5787"/>
    <cellStyle name="一般 3 2 4 2" xfId="11554"/>
    <cellStyle name="一般 3 2 5" xfId="11541"/>
    <cellStyle name="一般 3 3" xfId="2035"/>
    <cellStyle name="一般 3 3 2" xfId="2036"/>
    <cellStyle name="一般 3 3 2 2" xfId="5795"/>
    <cellStyle name="一般 3 3 2 2 2" xfId="11557"/>
    <cellStyle name="一般 3 3 2 3" xfId="11556"/>
    <cellStyle name="一般 3 3 3" xfId="5794"/>
    <cellStyle name="一般 3 3 3 2" xfId="11558"/>
    <cellStyle name="一般 3 3 4" xfId="11555"/>
    <cellStyle name="一般 3 3 5" xfId="15091"/>
    <cellStyle name="一般 3 4" xfId="2037"/>
    <cellStyle name="一般 3 4 2" xfId="5796"/>
    <cellStyle name="一般 3 4 2 2" xfId="11560"/>
    <cellStyle name="一般 3 4 3" xfId="11559"/>
    <cellStyle name="一般 3 5" xfId="2038"/>
    <cellStyle name="一般 3 5 2" xfId="5797"/>
    <cellStyle name="一般 3 5 2 2" xfId="11562"/>
    <cellStyle name="一般 3 5 3" xfId="11561"/>
    <cellStyle name="一般 3 6" xfId="2039"/>
    <cellStyle name="一般 3 6 2" xfId="5798"/>
    <cellStyle name="一般 3 6 2 2" xfId="11564"/>
    <cellStyle name="一般 3 6 3" xfId="11563"/>
    <cellStyle name="一般 3 7" xfId="5786"/>
    <cellStyle name="一般 3 7 2" xfId="11565"/>
    <cellStyle name="一般 3 8" xfId="11540"/>
    <cellStyle name="一般 32" xfId="1"/>
    <cellStyle name="一般 32 2" xfId="5799"/>
    <cellStyle name="一般 32 2 2" xfId="11567"/>
    <cellStyle name="一般 32 3" xfId="2040"/>
    <cellStyle name="一般 32 4" xfId="11566"/>
    <cellStyle name="一般 4" xfId="2041"/>
    <cellStyle name="一般 4 2" xfId="2042"/>
    <cellStyle name="一般 4 2 2" xfId="2043"/>
    <cellStyle name="一般 4 2 2 2" xfId="5802"/>
    <cellStyle name="一般 4 2 2 2 2" xfId="11571"/>
    <cellStyle name="一般 4 2 2 3" xfId="11570"/>
    <cellStyle name="一般 4 2 3" xfId="5801"/>
    <cellStyle name="一般 4 2 3 2" xfId="11572"/>
    <cellStyle name="一般 4 2 4" xfId="11569"/>
    <cellStyle name="一般 4 3" xfId="2044"/>
    <cellStyle name="一般 4 3 2" xfId="5803"/>
    <cellStyle name="一般 4 3 2 2" xfId="11574"/>
    <cellStyle name="一般 4 3 3" xfId="11573"/>
    <cellStyle name="一般 4 4" xfId="2045"/>
    <cellStyle name="一般 4 4 2" xfId="5804"/>
    <cellStyle name="一般 4 4 2 2" xfId="11576"/>
    <cellStyle name="一般 4 4 3" xfId="11575"/>
    <cellStyle name="一般 4 5" xfId="2046"/>
    <cellStyle name="一般 4 5 2" xfId="5805"/>
    <cellStyle name="一般 4 5 2 2" xfId="11578"/>
    <cellStyle name="一般 4 5 3" xfId="11577"/>
    <cellStyle name="一般 4 6" xfId="5800"/>
    <cellStyle name="一般 4 6 2" xfId="11579"/>
    <cellStyle name="一般 4 7" xfId="11568"/>
    <cellStyle name="一般 5" xfId="2047"/>
    <cellStyle name="一般 5 2" xfId="2048"/>
    <cellStyle name="一般 5 2 2" xfId="5807"/>
    <cellStyle name="一般 5 2 2 2" xfId="11582"/>
    <cellStyle name="一般 5 2 3" xfId="11581"/>
    <cellStyle name="一般 5 3" xfId="2049"/>
    <cellStyle name="一般 5 3 2" xfId="5808"/>
    <cellStyle name="一般 5 3 2 2" xfId="11584"/>
    <cellStyle name="一般 5 3 3" xfId="11583"/>
    <cellStyle name="一般 5 4" xfId="2050"/>
    <cellStyle name="一般 5 4 2" xfId="5809"/>
    <cellStyle name="一般 5 4 2 2" xfId="11586"/>
    <cellStyle name="一般 5 4 3" xfId="11585"/>
    <cellStyle name="一般 5 5" xfId="2051"/>
    <cellStyle name="一般 5 5 2" xfId="5810"/>
    <cellStyle name="一般 5 5 2 2" xfId="11588"/>
    <cellStyle name="一般 5 5 3" xfId="11587"/>
    <cellStyle name="一般 5 6" xfId="5806"/>
    <cellStyle name="一般 5 6 2" xfId="11589"/>
    <cellStyle name="一般 5 7" xfId="11580"/>
    <cellStyle name="一般 51" xfId="15090"/>
    <cellStyle name="一般 51 4" xfId="15094"/>
    <cellStyle name="一般 6" xfId="2052"/>
    <cellStyle name="一般 6 2" xfId="2053"/>
    <cellStyle name="一般 6 2 2" xfId="5812"/>
    <cellStyle name="一般 6 2 2 2" xfId="11592"/>
    <cellStyle name="一般 6 2 3" xfId="11591"/>
    <cellStyle name="一般 6 3" xfId="2054"/>
    <cellStyle name="一般 6 3 2" xfId="5813"/>
    <cellStyle name="一般 6 3 2 2" xfId="11594"/>
    <cellStyle name="一般 6 3 3" xfId="11593"/>
    <cellStyle name="一般 6 4" xfId="2055"/>
    <cellStyle name="一般 6 4 2" xfId="5814"/>
    <cellStyle name="一般 6 4 2 2" xfId="11596"/>
    <cellStyle name="一般 6 4 3" xfId="11595"/>
    <cellStyle name="一般 6 5" xfId="2056"/>
    <cellStyle name="一般 6 5 2" xfId="5815"/>
    <cellStyle name="一般 6 5 2 2" xfId="11598"/>
    <cellStyle name="一般 6 5 3" xfId="11597"/>
    <cellStyle name="一般 6 6" xfId="5811"/>
    <cellStyle name="一般 6 6 2" xfId="11599"/>
    <cellStyle name="一般 6 7" xfId="11590"/>
    <cellStyle name="一般 7" xfId="2057"/>
    <cellStyle name="一般 7 2" xfId="2058"/>
    <cellStyle name="一般 7 2 2" xfId="2059"/>
    <cellStyle name="一般 7 2 2 2" xfId="5818"/>
    <cellStyle name="一般 7 2 2 2 2" xfId="11603"/>
    <cellStyle name="一般 7 2 2 3" xfId="11602"/>
    <cellStyle name="一般 7 2 3" xfId="5817"/>
    <cellStyle name="一般 7 2 3 2" xfId="11604"/>
    <cellStyle name="一般 7 2 4" xfId="11601"/>
    <cellStyle name="一般 7 3" xfId="2060"/>
    <cellStyle name="一般 7 3 2" xfId="5819"/>
    <cellStyle name="一般 7 3 2 2" xfId="11606"/>
    <cellStyle name="一般 7 3 3" xfId="11605"/>
    <cellStyle name="一般 7 4" xfId="2061"/>
    <cellStyle name="一般 7 4 2" xfId="5820"/>
    <cellStyle name="一般 7 4 2 2" xfId="11608"/>
    <cellStyle name="一般 7 4 3" xfId="11607"/>
    <cellStyle name="一般 7 5" xfId="5816"/>
    <cellStyle name="一般 7 5 2" xfId="11609"/>
    <cellStyle name="一般 7 6" xfId="11600"/>
    <cellStyle name="一般 73" xfId="2062"/>
    <cellStyle name="一般 73 2" xfId="5821"/>
    <cellStyle name="一般 73 2 2" xfId="11611"/>
    <cellStyle name="一般 73 3" xfId="11610"/>
    <cellStyle name="一般 75" xfId="2063"/>
    <cellStyle name="一般 75 2" xfId="5822"/>
    <cellStyle name="一般 75 2 2" xfId="11613"/>
    <cellStyle name="一般 75 3" xfId="11612"/>
    <cellStyle name="一般 8" xfId="2064"/>
    <cellStyle name="一般 8 2" xfId="2065"/>
    <cellStyle name="一般 8 2 2" xfId="5824"/>
    <cellStyle name="一般 8 2 2 2" xfId="11616"/>
    <cellStyle name="一般 8 2 3" xfId="11615"/>
    <cellStyle name="一般 8 3" xfId="2066"/>
    <cellStyle name="一般 8 3 2" xfId="5825"/>
    <cellStyle name="一般 8 3 2 2" xfId="11618"/>
    <cellStyle name="一般 8 3 3" xfId="11617"/>
    <cellStyle name="一般 8 4" xfId="5823"/>
    <cellStyle name="一般 8 4 2" xfId="11619"/>
    <cellStyle name="一般 8 5" xfId="11614"/>
    <cellStyle name="一般 86" xfId="2067"/>
    <cellStyle name="一般 86 2" xfId="5826"/>
    <cellStyle name="一般 86 2 2" xfId="11621"/>
    <cellStyle name="一般 86 3" xfId="11620"/>
    <cellStyle name="一般 9" xfId="2068"/>
    <cellStyle name="一般 9 2" xfId="2069"/>
    <cellStyle name="一般 9 2 2" xfId="5828"/>
    <cellStyle name="一般 9 2 2 2" xfId="11624"/>
    <cellStyle name="一般 9 2 3" xfId="11623"/>
    <cellStyle name="一般 9 3" xfId="5827"/>
    <cellStyle name="一般 9 3 2" xfId="11625"/>
    <cellStyle name="一般 9 4" xfId="11622"/>
    <cellStyle name="一般_Gantt" xfId="2"/>
    <cellStyle name="一般_QAD Resource Plan_ Personnel Profile Rev-012 2009-0327 2 2 2" xfId="15089"/>
    <cellStyle name="中等 2" xfId="2078"/>
    <cellStyle name="中等 2 2" xfId="5837"/>
    <cellStyle name="中等 2 2 2" xfId="11627"/>
    <cellStyle name="中等 2 3" xfId="11626"/>
    <cellStyle name="中等 3" xfId="2079"/>
    <cellStyle name="中等 3 2" xfId="5838"/>
    <cellStyle name="中等 3 2 2" xfId="11629"/>
    <cellStyle name="中等 3 3" xfId="11628"/>
    <cellStyle name="中等 4" xfId="2080"/>
    <cellStyle name="中等 4 2" xfId="5839"/>
    <cellStyle name="中等 4 2 2" xfId="11631"/>
    <cellStyle name="中等 4 3" xfId="11630"/>
    <cellStyle name="中等 5" xfId="2081"/>
    <cellStyle name="中等 5 2" xfId="5840"/>
    <cellStyle name="中等 5 2 2" xfId="11633"/>
    <cellStyle name="中等 5 3" xfId="11632"/>
    <cellStyle name="中等 6" xfId="2082"/>
    <cellStyle name="中等 6 2" xfId="5841"/>
    <cellStyle name="中等 6 2 2" xfId="11635"/>
    <cellStyle name="中等 6 3" xfId="11634"/>
    <cellStyle name="中等 7" xfId="2083"/>
    <cellStyle name="中等 7 2" xfId="5842"/>
    <cellStyle name="中等 7 2 2" xfId="11637"/>
    <cellStyle name="中等 7 3" xfId="11636"/>
    <cellStyle name="中等 8" xfId="2084"/>
    <cellStyle name="中等 8 2" xfId="5843"/>
    <cellStyle name="中等 8 2 2" xfId="11639"/>
    <cellStyle name="中等 8 3" xfId="11638"/>
    <cellStyle name="中等 9" xfId="2085"/>
    <cellStyle name="中等 9 2" xfId="5844"/>
    <cellStyle name="中等 9 2 2" xfId="11641"/>
    <cellStyle name="中等 9 3" xfId="11640"/>
    <cellStyle name="注释 2" xfId="2247"/>
    <cellStyle name="注释 2 2" xfId="2248"/>
    <cellStyle name="注释 2 2 2" xfId="6006"/>
    <cellStyle name="注释 2 2 2 2" xfId="14437"/>
    <cellStyle name="注释 2 2 3" xfId="14436"/>
    <cellStyle name="注释 2 3" xfId="6005"/>
    <cellStyle name="注释 2 3 2" xfId="14438"/>
    <cellStyle name="注释 2 4" xfId="14435"/>
  </cellStyles>
  <dxfs count="1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rgb="FF66FF33"/>
        </patternFill>
      </fill>
    </dxf>
    <dxf>
      <fill>
        <patternFill>
          <bgColor theme="9" tint="0.59996337778862885"/>
        </patternFill>
      </fill>
    </dxf>
    <dxf>
      <fill>
        <patternFill>
          <bgColor theme="9" tint="0.59996337778862885"/>
        </patternFill>
      </fill>
    </dxf>
    <dxf>
      <fill>
        <patternFill>
          <bgColor rgb="FFFFFF00"/>
        </patternFill>
      </fill>
    </dxf>
    <dxf>
      <fill>
        <patternFill>
          <bgColor theme="0" tint="-0.34998626667073579"/>
        </patternFill>
      </fill>
    </dxf>
    <dxf>
      <fill>
        <patternFill>
          <bgColor theme="0" tint="-0.14996795556505021"/>
        </patternFill>
      </fill>
    </dxf>
    <dxf>
      <fill>
        <patternFill>
          <bgColor rgb="FFFFC000"/>
        </patternFill>
      </fill>
    </dxf>
    <dxf>
      <font>
        <b val="0"/>
        <i val="0"/>
        <strike val="0"/>
        <condense val="0"/>
        <extend val="0"/>
        <outline val="0"/>
        <shadow val="0"/>
        <u val="none"/>
        <vertAlign val="baseline"/>
        <sz val="10"/>
        <color rgb="FF000000"/>
        <name val="Calibri"/>
        <scheme val="none"/>
      </font>
      <alignment vertical="center" textRotation="0" indent="0" justifyLastLine="0" shrinkToFit="0" readingOrder="0"/>
    </dxf>
    <dxf>
      <font>
        <b val="0"/>
        <i val="0"/>
        <strike val="0"/>
        <condense val="0"/>
        <extend val="0"/>
        <outline val="0"/>
        <shadow val="0"/>
        <u val="none"/>
        <vertAlign val="baseline"/>
        <sz val="10"/>
        <color rgb="FF000000"/>
        <name val="Calibri"/>
        <scheme val="none"/>
      </font>
      <alignment vertical="center" textRotation="0" indent="0" justifyLastLine="0" shrinkToFit="0" readingOrder="0"/>
    </dxf>
    <dxf>
      <font>
        <b val="0"/>
        <i val="0"/>
        <strike val="0"/>
        <condense val="0"/>
        <extend val="0"/>
        <outline val="0"/>
        <shadow val="0"/>
        <u val="none"/>
        <vertAlign val="baseline"/>
        <sz val="10"/>
        <color rgb="FF000000"/>
        <name val="Calibri"/>
        <scheme val="none"/>
      </font>
      <alignment vertical="center" textRotation="0" indent="0" justifyLastLine="0" shrinkToFit="0" readingOrder="0"/>
    </dxf>
    <dxf>
      <font>
        <b val="0"/>
        <i val="0"/>
        <strike val="0"/>
        <condense val="0"/>
        <extend val="0"/>
        <outline val="0"/>
        <shadow val="0"/>
        <u val="none"/>
        <vertAlign val="baseline"/>
        <sz val="10"/>
        <color rgb="FF000000"/>
        <name val="Calibri"/>
        <scheme val="none"/>
      </font>
      <alignment vertical="center" textRotation="0" indent="0" justifyLastLine="0" shrinkToFit="0" readingOrder="0"/>
    </dxf>
    <dxf>
      <font>
        <b val="0"/>
        <i val="0"/>
        <strike val="0"/>
        <condense val="0"/>
        <extend val="0"/>
        <outline val="0"/>
        <shadow val="0"/>
        <u val="none"/>
        <vertAlign val="baseline"/>
        <sz val="10"/>
        <color rgb="FF000000"/>
        <name val="Calibri"/>
        <scheme val="none"/>
      </font>
      <alignment vertical="center" textRotation="0" indent="0" justifyLastLine="0" shrinkToFit="0" readingOrder="0"/>
    </dxf>
    <dxf>
      <font>
        <b val="0"/>
        <i val="0"/>
        <strike val="0"/>
        <condense val="0"/>
        <extend val="0"/>
        <outline val="0"/>
        <shadow val="0"/>
        <u val="none"/>
        <vertAlign val="baseline"/>
        <sz val="10"/>
        <color rgb="FF000000"/>
        <name val="Calibri"/>
        <scheme val="none"/>
      </font>
      <alignment vertical="center" textRotation="0" indent="0" justifyLastLine="0" shrinkToFit="0" readingOrder="0"/>
    </dxf>
    <dxf>
      <font>
        <b/>
        <i val="0"/>
        <strike val="0"/>
        <condense val="0"/>
        <extend val="0"/>
        <outline val="0"/>
        <shadow val="0"/>
        <u val="none"/>
        <vertAlign val="baseline"/>
        <sz val="10"/>
        <color rgb="FF000000"/>
        <name val="Calibri"/>
        <scheme val="none"/>
      </font>
      <alignment horizontal="general" vertical="center" textRotation="0" wrapText="0" indent="0" justifyLastLine="0" shrinkToFit="0" readingOrder="0"/>
    </dxf>
    <dxf>
      <fill>
        <patternFill>
          <bgColor rgb="FF66FF33"/>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FFFF"/>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66FF33"/>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FFFF"/>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66FF33"/>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FFFF"/>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ill>
        <patternFill>
          <bgColor rgb="FF66FF33"/>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FFFF"/>
        </patternFill>
      </fill>
    </dxf>
    <dxf>
      <fill>
        <patternFill>
          <bgColor rgb="FF66FF33"/>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FFFF"/>
        </patternFill>
      </fill>
    </dxf>
    <dxf>
      <fill>
        <patternFill>
          <bgColor rgb="FF66FF33"/>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FFFF"/>
        </patternFill>
      </fill>
    </dxf>
    <dxf>
      <fill>
        <patternFill>
          <bgColor rgb="FFFFFF66"/>
        </patternFill>
      </fill>
    </dxf>
    <dxf>
      <fill>
        <patternFill>
          <bgColor rgb="FFFF0000"/>
        </patternFill>
      </fill>
    </dxf>
    <dxf>
      <fill>
        <patternFill>
          <bgColor rgb="FF00FF00"/>
        </patternFill>
      </fill>
    </dxf>
    <dxf>
      <fill>
        <patternFill>
          <bgColor theme="0" tint="-0.34998626667073579"/>
        </patternFill>
      </fill>
    </dxf>
    <dxf>
      <font>
        <color rgb="FFFFFFFF"/>
      </font>
      <fill>
        <patternFill>
          <bgColor rgb="FF0000FF"/>
        </patternFill>
      </fill>
    </dxf>
    <dxf>
      <font>
        <color rgb="FFFFFFFF"/>
      </font>
      <fill>
        <patternFill>
          <bgColor rgb="FFFF6600"/>
        </patternFill>
      </fill>
    </dxf>
    <dxf>
      <font>
        <color rgb="FFFFFFFF"/>
      </font>
      <fill>
        <patternFill>
          <bgColor rgb="FF843C0B"/>
        </patternFill>
      </fill>
    </dxf>
    <dxf>
      <font>
        <color rgb="FFFFFFFF"/>
      </font>
      <fill>
        <patternFill>
          <bgColor rgb="FF0000FF"/>
        </patternFill>
      </fill>
    </dxf>
    <dxf>
      <font>
        <color rgb="FFFFFFFF"/>
      </font>
      <fill>
        <patternFill>
          <bgColor rgb="FFFF6600"/>
        </patternFill>
      </fill>
    </dxf>
    <dxf>
      <font>
        <color rgb="FFFFFFFF"/>
      </font>
      <fill>
        <patternFill>
          <bgColor rgb="FF843C0B"/>
        </patternFill>
      </fill>
    </dxf>
    <dxf>
      <font>
        <color theme="0"/>
      </font>
      <fill>
        <patternFill>
          <bgColor rgb="FF99009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BBB59"/>
      <rgbColor rgb="FF800080"/>
      <rgbColor rgb="FF008080"/>
      <rgbColor rgb="FFC0C0C0"/>
      <rgbColor rgb="FF4F81BD"/>
      <rgbColor rgb="FF9999FF"/>
      <rgbColor rgb="FFC0504D"/>
      <rgbColor rgb="FFE2F0D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FBFBF"/>
      <rgbColor rgb="FFFFC7CE"/>
      <rgbColor rgb="FF3366FF"/>
      <rgbColor rgb="FF33CCCC"/>
      <rgbColor rgb="FF92D050"/>
      <rgbColor rgb="FFFFCC00"/>
      <rgbColor rgb="FFFF9900"/>
      <rgbColor rgb="FFFF6600"/>
      <rgbColor rgb="FF8064A2"/>
      <rgbColor rgb="FFA6A6A6"/>
      <rgbColor rgb="FF003366"/>
      <rgbColor rgb="FF00B050"/>
      <rgbColor rgb="FF003300"/>
      <rgbColor rgb="FF333300"/>
      <rgbColor rgb="FF843C0B"/>
      <rgbColor rgb="FF993366"/>
      <rgbColor rgb="FF333399"/>
      <rgbColor rgb="FF333333"/>
      <rgbColor rgb="00003366"/>
      <rgbColor rgb="00339966"/>
      <rgbColor rgb="00003300"/>
      <rgbColor rgb="00333300"/>
      <rgbColor rgb="00993300"/>
      <rgbColor rgb="00993366"/>
      <rgbColor rgb="00333399"/>
      <rgbColor rgb="00333333"/>
    </indexedColors>
    <mruColors>
      <color rgb="FF66FF33"/>
      <color rgb="FF0000FF"/>
      <color rgb="FF00FFFF"/>
      <color rgb="FF336266"/>
      <color rgb="FF66CCFF"/>
      <color rgb="FF00FF00"/>
      <color rgb="FF990099"/>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120650</xdr:colOff>
          <xdr:row>47</xdr:row>
          <xdr:rowOff>107950</xdr:rowOff>
        </xdr:from>
        <xdr:to>
          <xdr:col>8</xdr:col>
          <xdr:colOff>952500</xdr:colOff>
          <xdr:row>50</xdr:row>
          <xdr:rowOff>76200</xdr:rowOff>
        </xdr:to>
        <xdr:sp macro="" textlink="">
          <xdr:nvSpPr>
            <xdr:cNvPr id="11271" name="Object 7" hidden="1">
              <a:extLst>
                <a:ext uri="{63B3BB69-23CF-44E3-9099-C40C66FF867C}">
                  <a14:compatExt spid="_x0000_s112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1174750</xdr:colOff>
          <xdr:row>47</xdr:row>
          <xdr:rowOff>107950</xdr:rowOff>
        </xdr:from>
        <xdr:to>
          <xdr:col>8</xdr:col>
          <xdr:colOff>2012950</xdr:colOff>
          <xdr:row>50</xdr:row>
          <xdr:rowOff>76200</xdr:rowOff>
        </xdr:to>
        <xdr:sp macro="" textlink="">
          <xdr:nvSpPr>
            <xdr:cNvPr id="11272" name="Object 8" hidden="1">
              <a:extLst>
                <a:ext uri="{63B3BB69-23CF-44E3-9099-C40C66FF867C}">
                  <a14:compatExt spid="_x0000_s112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603250</xdr:colOff>
          <xdr:row>45</xdr:row>
          <xdr:rowOff>107950</xdr:rowOff>
        </xdr:from>
        <xdr:to>
          <xdr:col>8</xdr:col>
          <xdr:colOff>1212850</xdr:colOff>
          <xdr:row>46</xdr:row>
          <xdr:rowOff>228600</xdr:rowOff>
        </xdr:to>
        <xdr:sp macro="" textlink="">
          <xdr:nvSpPr>
            <xdr:cNvPr id="11273" name="Object 9" hidden="1">
              <a:extLst>
                <a:ext uri="{63B3BB69-23CF-44E3-9099-C40C66FF867C}">
                  <a14:compatExt spid="_x0000_s112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412750</xdr:colOff>
          <xdr:row>43</xdr:row>
          <xdr:rowOff>146050</xdr:rowOff>
        </xdr:from>
        <xdr:to>
          <xdr:col>8</xdr:col>
          <xdr:colOff>793750</xdr:colOff>
          <xdr:row>44</xdr:row>
          <xdr:rowOff>260350</xdr:rowOff>
        </xdr:to>
        <xdr:sp macro="" textlink="">
          <xdr:nvSpPr>
            <xdr:cNvPr id="11274" name="Object 10" hidden="1">
              <a:extLst>
                <a:ext uri="{63B3BB69-23CF-44E3-9099-C40C66FF867C}">
                  <a14:compatExt spid="_x0000_s112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1073150</xdr:colOff>
          <xdr:row>43</xdr:row>
          <xdr:rowOff>146050</xdr:rowOff>
        </xdr:from>
        <xdr:to>
          <xdr:col>8</xdr:col>
          <xdr:colOff>1441450</xdr:colOff>
          <xdr:row>44</xdr:row>
          <xdr:rowOff>260350</xdr:rowOff>
        </xdr:to>
        <xdr:sp macro="" textlink="">
          <xdr:nvSpPr>
            <xdr:cNvPr id="11275" name="Object 11" hidden="1">
              <a:extLst>
                <a:ext uri="{63B3BB69-23CF-44E3-9099-C40C66FF867C}">
                  <a14:compatExt spid="_x0000_s11275"/>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16</xdr:col>
      <xdr:colOff>89322</xdr:colOff>
      <xdr:row>163</xdr:row>
      <xdr:rowOff>571500</xdr:rowOff>
    </xdr:from>
    <xdr:to>
      <xdr:col>16</xdr:col>
      <xdr:colOff>2679699</xdr:colOff>
      <xdr:row>163</xdr:row>
      <xdr:rowOff>2456180</xdr:rowOff>
    </xdr:to>
    <xdr:pic>
      <xdr:nvPicPr>
        <xdr:cNvPr id="3" name="圖片 2" descr="E:\WXWork\1688853089388677\Cache\Image\2026-05\企业微信截图_17404801896174.png">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18222" y="3962400"/>
          <a:ext cx="2590377" cy="1884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1" name="表格1" displayName="表格1" ref="B89:F103" totalsRowShown="0" headerRowDxfId="43" dataDxfId="42">
  <autoFilter ref="B89:F103"/>
  <tableColumns count="5">
    <tableColumn id="6" name="BIOS" dataDxfId="41"/>
    <tableColumn id="1" name="VBIOS" dataDxfId="40"/>
    <tableColumn id="2" name="Driver" dataDxfId="39"/>
    <tableColumn id="3" name="APP" dataDxfId="38"/>
    <tableColumn id="4" name="FW" dataDxfId="37"/>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yandb1@lenovo.com" TargetMode="External"/><Relationship Id="rId13" Type="http://schemas.openxmlformats.org/officeDocument/2006/relationships/hyperlink" Target="mailto:tiange2@lenovo.com" TargetMode="External"/><Relationship Id="rId18" Type="http://schemas.openxmlformats.org/officeDocument/2006/relationships/hyperlink" Target="mailto:yandb1@lenovo.com" TargetMode="External"/><Relationship Id="rId26" Type="http://schemas.openxmlformats.org/officeDocument/2006/relationships/hyperlink" Target="mailto:Jikun@lenovo.com" TargetMode="External"/><Relationship Id="rId39" Type="http://schemas.openxmlformats.org/officeDocument/2006/relationships/image" Target="../media/image4.emf"/><Relationship Id="rId3" Type="http://schemas.openxmlformats.org/officeDocument/2006/relationships/hyperlink" Target="mailto:yandb1@lenovo.com" TargetMode="External"/><Relationship Id="rId21" Type="http://schemas.openxmlformats.org/officeDocument/2006/relationships/hyperlink" Target="mailto:linggq1@lenovo.com" TargetMode="External"/><Relationship Id="rId34" Type="http://schemas.openxmlformats.org/officeDocument/2006/relationships/oleObject" Target="../embeddings/oleObject2.bin"/><Relationship Id="rId42" Type="http://schemas.openxmlformats.org/officeDocument/2006/relationships/comments" Target="../comments2.xml"/><Relationship Id="rId7" Type="http://schemas.openxmlformats.org/officeDocument/2006/relationships/hyperlink" Target="https://pace.lenovo.com/page/object-detail?id=36852932&amp;roname=ChangeRequest" TargetMode="External"/><Relationship Id="rId12" Type="http://schemas.openxmlformats.org/officeDocument/2006/relationships/hyperlink" Target="mailto:kangclc@lenovo.com" TargetMode="External"/><Relationship Id="rId17" Type="http://schemas.openxmlformats.org/officeDocument/2006/relationships/hyperlink" Target="mailto:yandb1@lenovo.com" TargetMode="External"/><Relationship Id="rId25" Type="http://schemas.openxmlformats.org/officeDocument/2006/relationships/hyperlink" Target="mailto:Valley_Wu@compal.com" TargetMode="External"/><Relationship Id="rId33" Type="http://schemas.openxmlformats.org/officeDocument/2006/relationships/image" Target="../media/image1.emf"/><Relationship Id="rId38" Type="http://schemas.openxmlformats.org/officeDocument/2006/relationships/oleObject" Target="../embeddings/oleObject4.bin"/><Relationship Id="rId2" Type="http://schemas.openxmlformats.org/officeDocument/2006/relationships/hyperlink" Target="mailto:kangclc@lenovo.com" TargetMode="External"/><Relationship Id="rId16" Type="http://schemas.openxmlformats.org/officeDocument/2006/relationships/hyperlink" Target="mailto:Snow_Shangguan@compal.com" TargetMode="External"/><Relationship Id="rId20" Type="http://schemas.openxmlformats.org/officeDocument/2006/relationships/hyperlink" Target="mailto:linggq1@lenovo.com" TargetMode="External"/><Relationship Id="rId29" Type="http://schemas.openxmlformats.org/officeDocument/2006/relationships/printerSettings" Target="../printerSettings/printerSettings4.bin"/><Relationship Id="rId41" Type="http://schemas.openxmlformats.org/officeDocument/2006/relationships/image" Target="../media/image5.emf"/><Relationship Id="rId1" Type="http://schemas.openxmlformats.org/officeDocument/2006/relationships/hyperlink" Target="mailto:Carljw_Hsu@compal.com" TargetMode="External"/><Relationship Id="rId6" Type="http://schemas.openxmlformats.org/officeDocument/2006/relationships/hyperlink" Target="https://pace.lenovo.com/page/object-detail?id=36852932&amp;roname=ChangeRequest" TargetMode="External"/><Relationship Id="rId11" Type="http://schemas.openxmlformats.org/officeDocument/2006/relationships/hyperlink" Target="mailto:kangclc@lenovo.com" TargetMode="External"/><Relationship Id="rId24" Type="http://schemas.openxmlformats.org/officeDocument/2006/relationships/hyperlink" Target="mailto:linggq1@lenovo.com" TargetMode="External"/><Relationship Id="rId32" Type="http://schemas.openxmlformats.org/officeDocument/2006/relationships/oleObject" Target="../embeddings/oleObject1.bin"/><Relationship Id="rId37" Type="http://schemas.openxmlformats.org/officeDocument/2006/relationships/image" Target="../media/image3.emf"/><Relationship Id="rId40" Type="http://schemas.openxmlformats.org/officeDocument/2006/relationships/oleObject" Target="../embeddings/oleObject5.bin"/><Relationship Id="rId5" Type="http://schemas.openxmlformats.org/officeDocument/2006/relationships/hyperlink" Target="mailto:tiange2@lenovo.com" TargetMode="External"/><Relationship Id="rId15" Type="http://schemas.openxmlformats.org/officeDocument/2006/relationships/hyperlink" Target="mailto:tiange2@lenovo.com" TargetMode="External"/><Relationship Id="rId23" Type="http://schemas.openxmlformats.org/officeDocument/2006/relationships/hyperlink" Target="mailto:linggq1@lenovo.com" TargetMode="External"/><Relationship Id="rId28" Type="http://schemas.openxmlformats.org/officeDocument/2006/relationships/hyperlink" Target="mailto:Alex_zhang@compal.com" TargetMode="External"/><Relationship Id="rId36" Type="http://schemas.openxmlformats.org/officeDocument/2006/relationships/oleObject" Target="../embeddings/oleObject3.bin"/><Relationship Id="rId10" Type="http://schemas.openxmlformats.org/officeDocument/2006/relationships/hyperlink" Target="mailto:kangclc@lenovo.com" TargetMode="External"/><Relationship Id="rId19" Type="http://schemas.openxmlformats.org/officeDocument/2006/relationships/hyperlink" Target="mailto:tiange2@lenovo.com" TargetMode="External"/><Relationship Id="rId31" Type="http://schemas.openxmlformats.org/officeDocument/2006/relationships/vmlDrawing" Target="../drawings/vmlDrawing2.vml"/><Relationship Id="rId4" Type="http://schemas.openxmlformats.org/officeDocument/2006/relationships/hyperlink" Target="mailto:tiange2@lenovo.com" TargetMode="External"/><Relationship Id="rId9" Type="http://schemas.openxmlformats.org/officeDocument/2006/relationships/hyperlink" Target="mailto:tiange2@lenovo.com" TargetMode="External"/><Relationship Id="rId14" Type="http://schemas.openxmlformats.org/officeDocument/2006/relationships/hyperlink" Target="mailto:tiange2@lenovo.com" TargetMode="External"/><Relationship Id="rId22" Type="http://schemas.openxmlformats.org/officeDocument/2006/relationships/hyperlink" Target="mailto:linggq1@lenovo.com" TargetMode="External"/><Relationship Id="rId27" Type="http://schemas.openxmlformats.org/officeDocument/2006/relationships/hyperlink" Target="mailto:Alex_zhang@compal.com" TargetMode="External"/><Relationship Id="rId30" Type="http://schemas.openxmlformats.org/officeDocument/2006/relationships/drawing" Target="../drawings/drawing1.xml"/><Relationship Id="rId35" Type="http://schemas.openxmlformats.org/officeDocument/2006/relationships/image" Target="../media/image2.emf"/></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33"/>
  </sheetPr>
  <dimension ref="B1:AMF157"/>
  <sheetViews>
    <sheetView showGridLines="0" topLeftCell="A3" zoomScale="85" zoomScaleNormal="85" workbookViewId="0">
      <selection activeCell="Q31" sqref="Q31"/>
    </sheetView>
  </sheetViews>
  <sheetFormatPr defaultColWidth="9" defaultRowHeight="13"/>
  <cols>
    <col min="1" max="1" width="2.08984375" style="30" customWidth="1"/>
    <col min="2" max="2" width="2.54296875" style="28" customWidth="1"/>
    <col min="3" max="3" width="16.453125" style="29" customWidth="1"/>
    <col min="4" max="4" width="14.26953125" style="29" customWidth="1"/>
    <col min="5" max="5" width="15.90625" style="29" customWidth="1"/>
    <col min="6" max="6" width="10.81640625" style="29" bestFit="1" customWidth="1"/>
    <col min="7" max="7" width="15.81640625" style="29" customWidth="1"/>
    <col min="8" max="8" width="11.54296875" style="29" bestFit="1" customWidth="1"/>
    <col min="9" max="9" width="14.453125" style="28" customWidth="1"/>
    <col min="10" max="14" width="15.54296875" style="28" customWidth="1"/>
    <col min="15" max="15" width="14" style="28" customWidth="1"/>
    <col min="16" max="16" width="14.6328125" style="28" customWidth="1"/>
    <col min="17" max="17" width="15.26953125" style="28" customWidth="1"/>
    <col min="18" max="18" width="18.08984375" style="28" customWidth="1"/>
    <col min="19" max="249" width="9" style="28" customWidth="1"/>
    <col min="250" max="250" width="2.54296875" style="28" customWidth="1"/>
    <col min="251" max="251" width="13" style="28" customWidth="1"/>
    <col min="252" max="252" width="12" style="28" customWidth="1"/>
    <col min="253" max="264" width="7" style="28" customWidth="1"/>
    <col min="265" max="265" width="16.54296875" style="28" customWidth="1"/>
    <col min="266" max="505" width="9" style="28" customWidth="1"/>
    <col min="506" max="506" width="2.54296875" style="28" customWidth="1"/>
    <col min="507" max="507" width="13" style="28" customWidth="1"/>
    <col min="508" max="508" width="12" style="28" customWidth="1"/>
    <col min="509" max="520" width="7" style="28" customWidth="1"/>
    <col min="521" max="521" width="16.54296875" style="28" customWidth="1"/>
    <col min="522" max="761" width="9" style="28" customWidth="1"/>
    <col min="762" max="762" width="2.54296875" style="28" customWidth="1"/>
    <col min="763" max="763" width="13" style="28" customWidth="1"/>
    <col min="764" max="764" width="12" style="28" customWidth="1"/>
    <col min="765" max="776" width="7" style="28" customWidth="1"/>
    <col min="777" max="777" width="16.54296875" style="28" customWidth="1"/>
    <col min="778" max="1018" width="9" style="28" customWidth="1"/>
    <col min="1019" max="16384" width="9" style="30"/>
  </cols>
  <sheetData>
    <row r="1" spans="3:1019" ht="20.149999999999999" customHeight="1">
      <c r="C1" s="479" t="s">
        <v>2007</v>
      </c>
      <c r="D1" s="489"/>
      <c r="E1" s="489"/>
    </row>
    <row r="2" spans="3:1019" ht="12" customHeight="1" thickBot="1">
      <c r="C2" s="147" t="s">
        <v>1986</v>
      </c>
    </row>
    <row r="3" spans="3:1019" ht="24" customHeight="1">
      <c r="C3" s="494" t="s">
        <v>0</v>
      </c>
      <c r="D3" s="31" t="s">
        <v>1</v>
      </c>
      <c r="E3" s="32" t="s">
        <v>2</v>
      </c>
      <c r="F3" s="33" t="s">
        <v>3</v>
      </c>
      <c r="G3" s="482" t="s">
        <v>1093</v>
      </c>
      <c r="H3" s="34" t="s">
        <v>4</v>
      </c>
      <c r="I3" s="490" t="s">
        <v>5</v>
      </c>
      <c r="J3" s="483" t="s">
        <v>1983</v>
      </c>
      <c r="K3" s="485" t="s">
        <v>1984</v>
      </c>
      <c r="L3" s="486" t="s">
        <v>1985</v>
      </c>
    </row>
    <row r="4" spans="3:1019" ht="12" customHeight="1">
      <c r="C4" s="487" t="s">
        <v>1978</v>
      </c>
      <c r="D4" s="217"/>
      <c r="E4" s="217"/>
      <c r="F4" s="217"/>
      <c r="G4" s="217"/>
      <c r="H4" s="217"/>
      <c r="I4" s="218"/>
      <c r="J4" s="218"/>
      <c r="K4" s="218"/>
      <c r="L4" s="143"/>
    </row>
    <row r="5" spans="3:1019" ht="12" customHeight="1">
      <c r="C5" s="487" t="s">
        <v>1979</v>
      </c>
      <c r="D5" s="217"/>
      <c r="E5" s="217"/>
      <c r="F5" s="217"/>
      <c r="G5" s="217"/>
      <c r="H5" s="217"/>
      <c r="I5" s="218"/>
      <c r="J5" s="218"/>
      <c r="K5" s="218"/>
      <c r="L5" s="143"/>
    </row>
    <row r="6" spans="3:1019" ht="12" customHeight="1">
      <c r="C6" s="487" t="s">
        <v>1980</v>
      </c>
      <c r="D6" s="217"/>
      <c r="E6" s="217"/>
      <c r="F6" s="217"/>
      <c r="G6" s="217"/>
      <c r="H6" s="217"/>
      <c r="I6" s="218"/>
      <c r="J6" s="218"/>
      <c r="K6" s="218"/>
      <c r="L6" s="143"/>
    </row>
    <row r="7" spans="3:1019" ht="12" customHeight="1">
      <c r="C7" s="487" t="s">
        <v>1981</v>
      </c>
      <c r="D7" s="217"/>
      <c r="E7" s="217"/>
      <c r="F7" s="217"/>
      <c r="G7" s="217"/>
      <c r="H7" s="217"/>
      <c r="I7" s="218"/>
      <c r="J7" s="218"/>
      <c r="K7" s="218"/>
      <c r="L7" s="143"/>
    </row>
    <row r="8" spans="3:1019" ht="12" customHeight="1">
      <c r="C8" s="487" t="s">
        <v>1982</v>
      </c>
      <c r="D8" s="217"/>
      <c r="E8" s="217"/>
      <c r="F8" s="217"/>
      <c r="G8" s="217"/>
      <c r="H8" s="217"/>
      <c r="I8" s="218"/>
      <c r="J8" s="218"/>
      <c r="K8" s="218"/>
      <c r="L8" s="143"/>
    </row>
    <row r="9" spans="3:1019" ht="12" customHeight="1" thickBot="1">
      <c r="C9" s="488" t="s">
        <v>5</v>
      </c>
      <c r="D9" s="145"/>
      <c r="E9" s="145"/>
      <c r="F9" s="145"/>
      <c r="G9" s="145"/>
      <c r="H9" s="145"/>
      <c r="I9" s="145"/>
      <c r="J9" s="145"/>
      <c r="K9" s="145"/>
      <c r="L9" s="146"/>
    </row>
    <row r="10" spans="3:1019" ht="12" customHeight="1"/>
    <row r="11" spans="3:1019" ht="12" customHeight="1" thickBot="1">
      <c r="C11" s="147" t="s">
        <v>1987</v>
      </c>
      <c r="I11" s="29"/>
      <c r="J11" s="29"/>
      <c r="K11" s="29"/>
      <c r="L11" s="29"/>
      <c r="M11" s="29"/>
      <c r="N11" s="29"/>
      <c r="O11" s="29"/>
      <c r="P11" s="29"/>
    </row>
    <row r="12" spans="3:1019" ht="12" customHeight="1">
      <c r="C12" s="540" t="s">
        <v>7</v>
      </c>
      <c r="D12" s="542" t="s">
        <v>719</v>
      </c>
      <c r="E12" s="542"/>
      <c r="F12" s="542"/>
      <c r="G12" s="542"/>
      <c r="H12" s="542"/>
      <c r="I12" s="542"/>
      <c r="J12" s="543" t="s">
        <v>720</v>
      </c>
      <c r="K12" s="543"/>
      <c r="L12" s="543"/>
      <c r="M12" s="543"/>
      <c r="N12" s="543"/>
      <c r="O12" s="543"/>
      <c r="P12" s="528" t="s">
        <v>5</v>
      </c>
    </row>
    <row r="13" spans="3:1019" ht="12" customHeight="1">
      <c r="C13" s="541"/>
      <c r="D13" s="151" t="s">
        <v>1978</v>
      </c>
      <c r="E13" s="484" t="s">
        <v>1979</v>
      </c>
      <c r="F13" s="484" t="s">
        <v>1980</v>
      </c>
      <c r="G13" s="151" t="s">
        <v>1981</v>
      </c>
      <c r="H13" s="484" t="s">
        <v>1982</v>
      </c>
      <c r="I13" s="151" t="s">
        <v>721</v>
      </c>
      <c r="J13" s="491" t="s">
        <v>1978</v>
      </c>
      <c r="K13" s="492" t="s">
        <v>1979</v>
      </c>
      <c r="L13" s="492" t="s">
        <v>1980</v>
      </c>
      <c r="M13" s="491" t="s">
        <v>1981</v>
      </c>
      <c r="N13" s="492" t="s">
        <v>1982</v>
      </c>
      <c r="O13" s="493" t="s">
        <v>5</v>
      </c>
      <c r="P13" s="529"/>
    </row>
    <row r="14" spans="3:1019" ht="12" customHeight="1">
      <c r="C14" s="487" t="s">
        <v>8</v>
      </c>
      <c r="D14" s="140"/>
      <c r="E14" s="217"/>
      <c r="F14" s="217"/>
      <c r="G14" s="140"/>
      <c r="H14" s="217"/>
      <c r="I14" s="140"/>
      <c r="J14" s="140"/>
      <c r="K14" s="217"/>
      <c r="L14" s="217"/>
      <c r="M14" s="140"/>
      <c r="N14" s="217"/>
      <c r="O14" s="140"/>
      <c r="P14" s="143"/>
    </row>
    <row r="15" spans="3:1019" ht="12" customHeight="1">
      <c r="C15" s="487" t="s">
        <v>9</v>
      </c>
      <c r="D15" s="140"/>
      <c r="E15" s="217"/>
      <c r="F15" s="217"/>
      <c r="G15" s="140"/>
      <c r="H15" s="217"/>
      <c r="I15" s="140"/>
      <c r="J15" s="140"/>
      <c r="K15" s="217"/>
      <c r="L15" s="217"/>
      <c r="M15" s="140"/>
      <c r="N15" s="217"/>
      <c r="O15" s="140"/>
      <c r="P15" s="143"/>
      <c r="AME15" s="28"/>
    </row>
    <row r="16" spans="3:1019" ht="12" customHeight="1">
      <c r="C16" s="487" t="s">
        <v>10</v>
      </c>
      <c r="D16" s="140"/>
      <c r="E16" s="217"/>
      <c r="F16" s="217"/>
      <c r="G16" s="140"/>
      <c r="H16" s="217"/>
      <c r="I16" s="140"/>
      <c r="J16" s="140"/>
      <c r="K16" s="217"/>
      <c r="L16" s="217"/>
      <c r="M16" s="140"/>
      <c r="N16" s="217"/>
      <c r="O16" s="140"/>
      <c r="P16" s="143"/>
      <c r="AME16" s="28"/>
    </row>
    <row r="17" spans="3:1019" ht="12" customHeight="1">
      <c r="C17" s="487" t="s">
        <v>11</v>
      </c>
      <c r="D17" s="140"/>
      <c r="E17" s="217"/>
      <c r="F17" s="217"/>
      <c r="G17" s="140"/>
      <c r="H17" s="217"/>
      <c r="I17" s="140"/>
      <c r="J17" s="140"/>
      <c r="K17" s="217"/>
      <c r="L17" s="217"/>
      <c r="M17" s="140"/>
      <c r="N17" s="217"/>
      <c r="O17" s="140"/>
      <c r="P17" s="143"/>
      <c r="AME17" s="28"/>
    </row>
    <row r="18" spans="3:1019" ht="12" customHeight="1">
      <c r="C18" s="487" t="s">
        <v>12</v>
      </c>
      <c r="D18" s="140"/>
      <c r="E18" s="217"/>
      <c r="F18" s="217"/>
      <c r="G18" s="140"/>
      <c r="H18" s="217"/>
      <c r="I18" s="140"/>
      <c r="J18" s="140"/>
      <c r="K18" s="217"/>
      <c r="L18" s="217"/>
      <c r="M18" s="140"/>
      <c r="N18" s="217"/>
      <c r="O18" s="140"/>
      <c r="P18" s="143"/>
      <c r="AME18" s="28"/>
    </row>
    <row r="19" spans="3:1019" ht="12" customHeight="1">
      <c r="C19" s="487" t="s">
        <v>13</v>
      </c>
      <c r="D19" s="140"/>
      <c r="E19" s="217"/>
      <c r="F19" s="217"/>
      <c r="G19" s="140"/>
      <c r="H19" s="217"/>
      <c r="I19" s="140"/>
      <c r="J19" s="140"/>
      <c r="K19" s="217"/>
      <c r="L19" s="217"/>
      <c r="M19" s="140"/>
      <c r="N19" s="217"/>
      <c r="O19" s="140"/>
      <c r="P19" s="143"/>
      <c r="AME19" s="28"/>
    </row>
    <row r="20" spans="3:1019" ht="12" customHeight="1">
      <c r="C20" s="487" t="s">
        <v>14</v>
      </c>
      <c r="D20" s="140"/>
      <c r="E20" s="217"/>
      <c r="F20" s="217"/>
      <c r="G20" s="140"/>
      <c r="H20" s="217"/>
      <c r="I20" s="140"/>
      <c r="J20" s="140"/>
      <c r="K20" s="217"/>
      <c r="L20" s="217"/>
      <c r="M20" s="140"/>
      <c r="N20" s="217"/>
      <c r="O20" s="140"/>
      <c r="P20" s="143"/>
      <c r="AME20" s="28"/>
    </row>
    <row r="21" spans="3:1019" ht="12" customHeight="1">
      <c r="C21" s="487" t="s">
        <v>15</v>
      </c>
      <c r="D21" s="140"/>
      <c r="E21" s="217"/>
      <c r="F21" s="217"/>
      <c r="G21" s="140"/>
      <c r="H21" s="217"/>
      <c r="I21" s="140"/>
      <c r="J21" s="140"/>
      <c r="K21" s="217"/>
      <c r="L21" s="217"/>
      <c r="M21" s="140"/>
      <c r="N21" s="217"/>
      <c r="O21" s="140"/>
      <c r="P21" s="143"/>
      <c r="AME21" s="28"/>
    </row>
    <row r="22" spans="3:1019" ht="12" customHeight="1">
      <c r="C22" s="487" t="s">
        <v>16</v>
      </c>
      <c r="D22" s="140"/>
      <c r="E22" s="217"/>
      <c r="F22" s="217"/>
      <c r="G22" s="140"/>
      <c r="H22" s="217"/>
      <c r="I22" s="140"/>
      <c r="J22" s="140"/>
      <c r="K22" s="217"/>
      <c r="L22" s="217"/>
      <c r="M22" s="140"/>
      <c r="N22" s="217"/>
      <c r="O22" s="140"/>
      <c r="P22" s="143"/>
      <c r="AME22" s="28"/>
    </row>
    <row r="23" spans="3:1019" ht="12" customHeight="1">
      <c r="C23" s="487" t="s">
        <v>17</v>
      </c>
      <c r="D23" s="140"/>
      <c r="E23" s="217"/>
      <c r="F23" s="217"/>
      <c r="G23" s="140"/>
      <c r="H23" s="217"/>
      <c r="I23" s="140"/>
      <c r="J23" s="140"/>
      <c r="K23" s="217"/>
      <c r="L23" s="217"/>
      <c r="M23" s="140"/>
      <c r="N23" s="217"/>
      <c r="O23" s="140"/>
      <c r="P23" s="143"/>
      <c r="AME23" s="28"/>
    </row>
    <row r="24" spans="3:1019" ht="12" customHeight="1">
      <c r="C24" s="487" t="s">
        <v>18</v>
      </c>
      <c r="D24" s="140"/>
      <c r="E24" s="217"/>
      <c r="F24" s="217"/>
      <c r="G24" s="140"/>
      <c r="H24" s="217"/>
      <c r="I24" s="140"/>
      <c r="J24" s="140"/>
      <c r="K24" s="217"/>
      <c r="L24" s="217"/>
      <c r="M24" s="140"/>
      <c r="N24" s="217"/>
      <c r="O24" s="140"/>
      <c r="P24" s="143"/>
      <c r="AME24" s="28"/>
    </row>
    <row r="25" spans="3:1019" ht="12" customHeight="1">
      <c r="C25" s="487" t="s">
        <v>19</v>
      </c>
      <c r="D25" s="140"/>
      <c r="E25" s="217"/>
      <c r="F25" s="217"/>
      <c r="G25" s="140"/>
      <c r="H25" s="217"/>
      <c r="I25" s="140"/>
      <c r="J25" s="140"/>
      <c r="K25" s="217"/>
      <c r="L25" s="217"/>
      <c r="M25" s="140"/>
      <c r="N25" s="217"/>
      <c r="O25" s="140"/>
      <c r="P25" s="143"/>
      <c r="AME25" s="28"/>
    </row>
    <row r="26" spans="3:1019" ht="12" customHeight="1" thickBot="1">
      <c r="C26" s="488" t="s">
        <v>5</v>
      </c>
      <c r="D26" s="145"/>
      <c r="E26" s="145"/>
      <c r="F26" s="145"/>
      <c r="G26" s="145"/>
      <c r="H26" s="145"/>
      <c r="I26" s="145"/>
      <c r="J26" s="145"/>
      <c r="K26" s="145"/>
      <c r="L26" s="145"/>
      <c r="M26" s="145"/>
      <c r="N26" s="145"/>
      <c r="O26" s="145"/>
      <c r="P26" s="146"/>
      <c r="AME26" s="28"/>
    </row>
    <row r="27" spans="3:1019" ht="12" customHeight="1">
      <c r="I27" s="29"/>
      <c r="J27" s="29"/>
      <c r="K27" s="29"/>
      <c r="L27" s="29"/>
      <c r="AME27" s="28"/>
    </row>
    <row r="28" spans="3:1019" ht="12" customHeight="1" thickBot="1">
      <c r="C28" s="148" t="s">
        <v>1988</v>
      </c>
      <c r="I28" s="29"/>
      <c r="J28" s="29"/>
      <c r="K28" s="29"/>
      <c r="L28" s="29"/>
      <c r="M28" s="29"/>
      <c r="AME28" s="28"/>
    </row>
    <row r="29" spans="3:1019" ht="26.25" customHeight="1">
      <c r="C29" s="494" t="s">
        <v>1989</v>
      </c>
      <c r="D29" s="31" t="s">
        <v>1</v>
      </c>
      <c r="E29" s="32" t="s">
        <v>2</v>
      </c>
      <c r="F29" s="33" t="s">
        <v>3</v>
      </c>
      <c r="G29" s="482" t="s">
        <v>1093</v>
      </c>
      <c r="H29" s="34" t="s">
        <v>4</v>
      </c>
      <c r="I29" s="490" t="s">
        <v>5</v>
      </c>
      <c r="J29" s="483" t="s">
        <v>1983</v>
      </c>
      <c r="K29" s="485" t="s">
        <v>1984</v>
      </c>
      <c r="L29" s="486" t="s">
        <v>1985</v>
      </c>
      <c r="AME29" s="28"/>
    </row>
    <row r="30" spans="3:1019" ht="12" customHeight="1">
      <c r="C30" s="487" t="s">
        <v>877</v>
      </c>
      <c r="D30" s="217"/>
      <c r="E30" s="217"/>
      <c r="F30" s="217"/>
      <c r="G30" s="217"/>
      <c r="H30" s="217"/>
      <c r="I30" s="217"/>
      <c r="J30" s="217"/>
      <c r="K30" s="480"/>
      <c r="L30" s="158"/>
      <c r="AME30" s="28"/>
    </row>
    <row r="31" spans="3:1019" ht="12" customHeight="1">
      <c r="C31" s="487" t="s">
        <v>876</v>
      </c>
      <c r="D31" s="217"/>
      <c r="E31" s="217"/>
      <c r="F31" s="217"/>
      <c r="G31" s="217"/>
      <c r="H31" s="217"/>
      <c r="I31" s="217"/>
      <c r="J31" s="217"/>
      <c r="K31" s="480"/>
      <c r="L31" s="158"/>
      <c r="AME31" s="28"/>
    </row>
    <row r="32" spans="3:1019" ht="12" customHeight="1">
      <c r="C32" s="487" t="s">
        <v>1127</v>
      </c>
      <c r="D32" s="217"/>
      <c r="E32" s="217"/>
      <c r="F32" s="217"/>
      <c r="G32" s="217"/>
      <c r="H32" s="217"/>
      <c r="I32" s="217"/>
      <c r="J32" s="217"/>
      <c r="K32" s="480"/>
      <c r="L32" s="158"/>
      <c r="AME32" s="28"/>
    </row>
    <row r="33" spans="2:1019" ht="12" customHeight="1">
      <c r="C33" s="487" t="s">
        <v>472</v>
      </c>
      <c r="D33" s="217"/>
      <c r="E33" s="217"/>
      <c r="F33" s="217"/>
      <c r="G33" s="217"/>
      <c r="H33" s="217"/>
      <c r="I33" s="217"/>
      <c r="J33" s="217"/>
      <c r="K33" s="480"/>
      <c r="L33" s="158"/>
      <c r="AME33" s="28"/>
    </row>
    <row r="34" spans="2:1019" ht="12" customHeight="1">
      <c r="C34" s="487" t="s">
        <v>1993</v>
      </c>
      <c r="D34" s="217"/>
      <c r="E34" s="217"/>
      <c r="F34" s="217"/>
      <c r="G34" s="217"/>
      <c r="H34" s="217"/>
      <c r="I34" s="217"/>
      <c r="J34" s="217"/>
      <c r="K34" s="480"/>
      <c r="L34" s="158"/>
      <c r="AME34" s="28"/>
    </row>
    <row r="35" spans="2:1019" ht="12" customHeight="1">
      <c r="C35" s="487" t="s">
        <v>475</v>
      </c>
      <c r="D35" s="217"/>
      <c r="E35" s="217"/>
      <c r="F35" s="217"/>
      <c r="G35" s="217"/>
      <c r="H35" s="217"/>
      <c r="I35" s="217"/>
      <c r="J35" s="217"/>
      <c r="K35" s="480"/>
      <c r="L35" s="158"/>
      <c r="AME35" s="28"/>
    </row>
    <row r="36" spans="2:1019" ht="12" customHeight="1">
      <c r="C36" s="487" t="s">
        <v>440</v>
      </c>
      <c r="D36" s="217"/>
      <c r="E36" s="217"/>
      <c r="F36" s="217"/>
      <c r="G36" s="217"/>
      <c r="H36" s="217"/>
      <c r="I36" s="217"/>
      <c r="J36" s="217"/>
      <c r="K36" s="480"/>
      <c r="L36" s="158"/>
      <c r="AME36" s="28"/>
    </row>
    <row r="37" spans="2:1019" ht="12" customHeight="1">
      <c r="C37" s="487" t="s">
        <v>1994</v>
      </c>
      <c r="D37" s="217"/>
      <c r="E37" s="217"/>
      <c r="F37" s="217"/>
      <c r="G37" s="217"/>
      <c r="H37" s="217"/>
      <c r="I37" s="217"/>
      <c r="J37" s="217"/>
      <c r="K37" s="480"/>
      <c r="L37" s="158"/>
      <c r="AME37" s="28"/>
    </row>
    <row r="38" spans="2:1019" ht="12" customHeight="1">
      <c r="C38" s="487" t="s">
        <v>1995</v>
      </c>
      <c r="D38" s="217"/>
      <c r="E38" s="217"/>
      <c r="F38" s="217"/>
      <c r="G38" s="217"/>
      <c r="H38" s="217"/>
      <c r="I38" s="217"/>
      <c r="J38" s="217"/>
      <c r="K38" s="480"/>
      <c r="L38" s="158"/>
      <c r="AME38" s="28"/>
    </row>
    <row r="39" spans="2:1019" ht="12" customHeight="1">
      <c r="C39" s="487" t="s">
        <v>1709</v>
      </c>
      <c r="D39" s="217"/>
      <c r="E39" s="217"/>
      <c r="F39" s="217"/>
      <c r="G39" s="217"/>
      <c r="H39" s="217"/>
      <c r="I39" s="217"/>
      <c r="J39" s="217"/>
      <c r="K39" s="480"/>
      <c r="L39" s="158"/>
      <c r="AME39" s="28"/>
    </row>
    <row r="40" spans="2:1019" ht="12" customHeight="1">
      <c r="C40" s="487" t="s">
        <v>1996</v>
      </c>
      <c r="D40" s="217"/>
      <c r="E40" s="217"/>
      <c r="F40" s="217"/>
      <c r="G40" s="217"/>
      <c r="H40" s="217"/>
      <c r="I40" s="217"/>
      <c r="J40" s="217"/>
      <c r="K40" s="480"/>
      <c r="L40" s="158"/>
      <c r="AME40" s="28"/>
    </row>
    <row r="41" spans="2:1019" ht="12" customHeight="1">
      <c r="C41" s="487" t="s">
        <v>1997</v>
      </c>
      <c r="D41" s="217"/>
      <c r="E41" s="217"/>
      <c r="F41" s="217"/>
      <c r="G41" s="217"/>
      <c r="H41" s="217"/>
      <c r="I41" s="217"/>
      <c r="J41" s="217"/>
      <c r="K41" s="480"/>
      <c r="L41" s="158"/>
      <c r="AME41" s="28"/>
    </row>
    <row r="42" spans="2:1019" ht="12" customHeight="1">
      <c r="C42" s="487" t="s">
        <v>216</v>
      </c>
      <c r="D42" s="217"/>
      <c r="E42" s="217"/>
      <c r="F42" s="217"/>
      <c r="G42" s="217"/>
      <c r="H42" s="217"/>
      <c r="I42" s="217"/>
      <c r="J42" s="217"/>
      <c r="K42" s="480"/>
      <c r="L42" s="158"/>
      <c r="AME42" s="28"/>
    </row>
    <row r="43" spans="2:1019" ht="12" customHeight="1">
      <c r="C43" s="487" t="s">
        <v>192</v>
      </c>
      <c r="D43" s="217"/>
      <c r="E43" s="217"/>
      <c r="F43" s="217"/>
      <c r="G43" s="217"/>
      <c r="H43" s="217"/>
      <c r="I43" s="217"/>
      <c r="J43" s="217"/>
      <c r="K43" s="480"/>
      <c r="L43" s="158"/>
      <c r="AME43" s="28"/>
    </row>
    <row r="44" spans="2:1019" ht="14.25" customHeight="1">
      <c r="C44" s="487" t="s">
        <v>203</v>
      </c>
      <c r="D44" s="217"/>
      <c r="E44" s="217"/>
      <c r="F44" s="217"/>
      <c r="G44" s="217"/>
      <c r="H44" s="217"/>
      <c r="I44" s="217"/>
      <c r="J44" s="217"/>
      <c r="K44" s="480"/>
      <c r="L44" s="158"/>
    </row>
    <row r="45" spans="2:1019" ht="14.25" customHeight="1">
      <c r="C45" s="487" t="s">
        <v>190</v>
      </c>
      <c r="D45" s="217"/>
      <c r="E45" s="217"/>
      <c r="F45" s="217"/>
      <c r="G45" s="217"/>
      <c r="H45" s="217"/>
      <c r="I45" s="217"/>
      <c r="J45" s="217"/>
      <c r="K45" s="480"/>
      <c r="L45" s="158"/>
    </row>
    <row r="46" spans="2:1019" ht="14.25" customHeight="1">
      <c r="B46" s="123"/>
      <c r="C46" s="487" t="s">
        <v>1998</v>
      </c>
      <c r="D46" s="217"/>
      <c r="E46" s="217"/>
      <c r="F46" s="217"/>
      <c r="G46" s="217"/>
      <c r="H46" s="217"/>
      <c r="I46" s="217"/>
      <c r="J46" s="217"/>
      <c r="K46" s="480"/>
      <c r="L46" s="158"/>
    </row>
    <row r="47" spans="2:1019" s="28" customFormat="1" ht="12" customHeight="1">
      <c r="B47" s="132"/>
      <c r="C47" s="487" t="s">
        <v>1999</v>
      </c>
      <c r="D47" s="217"/>
      <c r="E47" s="217"/>
      <c r="F47" s="217"/>
      <c r="G47" s="217"/>
      <c r="H47" s="217"/>
      <c r="I47" s="217"/>
      <c r="J47" s="217"/>
      <c r="K47" s="480"/>
      <c r="L47" s="158"/>
      <c r="AME47" s="30"/>
    </row>
    <row r="48" spans="2:1019" s="28" customFormat="1" ht="12" customHeight="1">
      <c r="C48" s="487" t="s">
        <v>754</v>
      </c>
      <c r="D48" s="217"/>
      <c r="E48" s="217"/>
      <c r="F48" s="217"/>
      <c r="G48" s="217"/>
      <c r="H48" s="217"/>
      <c r="I48" s="217"/>
      <c r="J48" s="217"/>
      <c r="K48" s="480"/>
      <c r="L48" s="158"/>
      <c r="AME48" s="30"/>
    </row>
    <row r="49" spans="2:1019" s="28" customFormat="1" ht="12" customHeight="1">
      <c r="C49" s="487" t="s">
        <v>696</v>
      </c>
      <c r="D49" s="217"/>
      <c r="E49" s="217"/>
      <c r="F49" s="217"/>
      <c r="G49" s="217"/>
      <c r="H49" s="217"/>
      <c r="I49" s="217"/>
      <c r="J49" s="217"/>
      <c r="K49" s="480"/>
      <c r="L49" s="158"/>
      <c r="AME49" s="30"/>
    </row>
    <row r="50" spans="2:1019" s="28" customFormat="1" ht="12" customHeight="1">
      <c r="C50" s="487" t="s">
        <v>206</v>
      </c>
      <c r="D50" s="217"/>
      <c r="E50" s="217"/>
      <c r="F50" s="217"/>
      <c r="G50" s="217"/>
      <c r="H50" s="217"/>
      <c r="I50" s="217"/>
      <c r="J50" s="217"/>
      <c r="K50" s="480"/>
      <c r="L50" s="158"/>
      <c r="AME50" s="30"/>
    </row>
    <row r="51" spans="2:1019" s="28" customFormat="1" ht="12" customHeight="1">
      <c r="C51" s="487" t="s">
        <v>2000</v>
      </c>
      <c r="D51" s="217"/>
      <c r="E51" s="217"/>
      <c r="F51" s="217"/>
      <c r="G51" s="217"/>
      <c r="H51" s="217"/>
      <c r="I51" s="217"/>
      <c r="J51" s="217"/>
      <c r="K51" s="480"/>
      <c r="L51" s="158"/>
      <c r="AME51" s="30"/>
    </row>
    <row r="52" spans="2:1019" s="28" customFormat="1" ht="12" customHeight="1">
      <c r="C52" s="487" t="s">
        <v>1785</v>
      </c>
      <c r="D52" s="217"/>
      <c r="E52" s="217"/>
      <c r="F52" s="217"/>
      <c r="G52" s="217"/>
      <c r="H52" s="217"/>
      <c r="I52" s="217"/>
      <c r="J52" s="217"/>
      <c r="K52" s="480"/>
      <c r="L52" s="158"/>
      <c r="AME52" s="30"/>
    </row>
    <row r="53" spans="2:1019" s="28" customFormat="1" ht="12" customHeight="1" thickBot="1">
      <c r="C53" s="488" t="s">
        <v>5</v>
      </c>
      <c r="D53" s="145"/>
      <c r="E53" s="145"/>
      <c r="F53" s="145"/>
      <c r="G53" s="145"/>
      <c r="H53" s="145"/>
      <c r="I53" s="145"/>
      <c r="J53" s="145"/>
      <c r="K53" s="481"/>
      <c r="L53" s="146"/>
      <c r="AME53" s="30"/>
    </row>
    <row r="54" spans="2:1019" s="28" customFormat="1" ht="26.15" customHeight="1">
      <c r="C54" s="494" t="s">
        <v>1990</v>
      </c>
      <c r="D54" s="31" t="s">
        <v>1</v>
      </c>
      <c r="E54" s="32" t="s">
        <v>2</v>
      </c>
      <c r="F54" s="33" t="s">
        <v>3</v>
      </c>
      <c r="G54" s="482" t="s">
        <v>1093</v>
      </c>
      <c r="H54" s="34" t="s">
        <v>4</v>
      </c>
      <c r="I54" s="490" t="s">
        <v>5</v>
      </c>
      <c r="J54" s="483" t="s">
        <v>1983</v>
      </c>
      <c r="K54" s="485" t="s">
        <v>1984</v>
      </c>
      <c r="L54" s="486" t="s">
        <v>1985</v>
      </c>
      <c r="AME54" s="30"/>
    </row>
    <row r="55" spans="2:1019" s="29" customFormat="1" ht="12" customHeight="1">
      <c r="B55" s="28"/>
      <c r="C55" s="487" t="s">
        <v>167</v>
      </c>
      <c r="D55" s="217"/>
      <c r="E55" s="217"/>
      <c r="F55" s="217"/>
      <c r="G55" s="217"/>
      <c r="H55" s="217"/>
      <c r="I55" s="217"/>
      <c r="J55" s="217"/>
      <c r="K55" s="480"/>
      <c r="L55" s="15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30"/>
    </row>
    <row r="56" spans="2:1019" s="29" customFormat="1" ht="12" customHeight="1">
      <c r="B56" s="28"/>
      <c r="C56" s="487" t="s">
        <v>168</v>
      </c>
      <c r="D56" s="217"/>
      <c r="E56" s="217"/>
      <c r="F56" s="217"/>
      <c r="G56" s="217"/>
      <c r="H56" s="217"/>
      <c r="I56" s="217"/>
      <c r="J56" s="217"/>
      <c r="K56" s="480"/>
      <c r="L56" s="15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30"/>
    </row>
    <row r="57" spans="2:1019" s="29" customFormat="1" ht="12" customHeight="1">
      <c r="B57" s="28"/>
      <c r="C57" s="487" t="s">
        <v>166</v>
      </c>
      <c r="D57" s="217"/>
      <c r="E57" s="217"/>
      <c r="F57" s="217"/>
      <c r="G57" s="217"/>
      <c r="H57" s="217"/>
      <c r="I57" s="217"/>
      <c r="J57" s="217"/>
      <c r="K57" s="480"/>
      <c r="L57" s="15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30"/>
    </row>
    <row r="58" spans="2:1019" s="29" customFormat="1" ht="12" customHeight="1">
      <c r="B58" s="28"/>
      <c r="C58" s="487" t="s">
        <v>156</v>
      </c>
      <c r="D58" s="217"/>
      <c r="E58" s="217"/>
      <c r="F58" s="217"/>
      <c r="G58" s="217"/>
      <c r="H58" s="217"/>
      <c r="I58" s="217"/>
      <c r="J58" s="217"/>
      <c r="K58" s="480"/>
      <c r="L58" s="15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30"/>
    </row>
    <row r="59" spans="2:1019" s="29" customFormat="1" ht="12" customHeight="1">
      <c r="B59" s="28"/>
      <c r="C59" s="487" t="s">
        <v>151</v>
      </c>
      <c r="D59" s="217"/>
      <c r="E59" s="217"/>
      <c r="F59" s="217"/>
      <c r="G59" s="217"/>
      <c r="H59" s="217"/>
      <c r="I59" s="217"/>
      <c r="J59" s="217"/>
      <c r="K59" s="480"/>
      <c r="L59" s="15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30"/>
    </row>
    <row r="60" spans="2:1019" s="29" customFormat="1" ht="12" customHeight="1">
      <c r="B60" s="28"/>
      <c r="C60" s="487" t="s">
        <v>178</v>
      </c>
      <c r="D60" s="217"/>
      <c r="E60" s="217"/>
      <c r="F60" s="217"/>
      <c r="G60" s="217"/>
      <c r="H60" s="217"/>
      <c r="I60" s="217"/>
      <c r="J60" s="217"/>
      <c r="K60" s="480"/>
      <c r="L60" s="15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28"/>
      <c r="IW60" s="28"/>
      <c r="IX60" s="28"/>
      <c r="IY60" s="28"/>
      <c r="IZ60" s="28"/>
      <c r="JA60" s="28"/>
      <c r="JB60" s="28"/>
      <c r="JC60" s="28"/>
      <c r="JD60" s="28"/>
      <c r="JE60" s="28"/>
      <c r="JF60" s="28"/>
      <c r="JG60" s="28"/>
      <c r="JH60" s="28"/>
      <c r="JI60" s="28"/>
      <c r="JJ60" s="28"/>
      <c r="JK60" s="28"/>
      <c r="JL60" s="28"/>
      <c r="JM60" s="28"/>
      <c r="JN60" s="28"/>
      <c r="JO60" s="28"/>
      <c r="JP60" s="28"/>
      <c r="JQ60" s="28"/>
      <c r="JR60" s="28"/>
      <c r="JS60" s="28"/>
      <c r="JT60" s="28"/>
      <c r="JU60" s="28"/>
      <c r="JV60" s="28"/>
      <c r="JW60" s="28"/>
      <c r="JX60" s="28"/>
      <c r="JY60" s="28"/>
      <c r="JZ60" s="28"/>
      <c r="KA60" s="28"/>
      <c r="KB60" s="28"/>
      <c r="KC60" s="28"/>
      <c r="KD60" s="28"/>
      <c r="KE60" s="28"/>
      <c r="KF60" s="28"/>
      <c r="KG60" s="28"/>
      <c r="KH60" s="28"/>
      <c r="KI60" s="28"/>
      <c r="KJ60" s="28"/>
      <c r="KK60" s="28"/>
      <c r="KL60" s="28"/>
      <c r="KM60" s="28"/>
      <c r="KN60" s="28"/>
      <c r="KO60" s="28"/>
      <c r="KP60" s="28"/>
      <c r="KQ60" s="28"/>
      <c r="KR60" s="28"/>
      <c r="KS60" s="28"/>
      <c r="KT60" s="28"/>
      <c r="KU60" s="28"/>
      <c r="KV60" s="28"/>
      <c r="KW60" s="28"/>
      <c r="KX60" s="28"/>
      <c r="KY60" s="28"/>
      <c r="KZ60" s="28"/>
      <c r="LA60" s="28"/>
      <c r="LB60" s="28"/>
      <c r="LC60" s="28"/>
      <c r="LD60" s="28"/>
      <c r="LE60" s="28"/>
      <c r="LF60" s="28"/>
      <c r="LG60" s="28"/>
      <c r="LH60" s="28"/>
      <c r="LI60" s="28"/>
      <c r="LJ60" s="28"/>
      <c r="LK60" s="28"/>
      <c r="LL60" s="28"/>
      <c r="LM60" s="28"/>
      <c r="LN60" s="28"/>
      <c r="LO60" s="28"/>
      <c r="LP60" s="28"/>
      <c r="LQ60" s="28"/>
      <c r="LR60" s="28"/>
      <c r="LS60" s="28"/>
      <c r="LT60" s="28"/>
      <c r="LU60" s="28"/>
      <c r="LV60" s="28"/>
      <c r="LW60" s="28"/>
      <c r="LX60" s="28"/>
      <c r="LY60" s="28"/>
      <c r="LZ60" s="28"/>
      <c r="MA60" s="28"/>
      <c r="MB60" s="28"/>
      <c r="MC60" s="28"/>
      <c r="MD60" s="28"/>
      <c r="ME60" s="28"/>
      <c r="MF60" s="28"/>
      <c r="MG60" s="28"/>
      <c r="MH60" s="28"/>
      <c r="MI60" s="28"/>
      <c r="MJ60" s="28"/>
      <c r="MK60" s="28"/>
      <c r="ML60" s="28"/>
      <c r="MM60" s="28"/>
      <c r="MN60" s="28"/>
      <c r="MO60" s="28"/>
      <c r="MP60" s="28"/>
      <c r="MQ60" s="28"/>
      <c r="MR60" s="28"/>
      <c r="MS60" s="28"/>
      <c r="MT60" s="28"/>
      <c r="MU60" s="28"/>
      <c r="MV60" s="28"/>
      <c r="MW60" s="28"/>
      <c r="MX60" s="28"/>
      <c r="MY60" s="28"/>
      <c r="MZ60" s="28"/>
      <c r="NA60" s="28"/>
      <c r="NB60" s="28"/>
      <c r="NC60" s="28"/>
      <c r="ND60" s="28"/>
      <c r="NE60" s="28"/>
      <c r="NF60" s="28"/>
      <c r="NG60" s="28"/>
      <c r="NH60" s="28"/>
      <c r="NI60" s="28"/>
      <c r="NJ60" s="28"/>
      <c r="NK60" s="28"/>
      <c r="NL60" s="28"/>
      <c r="NM60" s="28"/>
      <c r="NN60" s="28"/>
      <c r="NO60" s="28"/>
      <c r="NP60" s="28"/>
      <c r="NQ60" s="28"/>
      <c r="NR60" s="28"/>
      <c r="NS60" s="28"/>
      <c r="NT60" s="28"/>
      <c r="NU60" s="28"/>
      <c r="NV60" s="28"/>
      <c r="NW60" s="28"/>
      <c r="NX60" s="28"/>
      <c r="NY60" s="28"/>
      <c r="NZ60" s="28"/>
      <c r="OA60" s="28"/>
      <c r="OB60" s="28"/>
      <c r="OC60" s="28"/>
      <c r="OD60" s="28"/>
      <c r="OE60" s="28"/>
      <c r="OF60" s="28"/>
      <c r="OG60" s="28"/>
      <c r="OH60" s="28"/>
      <c r="OI60" s="28"/>
      <c r="OJ60" s="28"/>
      <c r="OK60" s="28"/>
      <c r="OL60" s="28"/>
      <c r="OM60" s="28"/>
      <c r="ON60" s="28"/>
      <c r="OO60" s="28"/>
      <c r="OP60" s="28"/>
      <c r="OQ60" s="28"/>
      <c r="OR60" s="28"/>
      <c r="OS60" s="28"/>
      <c r="OT60" s="28"/>
      <c r="OU60" s="28"/>
      <c r="OV60" s="28"/>
      <c r="OW60" s="28"/>
      <c r="OX60" s="28"/>
      <c r="OY60" s="28"/>
      <c r="OZ60" s="28"/>
      <c r="PA60" s="28"/>
      <c r="PB60" s="28"/>
      <c r="PC60" s="28"/>
      <c r="PD60" s="28"/>
      <c r="PE60" s="28"/>
      <c r="PF60" s="28"/>
      <c r="PG60" s="28"/>
      <c r="PH60" s="28"/>
      <c r="PI60" s="28"/>
      <c r="PJ60" s="28"/>
      <c r="PK60" s="28"/>
      <c r="PL60" s="28"/>
      <c r="PM60" s="28"/>
      <c r="PN60" s="28"/>
      <c r="PO60" s="28"/>
      <c r="PP60" s="28"/>
      <c r="PQ60" s="28"/>
      <c r="PR60" s="28"/>
      <c r="PS60" s="28"/>
      <c r="PT60" s="28"/>
      <c r="PU60" s="28"/>
      <c r="PV60" s="28"/>
      <c r="PW60" s="28"/>
      <c r="PX60" s="28"/>
      <c r="PY60" s="28"/>
      <c r="PZ60" s="28"/>
      <c r="QA60" s="28"/>
      <c r="QB60" s="28"/>
      <c r="QC60" s="28"/>
      <c r="QD60" s="28"/>
      <c r="QE60" s="28"/>
      <c r="QF60" s="28"/>
      <c r="QG60" s="28"/>
      <c r="QH60" s="28"/>
      <c r="QI60" s="28"/>
      <c r="QJ60" s="28"/>
      <c r="QK60" s="28"/>
      <c r="QL60" s="28"/>
      <c r="QM60" s="28"/>
      <c r="QN60" s="28"/>
      <c r="QO60" s="28"/>
      <c r="QP60" s="28"/>
      <c r="QQ60" s="28"/>
      <c r="QR60" s="28"/>
      <c r="QS60" s="28"/>
      <c r="QT60" s="28"/>
      <c r="QU60" s="28"/>
      <c r="QV60" s="28"/>
      <c r="QW60" s="28"/>
      <c r="QX60" s="28"/>
      <c r="QY60" s="28"/>
      <c r="QZ60" s="28"/>
      <c r="RA60" s="28"/>
      <c r="RB60" s="28"/>
      <c r="RC60" s="28"/>
      <c r="RD60" s="28"/>
      <c r="RE60" s="28"/>
      <c r="RF60" s="28"/>
      <c r="RG60" s="28"/>
      <c r="RH60" s="28"/>
      <c r="RI60" s="28"/>
      <c r="RJ60" s="28"/>
      <c r="RK60" s="28"/>
      <c r="RL60" s="28"/>
      <c r="RM60" s="28"/>
      <c r="RN60" s="28"/>
      <c r="RO60" s="28"/>
      <c r="RP60" s="28"/>
      <c r="RQ60" s="28"/>
      <c r="RR60" s="28"/>
      <c r="RS60" s="28"/>
      <c r="RT60" s="28"/>
      <c r="RU60" s="28"/>
      <c r="RV60" s="28"/>
      <c r="RW60" s="28"/>
      <c r="RX60" s="28"/>
      <c r="RY60" s="28"/>
      <c r="RZ60" s="28"/>
      <c r="SA60" s="28"/>
      <c r="SB60" s="28"/>
      <c r="SC60" s="28"/>
      <c r="SD60" s="28"/>
      <c r="SE60" s="28"/>
      <c r="SF60" s="28"/>
      <c r="SG60" s="28"/>
      <c r="SH60" s="28"/>
      <c r="SI60" s="28"/>
      <c r="SJ60" s="28"/>
      <c r="SK60" s="28"/>
      <c r="SL60" s="28"/>
      <c r="SM60" s="28"/>
      <c r="SN60" s="28"/>
      <c r="SO60" s="28"/>
      <c r="SP60" s="28"/>
      <c r="SQ60" s="28"/>
      <c r="SR60" s="28"/>
      <c r="SS60" s="28"/>
      <c r="ST60" s="28"/>
      <c r="SU60" s="28"/>
      <c r="SV60" s="28"/>
      <c r="SW60" s="28"/>
      <c r="SX60" s="28"/>
      <c r="SY60" s="28"/>
      <c r="SZ60" s="28"/>
      <c r="TA60" s="28"/>
      <c r="TB60" s="28"/>
      <c r="TC60" s="28"/>
      <c r="TD60" s="28"/>
      <c r="TE60" s="28"/>
      <c r="TF60" s="28"/>
      <c r="TG60" s="28"/>
      <c r="TH60" s="28"/>
      <c r="TI60" s="28"/>
      <c r="TJ60" s="28"/>
      <c r="TK60" s="28"/>
      <c r="TL60" s="28"/>
      <c r="TM60" s="28"/>
      <c r="TN60" s="28"/>
      <c r="TO60" s="28"/>
      <c r="TP60" s="28"/>
      <c r="TQ60" s="28"/>
      <c r="TR60" s="28"/>
      <c r="TS60" s="28"/>
      <c r="TT60" s="28"/>
      <c r="TU60" s="28"/>
      <c r="TV60" s="28"/>
      <c r="TW60" s="28"/>
      <c r="TX60" s="28"/>
      <c r="TY60" s="28"/>
      <c r="TZ60" s="28"/>
      <c r="UA60" s="28"/>
      <c r="UB60" s="28"/>
      <c r="UC60" s="28"/>
      <c r="UD60" s="28"/>
      <c r="UE60" s="28"/>
      <c r="UF60" s="28"/>
      <c r="UG60" s="28"/>
      <c r="UH60" s="28"/>
      <c r="UI60" s="28"/>
      <c r="UJ60" s="28"/>
      <c r="UK60" s="28"/>
      <c r="UL60" s="28"/>
      <c r="UM60" s="28"/>
      <c r="UN60" s="28"/>
      <c r="UO60" s="28"/>
      <c r="UP60" s="28"/>
      <c r="UQ60" s="28"/>
      <c r="UR60" s="28"/>
      <c r="US60" s="28"/>
      <c r="UT60" s="28"/>
      <c r="UU60" s="28"/>
      <c r="UV60" s="28"/>
      <c r="UW60" s="28"/>
      <c r="UX60" s="28"/>
      <c r="UY60" s="28"/>
      <c r="UZ60" s="28"/>
      <c r="VA60" s="28"/>
      <c r="VB60" s="28"/>
      <c r="VC60" s="28"/>
      <c r="VD60" s="28"/>
      <c r="VE60" s="28"/>
      <c r="VF60" s="28"/>
      <c r="VG60" s="28"/>
      <c r="VH60" s="28"/>
      <c r="VI60" s="28"/>
      <c r="VJ60" s="28"/>
      <c r="VK60" s="28"/>
      <c r="VL60" s="28"/>
      <c r="VM60" s="28"/>
      <c r="VN60" s="28"/>
      <c r="VO60" s="28"/>
      <c r="VP60" s="28"/>
      <c r="VQ60" s="28"/>
      <c r="VR60" s="28"/>
      <c r="VS60" s="28"/>
      <c r="VT60" s="28"/>
      <c r="VU60" s="28"/>
      <c r="VV60" s="28"/>
      <c r="VW60" s="28"/>
      <c r="VX60" s="28"/>
      <c r="VY60" s="28"/>
      <c r="VZ60" s="28"/>
      <c r="WA60" s="28"/>
      <c r="WB60" s="28"/>
      <c r="WC60" s="28"/>
      <c r="WD60" s="28"/>
      <c r="WE60" s="28"/>
      <c r="WF60" s="28"/>
      <c r="WG60" s="28"/>
      <c r="WH60" s="28"/>
      <c r="WI60" s="28"/>
      <c r="WJ60" s="28"/>
      <c r="WK60" s="28"/>
      <c r="WL60" s="28"/>
      <c r="WM60" s="28"/>
      <c r="WN60" s="28"/>
      <c r="WO60" s="28"/>
      <c r="WP60" s="28"/>
      <c r="WQ60" s="28"/>
      <c r="WR60" s="28"/>
      <c r="WS60" s="28"/>
      <c r="WT60" s="28"/>
      <c r="WU60" s="28"/>
      <c r="WV60" s="28"/>
      <c r="WW60" s="28"/>
      <c r="WX60" s="28"/>
      <c r="WY60" s="28"/>
      <c r="WZ60" s="28"/>
      <c r="XA60" s="28"/>
      <c r="XB60" s="28"/>
      <c r="XC60" s="28"/>
      <c r="XD60" s="28"/>
      <c r="XE60" s="28"/>
      <c r="XF60" s="28"/>
      <c r="XG60" s="28"/>
      <c r="XH60" s="28"/>
      <c r="XI60" s="28"/>
      <c r="XJ60" s="28"/>
      <c r="XK60" s="28"/>
      <c r="XL60" s="28"/>
      <c r="XM60" s="28"/>
      <c r="XN60" s="28"/>
      <c r="XO60" s="28"/>
      <c r="XP60" s="28"/>
      <c r="XQ60" s="28"/>
      <c r="XR60" s="28"/>
      <c r="XS60" s="28"/>
      <c r="XT60" s="28"/>
      <c r="XU60" s="28"/>
      <c r="XV60" s="28"/>
      <c r="XW60" s="28"/>
      <c r="XX60" s="28"/>
      <c r="XY60" s="28"/>
      <c r="XZ60" s="28"/>
      <c r="YA60" s="28"/>
      <c r="YB60" s="28"/>
      <c r="YC60" s="28"/>
      <c r="YD60" s="28"/>
      <c r="YE60" s="28"/>
      <c r="YF60" s="28"/>
      <c r="YG60" s="28"/>
      <c r="YH60" s="28"/>
      <c r="YI60" s="28"/>
      <c r="YJ60" s="28"/>
      <c r="YK60" s="28"/>
      <c r="YL60" s="28"/>
      <c r="YM60" s="28"/>
      <c r="YN60" s="28"/>
      <c r="YO60" s="28"/>
      <c r="YP60" s="28"/>
      <c r="YQ60" s="28"/>
      <c r="YR60" s="28"/>
      <c r="YS60" s="28"/>
      <c r="YT60" s="28"/>
      <c r="YU60" s="28"/>
      <c r="YV60" s="28"/>
      <c r="YW60" s="28"/>
      <c r="YX60" s="28"/>
      <c r="YY60" s="28"/>
      <c r="YZ60" s="28"/>
      <c r="ZA60" s="28"/>
      <c r="ZB60" s="28"/>
      <c r="ZC60" s="28"/>
      <c r="ZD60" s="28"/>
      <c r="ZE60" s="28"/>
      <c r="ZF60" s="28"/>
      <c r="ZG60" s="28"/>
      <c r="ZH60" s="28"/>
      <c r="ZI60" s="28"/>
      <c r="ZJ60" s="28"/>
      <c r="ZK60" s="28"/>
      <c r="ZL60" s="28"/>
      <c r="ZM60" s="28"/>
      <c r="ZN60" s="28"/>
      <c r="ZO60" s="28"/>
      <c r="ZP60" s="28"/>
      <c r="ZQ60" s="28"/>
      <c r="ZR60" s="28"/>
      <c r="ZS60" s="28"/>
      <c r="ZT60" s="28"/>
      <c r="ZU60" s="28"/>
      <c r="ZV60" s="28"/>
      <c r="ZW60" s="28"/>
      <c r="ZX60" s="28"/>
      <c r="ZY60" s="28"/>
      <c r="ZZ60" s="28"/>
      <c r="AAA60" s="28"/>
      <c r="AAB60" s="28"/>
      <c r="AAC60" s="28"/>
      <c r="AAD60" s="28"/>
      <c r="AAE60" s="28"/>
      <c r="AAF60" s="28"/>
      <c r="AAG60" s="28"/>
      <c r="AAH60" s="28"/>
      <c r="AAI60" s="28"/>
      <c r="AAJ60" s="28"/>
      <c r="AAK60" s="28"/>
      <c r="AAL60" s="28"/>
      <c r="AAM60" s="28"/>
      <c r="AAN60" s="28"/>
      <c r="AAO60" s="28"/>
      <c r="AAP60" s="28"/>
      <c r="AAQ60" s="28"/>
      <c r="AAR60" s="28"/>
      <c r="AAS60" s="28"/>
      <c r="AAT60" s="28"/>
      <c r="AAU60" s="28"/>
      <c r="AAV60" s="28"/>
      <c r="AAW60" s="28"/>
      <c r="AAX60" s="28"/>
      <c r="AAY60" s="28"/>
      <c r="AAZ60" s="28"/>
      <c r="ABA60" s="28"/>
      <c r="ABB60" s="28"/>
      <c r="ABC60" s="28"/>
      <c r="ABD60" s="28"/>
      <c r="ABE60" s="28"/>
      <c r="ABF60" s="28"/>
      <c r="ABG60" s="28"/>
      <c r="ABH60" s="28"/>
      <c r="ABI60" s="28"/>
      <c r="ABJ60" s="28"/>
      <c r="ABK60" s="28"/>
      <c r="ABL60" s="28"/>
      <c r="ABM60" s="28"/>
      <c r="ABN60" s="28"/>
      <c r="ABO60" s="28"/>
      <c r="ABP60" s="28"/>
      <c r="ABQ60" s="28"/>
      <c r="ABR60" s="28"/>
      <c r="ABS60" s="28"/>
      <c r="ABT60" s="28"/>
      <c r="ABU60" s="28"/>
      <c r="ABV60" s="28"/>
      <c r="ABW60" s="28"/>
      <c r="ABX60" s="28"/>
      <c r="ABY60" s="28"/>
      <c r="ABZ60" s="28"/>
      <c r="ACA60" s="28"/>
      <c r="ACB60" s="28"/>
      <c r="ACC60" s="28"/>
      <c r="ACD60" s="28"/>
      <c r="ACE60" s="28"/>
      <c r="ACF60" s="28"/>
      <c r="ACG60" s="28"/>
      <c r="ACH60" s="28"/>
      <c r="ACI60" s="28"/>
      <c r="ACJ60" s="28"/>
      <c r="ACK60" s="28"/>
      <c r="ACL60" s="28"/>
      <c r="ACM60" s="28"/>
      <c r="ACN60" s="28"/>
      <c r="ACO60" s="28"/>
      <c r="ACP60" s="28"/>
      <c r="ACQ60" s="28"/>
      <c r="ACR60" s="28"/>
      <c r="ACS60" s="28"/>
      <c r="ACT60" s="28"/>
      <c r="ACU60" s="28"/>
      <c r="ACV60" s="28"/>
      <c r="ACW60" s="28"/>
      <c r="ACX60" s="28"/>
      <c r="ACY60" s="28"/>
      <c r="ACZ60" s="28"/>
      <c r="ADA60" s="28"/>
      <c r="ADB60" s="28"/>
      <c r="ADC60" s="28"/>
      <c r="ADD60" s="28"/>
      <c r="ADE60" s="28"/>
      <c r="ADF60" s="28"/>
      <c r="ADG60" s="28"/>
      <c r="ADH60" s="28"/>
      <c r="ADI60" s="28"/>
      <c r="ADJ60" s="28"/>
      <c r="ADK60" s="28"/>
      <c r="ADL60" s="28"/>
      <c r="ADM60" s="28"/>
      <c r="ADN60" s="28"/>
      <c r="ADO60" s="28"/>
      <c r="ADP60" s="28"/>
      <c r="ADQ60" s="28"/>
      <c r="ADR60" s="28"/>
      <c r="ADS60" s="28"/>
      <c r="ADT60" s="28"/>
      <c r="ADU60" s="28"/>
      <c r="ADV60" s="28"/>
      <c r="ADW60" s="28"/>
      <c r="ADX60" s="28"/>
      <c r="ADY60" s="28"/>
      <c r="ADZ60" s="28"/>
      <c r="AEA60" s="28"/>
      <c r="AEB60" s="28"/>
      <c r="AEC60" s="28"/>
      <c r="AED60" s="28"/>
      <c r="AEE60" s="28"/>
      <c r="AEF60" s="28"/>
      <c r="AEG60" s="28"/>
      <c r="AEH60" s="28"/>
      <c r="AEI60" s="28"/>
      <c r="AEJ60" s="28"/>
      <c r="AEK60" s="28"/>
      <c r="AEL60" s="28"/>
      <c r="AEM60" s="28"/>
      <c r="AEN60" s="28"/>
      <c r="AEO60" s="28"/>
      <c r="AEP60" s="28"/>
      <c r="AEQ60" s="28"/>
      <c r="AER60" s="28"/>
      <c r="AES60" s="28"/>
      <c r="AET60" s="28"/>
      <c r="AEU60" s="28"/>
      <c r="AEV60" s="28"/>
      <c r="AEW60" s="28"/>
      <c r="AEX60" s="28"/>
      <c r="AEY60" s="28"/>
      <c r="AEZ60" s="28"/>
      <c r="AFA60" s="28"/>
      <c r="AFB60" s="28"/>
      <c r="AFC60" s="28"/>
      <c r="AFD60" s="28"/>
      <c r="AFE60" s="28"/>
      <c r="AFF60" s="28"/>
      <c r="AFG60" s="28"/>
      <c r="AFH60" s="28"/>
      <c r="AFI60" s="28"/>
      <c r="AFJ60" s="28"/>
      <c r="AFK60" s="28"/>
      <c r="AFL60" s="28"/>
      <c r="AFM60" s="28"/>
      <c r="AFN60" s="28"/>
      <c r="AFO60" s="28"/>
      <c r="AFP60" s="28"/>
      <c r="AFQ60" s="28"/>
      <c r="AFR60" s="28"/>
      <c r="AFS60" s="28"/>
      <c r="AFT60" s="28"/>
      <c r="AFU60" s="28"/>
      <c r="AFV60" s="28"/>
      <c r="AFW60" s="28"/>
      <c r="AFX60" s="28"/>
      <c r="AFY60" s="28"/>
      <c r="AFZ60" s="28"/>
      <c r="AGA60" s="28"/>
      <c r="AGB60" s="28"/>
      <c r="AGC60" s="28"/>
      <c r="AGD60" s="28"/>
      <c r="AGE60" s="28"/>
      <c r="AGF60" s="28"/>
      <c r="AGG60" s="28"/>
      <c r="AGH60" s="28"/>
      <c r="AGI60" s="28"/>
      <c r="AGJ60" s="28"/>
      <c r="AGK60" s="28"/>
      <c r="AGL60" s="28"/>
      <c r="AGM60" s="28"/>
      <c r="AGN60" s="28"/>
      <c r="AGO60" s="28"/>
      <c r="AGP60" s="28"/>
      <c r="AGQ60" s="28"/>
      <c r="AGR60" s="28"/>
      <c r="AGS60" s="28"/>
      <c r="AGT60" s="28"/>
      <c r="AGU60" s="28"/>
      <c r="AGV60" s="28"/>
      <c r="AGW60" s="28"/>
      <c r="AGX60" s="28"/>
      <c r="AGY60" s="28"/>
      <c r="AGZ60" s="28"/>
      <c r="AHA60" s="28"/>
      <c r="AHB60" s="28"/>
      <c r="AHC60" s="28"/>
      <c r="AHD60" s="28"/>
      <c r="AHE60" s="28"/>
      <c r="AHF60" s="28"/>
      <c r="AHG60" s="28"/>
      <c r="AHH60" s="28"/>
      <c r="AHI60" s="28"/>
      <c r="AHJ60" s="28"/>
      <c r="AHK60" s="28"/>
      <c r="AHL60" s="28"/>
      <c r="AHM60" s="28"/>
      <c r="AHN60" s="28"/>
      <c r="AHO60" s="28"/>
      <c r="AHP60" s="28"/>
      <c r="AHQ60" s="28"/>
      <c r="AHR60" s="28"/>
      <c r="AHS60" s="28"/>
      <c r="AHT60" s="28"/>
      <c r="AHU60" s="28"/>
      <c r="AHV60" s="28"/>
      <c r="AHW60" s="28"/>
      <c r="AHX60" s="28"/>
      <c r="AHY60" s="28"/>
      <c r="AHZ60" s="28"/>
      <c r="AIA60" s="28"/>
      <c r="AIB60" s="28"/>
      <c r="AIC60" s="28"/>
      <c r="AID60" s="28"/>
      <c r="AIE60" s="28"/>
      <c r="AIF60" s="28"/>
      <c r="AIG60" s="28"/>
      <c r="AIH60" s="28"/>
      <c r="AII60" s="28"/>
      <c r="AIJ60" s="28"/>
      <c r="AIK60" s="28"/>
      <c r="AIL60" s="28"/>
      <c r="AIM60" s="28"/>
      <c r="AIN60" s="28"/>
      <c r="AIO60" s="28"/>
      <c r="AIP60" s="28"/>
      <c r="AIQ60" s="28"/>
      <c r="AIR60" s="28"/>
      <c r="AIS60" s="28"/>
      <c r="AIT60" s="28"/>
      <c r="AIU60" s="28"/>
      <c r="AIV60" s="28"/>
      <c r="AIW60" s="28"/>
      <c r="AIX60" s="28"/>
      <c r="AIY60" s="28"/>
      <c r="AIZ60" s="28"/>
      <c r="AJA60" s="28"/>
      <c r="AJB60" s="28"/>
      <c r="AJC60" s="28"/>
      <c r="AJD60" s="28"/>
      <c r="AJE60" s="28"/>
      <c r="AJF60" s="28"/>
      <c r="AJG60" s="28"/>
      <c r="AJH60" s="28"/>
      <c r="AJI60" s="28"/>
      <c r="AJJ60" s="28"/>
      <c r="AJK60" s="28"/>
      <c r="AJL60" s="28"/>
      <c r="AJM60" s="28"/>
      <c r="AJN60" s="28"/>
      <c r="AJO60" s="28"/>
      <c r="AJP60" s="28"/>
      <c r="AJQ60" s="28"/>
      <c r="AJR60" s="28"/>
      <c r="AJS60" s="28"/>
      <c r="AJT60" s="28"/>
      <c r="AJU60" s="28"/>
      <c r="AJV60" s="28"/>
      <c r="AJW60" s="28"/>
      <c r="AJX60" s="28"/>
      <c r="AJY60" s="28"/>
      <c r="AJZ60" s="28"/>
      <c r="AKA60" s="28"/>
      <c r="AKB60" s="28"/>
      <c r="AKC60" s="28"/>
      <c r="AKD60" s="28"/>
      <c r="AKE60" s="28"/>
      <c r="AKF60" s="28"/>
      <c r="AKG60" s="28"/>
      <c r="AKH60" s="28"/>
      <c r="AKI60" s="28"/>
      <c r="AKJ60" s="28"/>
      <c r="AKK60" s="28"/>
      <c r="AKL60" s="28"/>
      <c r="AKM60" s="28"/>
      <c r="AKN60" s="28"/>
      <c r="AKO60" s="28"/>
      <c r="AKP60" s="28"/>
      <c r="AKQ60" s="28"/>
      <c r="AKR60" s="28"/>
      <c r="AKS60" s="28"/>
      <c r="AKT60" s="28"/>
      <c r="AKU60" s="28"/>
      <c r="AKV60" s="28"/>
      <c r="AKW60" s="28"/>
      <c r="AKX60" s="28"/>
      <c r="AKY60" s="28"/>
      <c r="AKZ60" s="28"/>
      <c r="ALA60" s="28"/>
      <c r="ALB60" s="28"/>
      <c r="ALC60" s="28"/>
      <c r="ALD60" s="28"/>
      <c r="ALE60" s="28"/>
      <c r="ALF60" s="28"/>
      <c r="ALG60" s="28"/>
      <c r="ALH60" s="28"/>
      <c r="ALI60" s="28"/>
      <c r="ALJ60" s="28"/>
      <c r="ALK60" s="28"/>
      <c r="ALL60" s="28"/>
      <c r="ALM60" s="28"/>
      <c r="ALN60" s="28"/>
      <c r="ALO60" s="28"/>
      <c r="ALP60" s="28"/>
      <c r="ALQ60" s="28"/>
      <c r="ALR60" s="28"/>
      <c r="ALS60" s="28"/>
      <c r="ALT60" s="28"/>
      <c r="ALU60" s="28"/>
      <c r="ALV60" s="28"/>
      <c r="ALW60" s="28"/>
      <c r="ALX60" s="28"/>
      <c r="ALY60" s="28"/>
      <c r="ALZ60" s="28"/>
      <c r="AMA60" s="28"/>
      <c r="AMB60" s="28"/>
      <c r="AMC60" s="28"/>
      <c r="AMD60" s="28"/>
      <c r="AME60" s="30"/>
    </row>
    <row r="61" spans="2:1019" s="29" customFormat="1" ht="12" customHeight="1">
      <c r="B61" s="28"/>
      <c r="C61" s="487" t="s">
        <v>179</v>
      </c>
      <c r="D61" s="217"/>
      <c r="E61" s="217"/>
      <c r="F61" s="217"/>
      <c r="G61" s="217"/>
      <c r="H61" s="217"/>
      <c r="I61" s="217"/>
      <c r="J61" s="217"/>
      <c r="K61" s="480"/>
      <c r="L61" s="15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c r="HV61" s="28"/>
      <c r="HW61" s="28"/>
      <c r="HX61" s="28"/>
      <c r="HY61" s="28"/>
      <c r="HZ61" s="28"/>
      <c r="IA61" s="28"/>
      <c r="IB61" s="28"/>
      <c r="IC61" s="28"/>
      <c r="ID61" s="28"/>
      <c r="IE61" s="28"/>
      <c r="IF61" s="28"/>
      <c r="IG61" s="28"/>
      <c r="IH61" s="28"/>
      <c r="II61" s="28"/>
      <c r="IJ61" s="28"/>
      <c r="IK61" s="28"/>
      <c r="IL61" s="28"/>
      <c r="IM61" s="28"/>
      <c r="IN61" s="28"/>
      <c r="IO61" s="28"/>
      <c r="IP61" s="28"/>
      <c r="IQ61" s="28"/>
      <c r="IR61" s="28"/>
      <c r="IS61" s="28"/>
      <c r="IT61" s="28"/>
      <c r="IU61" s="28"/>
      <c r="IV61" s="28"/>
      <c r="IW61" s="28"/>
      <c r="IX61" s="28"/>
      <c r="IY61" s="28"/>
      <c r="IZ61" s="28"/>
      <c r="JA61" s="28"/>
      <c r="JB61" s="28"/>
      <c r="JC61" s="28"/>
      <c r="JD61" s="28"/>
      <c r="JE61" s="28"/>
      <c r="JF61" s="28"/>
      <c r="JG61" s="28"/>
      <c r="JH61" s="28"/>
      <c r="JI61" s="28"/>
      <c r="JJ61" s="28"/>
      <c r="JK61" s="28"/>
      <c r="JL61" s="28"/>
      <c r="JM61" s="28"/>
      <c r="JN61" s="28"/>
      <c r="JO61" s="28"/>
      <c r="JP61" s="28"/>
      <c r="JQ61" s="28"/>
      <c r="JR61" s="28"/>
      <c r="JS61" s="28"/>
      <c r="JT61" s="28"/>
      <c r="JU61" s="28"/>
      <c r="JV61" s="28"/>
      <c r="JW61" s="28"/>
      <c r="JX61" s="28"/>
      <c r="JY61" s="28"/>
      <c r="JZ61" s="28"/>
      <c r="KA61" s="28"/>
      <c r="KB61" s="28"/>
      <c r="KC61" s="28"/>
      <c r="KD61" s="28"/>
      <c r="KE61" s="28"/>
      <c r="KF61" s="28"/>
      <c r="KG61" s="28"/>
      <c r="KH61" s="28"/>
      <c r="KI61" s="28"/>
      <c r="KJ61" s="28"/>
      <c r="KK61" s="28"/>
      <c r="KL61" s="28"/>
      <c r="KM61" s="28"/>
      <c r="KN61" s="28"/>
      <c r="KO61" s="28"/>
      <c r="KP61" s="28"/>
      <c r="KQ61" s="28"/>
      <c r="KR61" s="28"/>
      <c r="KS61" s="28"/>
      <c r="KT61" s="28"/>
      <c r="KU61" s="28"/>
      <c r="KV61" s="28"/>
      <c r="KW61" s="28"/>
      <c r="KX61" s="28"/>
      <c r="KY61" s="28"/>
      <c r="KZ61" s="28"/>
      <c r="LA61" s="28"/>
      <c r="LB61" s="28"/>
      <c r="LC61" s="28"/>
      <c r="LD61" s="28"/>
      <c r="LE61" s="28"/>
      <c r="LF61" s="28"/>
      <c r="LG61" s="28"/>
      <c r="LH61" s="28"/>
      <c r="LI61" s="28"/>
      <c r="LJ61" s="28"/>
      <c r="LK61" s="28"/>
      <c r="LL61" s="28"/>
      <c r="LM61" s="28"/>
      <c r="LN61" s="28"/>
      <c r="LO61" s="28"/>
      <c r="LP61" s="28"/>
      <c r="LQ61" s="28"/>
      <c r="LR61" s="28"/>
      <c r="LS61" s="28"/>
      <c r="LT61" s="28"/>
      <c r="LU61" s="28"/>
      <c r="LV61" s="28"/>
      <c r="LW61" s="28"/>
      <c r="LX61" s="28"/>
      <c r="LY61" s="28"/>
      <c r="LZ61" s="28"/>
      <c r="MA61" s="28"/>
      <c r="MB61" s="28"/>
      <c r="MC61" s="28"/>
      <c r="MD61" s="28"/>
      <c r="ME61" s="28"/>
      <c r="MF61" s="28"/>
      <c r="MG61" s="28"/>
      <c r="MH61" s="28"/>
      <c r="MI61" s="28"/>
      <c r="MJ61" s="28"/>
      <c r="MK61" s="28"/>
      <c r="ML61" s="28"/>
      <c r="MM61" s="28"/>
      <c r="MN61" s="28"/>
      <c r="MO61" s="28"/>
      <c r="MP61" s="28"/>
      <c r="MQ61" s="28"/>
      <c r="MR61" s="28"/>
      <c r="MS61" s="28"/>
      <c r="MT61" s="28"/>
      <c r="MU61" s="28"/>
      <c r="MV61" s="28"/>
      <c r="MW61" s="28"/>
      <c r="MX61" s="28"/>
      <c r="MY61" s="28"/>
      <c r="MZ61" s="28"/>
      <c r="NA61" s="28"/>
      <c r="NB61" s="28"/>
      <c r="NC61" s="28"/>
      <c r="ND61" s="28"/>
      <c r="NE61" s="28"/>
      <c r="NF61" s="28"/>
      <c r="NG61" s="28"/>
      <c r="NH61" s="28"/>
      <c r="NI61" s="28"/>
      <c r="NJ61" s="28"/>
      <c r="NK61" s="28"/>
      <c r="NL61" s="28"/>
      <c r="NM61" s="28"/>
      <c r="NN61" s="28"/>
      <c r="NO61" s="28"/>
      <c r="NP61" s="28"/>
      <c r="NQ61" s="28"/>
      <c r="NR61" s="28"/>
      <c r="NS61" s="28"/>
      <c r="NT61" s="28"/>
      <c r="NU61" s="28"/>
      <c r="NV61" s="28"/>
      <c r="NW61" s="28"/>
      <c r="NX61" s="28"/>
      <c r="NY61" s="28"/>
      <c r="NZ61" s="28"/>
      <c r="OA61" s="28"/>
      <c r="OB61" s="28"/>
      <c r="OC61" s="28"/>
      <c r="OD61" s="28"/>
      <c r="OE61" s="28"/>
      <c r="OF61" s="28"/>
      <c r="OG61" s="28"/>
      <c r="OH61" s="28"/>
      <c r="OI61" s="28"/>
      <c r="OJ61" s="28"/>
      <c r="OK61" s="28"/>
      <c r="OL61" s="28"/>
      <c r="OM61" s="28"/>
      <c r="ON61" s="28"/>
      <c r="OO61" s="28"/>
      <c r="OP61" s="28"/>
      <c r="OQ61" s="28"/>
      <c r="OR61" s="28"/>
      <c r="OS61" s="28"/>
      <c r="OT61" s="28"/>
      <c r="OU61" s="28"/>
      <c r="OV61" s="28"/>
      <c r="OW61" s="28"/>
      <c r="OX61" s="28"/>
      <c r="OY61" s="28"/>
      <c r="OZ61" s="28"/>
      <c r="PA61" s="28"/>
      <c r="PB61" s="28"/>
      <c r="PC61" s="28"/>
      <c r="PD61" s="28"/>
      <c r="PE61" s="28"/>
      <c r="PF61" s="28"/>
      <c r="PG61" s="28"/>
      <c r="PH61" s="28"/>
      <c r="PI61" s="28"/>
      <c r="PJ61" s="28"/>
      <c r="PK61" s="28"/>
      <c r="PL61" s="28"/>
      <c r="PM61" s="28"/>
      <c r="PN61" s="28"/>
      <c r="PO61" s="28"/>
      <c r="PP61" s="28"/>
      <c r="PQ61" s="28"/>
      <c r="PR61" s="28"/>
      <c r="PS61" s="28"/>
      <c r="PT61" s="28"/>
      <c r="PU61" s="28"/>
      <c r="PV61" s="28"/>
      <c r="PW61" s="28"/>
      <c r="PX61" s="28"/>
      <c r="PY61" s="28"/>
      <c r="PZ61" s="28"/>
      <c r="QA61" s="28"/>
      <c r="QB61" s="28"/>
      <c r="QC61" s="28"/>
      <c r="QD61" s="28"/>
      <c r="QE61" s="28"/>
      <c r="QF61" s="28"/>
      <c r="QG61" s="28"/>
      <c r="QH61" s="28"/>
      <c r="QI61" s="28"/>
      <c r="QJ61" s="28"/>
      <c r="QK61" s="28"/>
      <c r="QL61" s="28"/>
      <c r="QM61" s="28"/>
      <c r="QN61" s="28"/>
      <c r="QO61" s="28"/>
      <c r="QP61" s="28"/>
      <c r="QQ61" s="28"/>
      <c r="QR61" s="28"/>
      <c r="QS61" s="28"/>
      <c r="QT61" s="28"/>
      <c r="QU61" s="28"/>
      <c r="QV61" s="28"/>
      <c r="QW61" s="28"/>
      <c r="QX61" s="28"/>
      <c r="QY61" s="28"/>
      <c r="QZ61" s="28"/>
      <c r="RA61" s="28"/>
      <c r="RB61" s="28"/>
      <c r="RC61" s="28"/>
      <c r="RD61" s="28"/>
      <c r="RE61" s="28"/>
      <c r="RF61" s="28"/>
      <c r="RG61" s="28"/>
      <c r="RH61" s="28"/>
      <c r="RI61" s="28"/>
      <c r="RJ61" s="28"/>
      <c r="RK61" s="28"/>
      <c r="RL61" s="28"/>
      <c r="RM61" s="28"/>
      <c r="RN61" s="28"/>
      <c r="RO61" s="28"/>
      <c r="RP61" s="28"/>
      <c r="RQ61" s="28"/>
      <c r="RR61" s="28"/>
      <c r="RS61" s="28"/>
      <c r="RT61" s="28"/>
      <c r="RU61" s="28"/>
      <c r="RV61" s="28"/>
      <c r="RW61" s="28"/>
      <c r="RX61" s="28"/>
      <c r="RY61" s="28"/>
      <c r="RZ61" s="28"/>
      <c r="SA61" s="28"/>
      <c r="SB61" s="28"/>
      <c r="SC61" s="28"/>
      <c r="SD61" s="28"/>
      <c r="SE61" s="28"/>
      <c r="SF61" s="28"/>
      <c r="SG61" s="28"/>
      <c r="SH61" s="28"/>
      <c r="SI61" s="28"/>
      <c r="SJ61" s="28"/>
      <c r="SK61" s="28"/>
      <c r="SL61" s="28"/>
      <c r="SM61" s="28"/>
      <c r="SN61" s="28"/>
      <c r="SO61" s="28"/>
      <c r="SP61" s="28"/>
      <c r="SQ61" s="28"/>
      <c r="SR61" s="28"/>
      <c r="SS61" s="28"/>
      <c r="ST61" s="28"/>
      <c r="SU61" s="28"/>
      <c r="SV61" s="28"/>
      <c r="SW61" s="28"/>
      <c r="SX61" s="28"/>
      <c r="SY61" s="28"/>
      <c r="SZ61" s="28"/>
      <c r="TA61" s="28"/>
      <c r="TB61" s="28"/>
      <c r="TC61" s="28"/>
      <c r="TD61" s="28"/>
      <c r="TE61" s="28"/>
      <c r="TF61" s="28"/>
      <c r="TG61" s="28"/>
      <c r="TH61" s="28"/>
      <c r="TI61" s="28"/>
      <c r="TJ61" s="28"/>
      <c r="TK61" s="28"/>
      <c r="TL61" s="28"/>
      <c r="TM61" s="28"/>
      <c r="TN61" s="28"/>
      <c r="TO61" s="28"/>
      <c r="TP61" s="28"/>
      <c r="TQ61" s="28"/>
      <c r="TR61" s="28"/>
      <c r="TS61" s="28"/>
      <c r="TT61" s="28"/>
      <c r="TU61" s="28"/>
      <c r="TV61" s="28"/>
      <c r="TW61" s="28"/>
      <c r="TX61" s="28"/>
      <c r="TY61" s="28"/>
      <c r="TZ61" s="28"/>
      <c r="UA61" s="28"/>
      <c r="UB61" s="28"/>
      <c r="UC61" s="28"/>
      <c r="UD61" s="28"/>
      <c r="UE61" s="28"/>
      <c r="UF61" s="28"/>
      <c r="UG61" s="28"/>
      <c r="UH61" s="28"/>
      <c r="UI61" s="28"/>
      <c r="UJ61" s="28"/>
      <c r="UK61" s="28"/>
      <c r="UL61" s="28"/>
      <c r="UM61" s="28"/>
      <c r="UN61" s="28"/>
      <c r="UO61" s="28"/>
      <c r="UP61" s="28"/>
      <c r="UQ61" s="28"/>
      <c r="UR61" s="28"/>
      <c r="US61" s="28"/>
      <c r="UT61" s="28"/>
      <c r="UU61" s="28"/>
      <c r="UV61" s="28"/>
      <c r="UW61" s="28"/>
      <c r="UX61" s="28"/>
      <c r="UY61" s="28"/>
      <c r="UZ61" s="28"/>
      <c r="VA61" s="28"/>
      <c r="VB61" s="28"/>
      <c r="VC61" s="28"/>
      <c r="VD61" s="28"/>
      <c r="VE61" s="28"/>
      <c r="VF61" s="28"/>
      <c r="VG61" s="28"/>
      <c r="VH61" s="28"/>
      <c r="VI61" s="28"/>
      <c r="VJ61" s="28"/>
      <c r="VK61" s="28"/>
      <c r="VL61" s="28"/>
      <c r="VM61" s="28"/>
      <c r="VN61" s="28"/>
      <c r="VO61" s="28"/>
      <c r="VP61" s="28"/>
      <c r="VQ61" s="28"/>
      <c r="VR61" s="28"/>
      <c r="VS61" s="28"/>
      <c r="VT61" s="28"/>
      <c r="VU61" s="28"/>
      <c r="VV61" s="28"/>
      <c r="VW61" s="28"/>
      <c r="VX61" s="28"/>
      <c r="VY61" s="28"/>
      <c r="VZ61" s="28"/>
      <c r="WA61" s="28"/>
      <c r="WB61" s="28"/>
      <c r="WC61" s="28"/>
      <c r="WD61" s="28"/>
      <c r="WE61" s="28"/>
      <c r="WF61" s="28"/>
      <c r="WG61" s="28"/>
      <c r="WH61" s="28"/>
      <c r="WI61" s="28"/>
      <c r="WJ61" s="28"/>
      <c r="WK61" s="28"/>
      <c r="WL61" s="28"/>
      <c r="WM61" s="28"/>
      <c r="WN61" s="28"/>
      <c r="WO61" s="28"/>
      <c r="WP61" s="28"/>
      <c r="WQ61" s="28"/>
      <c r="WR61" s="28"/>
      <c r="WS61" s="28"/>
      <c r="WT61" s="28"/>
      <c r="WU61" s="28"/>
      <c r="WV61" s="28"/>
      <c r="WW61" s="28"/>
      <c r="WX61" s="28"/>
      <c r="WY61" s="28"/>
      <c r="WZ61" s="28"/>
      <c r="XA61" s="28"/>
      <c r="XB61" s="28"/>
      <c r="XC61" s="28"/>
      <c r="XD61" s="28"/>
      <c r="XE61" s="28"/>
      <c r="XF61" s="28"/>
      <c r="XG61" s="28"/>
      <c r="XH61" s="28"/>
      <c r="XI61" s="28"/>
      <c r="XJ61" s="28"/>
      <c r="XK61" s="28"/>
      <c r="XL61" s="28"/>
      <c r="XM61" s="28"/>
      <c r="XN61" s="28"/>
      <c r="XO61" s="28"/>
      <c r="XP61" s="28"/>
      <c r="XQ61" s="28"/>
      <c r="XR61" s="28"/>
      <c r="XS61" s="28"/>
      <c r="XT61" s="28"/>
      <c r="XU61" s="28"/>
      <c r="XV61" s="28"/>
      <c r="XW61" s="28"/>
      <c r="XX61" s="28"/>
      <c r="XY61" s="28"/>
      <c r="XZ61" s="28"/>
      <c r="YA61" s="28"/>
      <c r="YB61" s="28"/>
      <c r="YC61" s="28"/>
      <c r="YD61" s="28"/>
      <c r="YE61" s="28"/>
      <c r="YF61" s="28"/>
      <c r="YG61" s="28"/>
      <c r="YH61" s="28"/>
      <c r="YI61" s="28"/>
      <c r="YJ61" s="28"/>
      <c r="YK61" s="28"/>
      <c r="YL61" s="28"/>
      <c r="YM61" s="28"/>
      <c r="YN61" s="28"/>
      <c r="YO61" s="28"/>
      <c r="YP61" s="28"/>
      <c r="YQ61" s="28"/>
      <c r="YR61" s="28"/>
      <c r="YS61" s="28"/>
      <c r="YT61" s="28"/>
      <c r="YU61" s="28"/>
      <c r="YV61" s="28"/>
      <c r="YW61" s="28"/>
      <c r="YX61" s="28"/>
      <c r="YY61" s="28"/>
      <c r="YZ61" s="28"/>
      <c r="ZA61" s="28"/>
      <c r="ZB61" s="28"/>
      <c r="ZC61" s="28"/>
      <c r="ZD61" s="28"/>
      <c r="ZE61" s="28"/>
      <c r="ZF61" s="28"/>
      <c r="ZG61" s="28"/>
      <c r="ZH61" s="28"/>
      <c r="ZI61" s="28"/>
      <c r="ZJ61" s="28"/>
      <c r="ZK61" s="28"/>
      <c r="ZL61" s="28"/>
      <c r="ZM61" s="28"/>
      <c r="ZN61" s="28"/>
      <c r="ZO61" s="28"/>
      <c r="ZP61" s="28"/>
      <c r="ZQ61" s="28"/>
      <c r="ZR61" s="28"/>
      <c r="ZS61" s="28"/>
      <c r="ZT61" s="28"/>
      <c r="ZU61" s="28"/>
      <c r="ZV61" s="28"/>
      <c r="ZW61" s="28"/>
      <c r="ZX61" s="28"/>
      <c r="ZY61" s="28"/>
      <c r="ZZ61" s="28"/>
      <c r="AAA61" s="28"/>
      <c r="AAB61" s="28"/>
      <c r="AAC61" s="28"/>
      <c r="AAD61" s="28"/>
      <c r="AAE61" s="28"/>
      <c r="AAF61" s="28"/>
      <c r="AAG61" s="28"/>
      <c r="AAH61" s="28"/>
      <c r="AAI61" s="28"/>
      <c r="AAJ61" s="28"/>
      <c r="AAK61" s="28"/>
      <c r="AAL61" s="28"/>
      <c r="AAM61" s="28"/>
      <c r="AAN61" s="28"/>
      <c r="AAO61" s="28"/>
      <c r="AAP61" s="28"/>
      <c r="AAQ61" s="28"/>
      <c r="AAR61" s="28"/>
      <c r="AAS61" s="28"/>
      <c r="AAT61" s="28"/>
      <c r="AAU61" s="28"/>
      <c r="AAV61" s="28"/>
      <c r="AAW61" s="28"/>
      <c r="AAX61" s="28"/>
      <c r="AAY61" s="28"/>
      <c r="AAZ61" s="28"/>
      <c r="ABA61" s="28"/>
      <c r="ABB61" s="28"/>
      <c r="ABC61" s="28"/>
      <c r="ABD61" s="28"/>
      <c r="ABE61" s="28"/>
      <c r="ABF61" s="28"/>
      <c r="ABG61" s="28"/>
      <c r="ABH61" s="28"/>
      <c r="ABI61" s="28"/>
      <c r="ABJ61" s="28"/>
      <c r="ABK61" s="28"/>
      <c r="ABL61" s="28"/>
      <c r="ABM61" s="28"/>
      <c r="ABN61" s="28"/>
      <c r="ABO61" s="28"/>
      <c r="ABP61" s="28"/>
      <c r="ABQ61" s="28"/>
      <c r="ABR61" s="28"/>
      <c r="ABS61" s="28"/>
      <c r="ABT61" s="28"/>
      <c r="ABU61" s="28"/>
      <c r="ABV61" s="28"/>
      <c r="ABW61" s="28"/>
      <c r="ABX61" s="28"/>
      <c r="ABY61" s="28"/>
      <c r="ABZ61" s="28"/>
      <c r="ACA61" s="28"/>
      <c r="ACB61" s="28"/>
      <c r="ACC61" s="28"/>
      <c r="ACD61" s="28"/>
      <c r="ACE61" s="28"/>
      <c r="ACF61" s="28"/>
      <c r="ACG61" s="28"/>
      <c r="ACH61" s="28"/>
      <c r="ACI61" s="28"/>
      <c r="ACJ61" s="28"/>
      <c r="ACK61" s="28"/>
      <c r="ACL61" s="28"/>
      <c r="ACM61" s="28"/>
      <c r="ACN61" s="28"/>
      <c r="ACO61" s="28"/>
      <c r="ACP61" s="28"/>
      <c r="ACQ61" s="28"/>
      <c r="ACR61" s="28"/>
      <c r="ACS61" s="28"/>
      <c r="ACT61" s="28"/>
      <c r="ACU61" s="28"/>
      <c r="ACV61" s="28"/>
      <c r="ACW61" s="28"/>
      <c r="ACX61" s="28"/>
      <c r="ACY61" s="28"/>
      <c r="ACZ61" s="28"/>
      <c r="ADA61" s="28"/>
      <c r="ADB61" s="28"/>
      <c r="ADC61" s="28"/>
      <c r="ADD61" s="28"/>
      <c r="ADE61" s="28"/>
      <c r="ADF61" s="28"/>
      <c r="ADG61" s="28"/>
      <c r="ADH61" s="28"/>
      <c r="ADI61" s="28"/>
      <c r="ADJ61" s="28"/>
      <c r="ADK61" s="28"/>
      <c r="ADL61" s="28"/>
      <c r="ADM61" s="28"/>
      <c r="ADN61" s="28"/>
      <c r="ADO61" s="28"/>
      <c r="ADP61" s="28"/>
      <c r="ADQ61" s="28"/>
      <c r="ADR61" s="28"/>
      <c r="ADS61" s="28"/>
      <c r="ADT61" s="28"/>
      <c r="ADU61" s="28"/>
      <c r="ADV61" s="28"/>
      <c r="ADW61" s="28"/>
      <c r="ADX61" s="28"/>
      <c r="ADY61" s="28"/>
      <c r="ADZ61" s="28"/>
      <c r="AEA61" s="28"/>
      <c r="AEB61" s="28"/>
      <c r="AEC61" s="28"/>
      <c r="AED61" s="28"/>
      <c r="AEE61" s="28"/>
      <c r="AEF61" s="28"/>
      <c r="AEG61" s="28"/>
      <c r="AEH61" s="28"/>
      <c r="AEI61" s="28"/>
      <c r="AEJ61" s="28"/>
      <c r="AEK61" s="28"/>
      <c r="AEL61" s="28"/>
      <c r="AEM61" s="28"/>
      <c r="AEN61" s="28"/>
      <c r="AEO61" s="28"/>
      <c r="AEP61" s="28"/>
      <c r="AEQ61" s="28"/>
      <c r="AER61" s="28"/>
      <c r="AES61" s="28"/>
      <c r="AET61" s="28"/>
      <c r="AEU61" s="28"/>
      <c r="AEV61" s="28"/>
      <c r="AEW61" s="28"/>
      <c r="AEX61" s="28"/>
      <c r="AEY61" s="28"/>
      <c r="AEZ61" s="28"/>
      <c r="AFA61" s="28"/>
      <c r="AFB61" s="28"/>
      <c r="AFC61" s="28"/>
      <c r="AFD61" s="28"/>
      <c r="AFE61" s="28"/>
      <c r="AFF61" s="28"/>
      <c r="AFG61" s="28"/>
      <c r="AFH61" s="28"/>
      <c r="AFI61" s="28"/>
      <c r="AFJ61" s="28"/>
      <c r="AFK61" s="28"/>
      <c r="AFL61" s="28"/>
      <c r="AFM61" s="28"/>
      <c r="AFN61" s="28"/>
      <c r="AFO61" s="28"/>
      <c r="AFP61" s="28"/>
      <c r="AFQ61" s="28"/>
      <c r="AFR61" s="28"/>
      <c r="AFS61" s="28"/>
      <c r="AFT61" s="28"/>
      <c r="AFU61" s="28"/>
      <c r="AFV61" s="28"/>
      <c r="AFW61" s="28"/>
      <c r="AFX61" s="28"/>
      <c r="AFY61" s="28"/>
      <c r="AFZ61" s="28"/>
      <c r="AGA61" s="28"/>
      <c r="AGB61" s="28"/>
      <c r="AGC61" s="28"/>
      <c r="AGD61" s="28"/>
      <c r="AGE61" s="28"/>
      <c r="AGF61" s="28"/>
      <c r="AGG61" s="28"/>
      <c r="AGH61" s="28"/>
      <c r="AGI61" s="28"/>
      <c r="AGJ61" s="28"/>
      <c r="AGK61" s="28"/>
      <c r="AGL61" s="28"/>
      <c r="AGM61" s="28"/>
      <c r="AGN61" s="28"/>
      <c r="AGO61" s="28"/>
      <c r="AGP61" s="28"/>
      <c r="AGQ61" s="28"/>
      <c r="AGR61" s="28"/>
      <c r="AGS61" s="28"/>
      <c r="AGT61" s="28"/>
      <c r="AGU61" s="28"/>
      <c r="AGV61" s="28"/>
      <c r="AGW61" s="28"/>
      <c r="AGX61" s="28"/>
      <c r="AGY61" s="28"/>
      <c r="AGZ61" s="28"/>
      <c r="AHA61" s="28"/>
      <c r="AHB61" s="28"/>
      <c r="AHC61" s="28"/>
      <c r="AHD61" s="28"/>
      <c r="AHE61" s="28"/>
      <c r="AHF61" s="28"/>
      <c r="AHG61" s="28"/>
      <c r="AHH61" s="28"/>
      <c r="AHI61" s="28"/>
      <c r="AHJ61" s="28"/>
      <c r="AHK61" s="28"/>
      <c r="AHL61" s="28"/>
      <c r="AHM61" s="28"/>
      <c r="AHN61" s="28"/>
      <c r="AHO61" s="28"/>
      <c r="AHP61" s="28"/>
      <c r="AHQ61" s="28"/>
      <c r="AHR61" s="28"/>
      <c r="AHS61" s="28"/>
      <c r="AHT61" s="28"/>
      <c r="AHU61" s="28"/>
      <c r="AHV61" s="28"/>
      <c r="AHW61" s="28"/>
      <c r="AHX61" s="28"/>
      <c r="AHY61" s="28"/>
      <c r="AHZ61" s="28"/>
      <c r="AIA61" s="28"/>
      <c r="AIB61" s="28"/>
      <c r="AIC61" s="28"/>
      <c r="AID61" s="28"/>
      <c r="AIE61" s="28"/>
      <c r="AIF61" s="28"/>
      <c r="AIG61" s="28"/>
      <c r="AIH61" s="28"/>
      <c r="AII61" s="28"/>
      <c r="AIJ61" s="28"/>
      <c r="AIK61" s="28"/>
      <c r="AIL61" s="28"/>
      <c r="AIM61" s="28"/>
      <c r="AIN61" s="28"/>
      <c r="AIO61" s="28"/>
      <c r="AIP61" s="28"/>
      <c r="AIQ61" s="28"/>
      <c r="AIR61" s="28"/>
      <c r="AIS61" s="28"/>
      <c r="AIT61" s="28"/>
      <c r="AIU61" s="28"/>
      <c r="AIV61" s="28"/>
      <c r="AIW61" s="28"/>
      <c r="AIX61" s="28"/>
      <c r="AIY61" s="28"/>
      <c r="AIZ61" s="28"/>
      <c r="AJA61" s="28"/>
      <c r="AJB61" s="28"/>
      <c r="AJC61" s="28"/>
      <c r="AJD61" s="28"/>
      <c r="AJE61" s="28"/>
      <c r="AJF61" s="28"/>
      <c r="AJG61" s="28"/>
      <c r="AJH61" s="28"/>
      <c r="AJI61" s="28"/>
      <c r="AJJ61" s="28"/>
      <c r="AJK61" s="28"/>
      <c r="AJL61" s="28"/>
      <c r="AJM61" s="28"/>
      <c r="AJN61" s="28"/>
      <c r="AJO61" s="28"/>
      <c r="AJP61" s="28"/>
      <c r="AJQ61" s="28"/>
      <c r="AJR61" s="28"/>
      <c r="AJS61" s="28"/>
      <c r="AJT61" s="28"/>
      <c r="AJU61" s="28"/>
      <c r="AJV61" s="28"/>
      <c r="AJW61" s="28"/>
      <c r="AJX61" s="28"/>
      <c r="AJY61" s="28"/>
      <c r="AJZ61" s="28"/>
      <c r="AKA61" s="28"/>
      <c r="AKB61" s="28"/>
      <c r="AKC61" s="28"/>
      <c r="AKD61" s="28"/>
      <c r="AKE61" s="28"/>
      <c r="AKF61" s="28"/>
      <c r="AKG61" s="28"/>
      <c r="AKH61" s="28"/>
      <c r="AKI61" s="28"/>
      <c r="AKJ61" s="28"/>
      <c r="AKK61" s="28"/>
      <c r="AKL61" s="28"/>
      <c r="AKM61" s="28"/>
      <c r="AKN61" s="28"/>
      <c r="AKO61" s="28"/>
      <c r="AKP61" s="28"/>
      <c r="AKQ61" s="28"/>
      <c r="AKR61" s="28"/>
      <c r="AKS61" s="28"/>
      <c r="AKT61" s="28"/>
      <c r="AKU61" s="28"/>
      <c r="AKV61" s="28"/>
      <c r="AKW61" s="28"/>
      <c r="AKX61" s="28"/>
      <c r="AKY61" s="28"/>
      <c r="AKZ61" s="28"/>
      <c r="ALA61" s="28"/>
      <c r="ALB61" s="28"/>
      <c r="ALC61" s="28"/>
      <c r="ALD61" s="28"/>
      <c r="ALE61" s="28"/>
      <c r="ALF61" s="28"/>
      <c r="ALG61" s="28"/>
      <c r="ALH61" s="28"/>
      <c r="ALI61" s="28"/>
      <c r="ALJ61" s="28"/>
      <c r="ALK61" s="28"/>
      <c r="ALL61" s="28"/>
      <c r="ALM61" s="28"/>
      <c r="ALN61" s="28"/>
      <c r="ALO61" s="28"/>
      <c r="ALP61" s="28"/>
      <c r="ALQ61" s="28"/>
      <c r="ALR61" s="28"/>
      <c r="ALS61" s="28"/>
      <c r="ALT61" s="28"/>
      <c r="ALU61" s="28"/>
      <c r="ALV61" s="28"/>
      <c r="ALW61" s="28"/>
      <c r="ALX61" s="28"/>
      <c r="ALY61" s="28"/>
      <c r="ALZ61" s="28"/>
      <c r="AMA61" s="28"/>
      <c r="AMB61" s="28"/>
      <c r="AMC61" s="28"/>
      <c r="AMD61" s="28"/>
      <c r="AME61" s="30"/>
    </row>
    <row r="62" spans="2:1019" s="29" customFormat="1" ht="12" customHeight="1">
      <c r="B62" s="28"/>
      <c r="C62" s="487" t="s">
        <v>165</v>
      </c>
      <c r="D62" s="217"/>
      <c r="E62" s="217"/>
      <c r="F62" s="217"/>
      <c r="G62" s="217"/>
      <c r="H62" s="217"/>
      <c r="I62" s="217"/>
      <c r="J62" s="217"/>
      <c r="K62" s="480"/>
      <c r="L62" s="15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c r="HV62" s="28"/>
      <c r="HW62" s="28"/>
      <c r="HX62" s="28"/>
      <c r="HY62" s="28"/>
      <c r="HZ62" s="28"/>
      <c r="IA62" s="28"/>
      <c r="IB62" s="28"/>
      <c r="IC62" s="28"/>
      <c r="ID62" s="28"/>
      <c r="IE62" s="28"/>
      <c r="IF62" s="28"/>
      <c r="IG62" s="28"/>
      <c r="IH62" s="28"/>
      <c r="II62" s="28"/>
      <c r="IJ62" s="28"/>
      <c r="IK62" s="28"/>
      <c r="IL62" s="28"/>
      <c r="IM62" s="28"/>
      <c r="IN62" s="28"/>
      <c r="IO62" s="28"/>
      <c r="IP62" s="28"/>
      <c r="IQ62" s="28"/>
      <c r="IR62" s="28"/>
      <c r="IS62" s="28"/>
      <c r="IT62" s="28"/>
      <c r="IU62" s="28"/>
      <c r="IV62" s="28"/>
      <c r="IW62" s="28"/>
      <c r="IX62" s="28"/>
      <c r="IY62" s="28"/>
      <c r="IZ62" s="28"/>
      <c r="JA62" s="28"/>
      <c r="JB62" s="28"/>
      <c r="JC62" s="28"/>
      <c r="JD62" s="28"/>
      <c r="JE62" s="28"/>
      <c r="JF62" s="28"/>
      <c r="JG62" s="28"/>
      <c r="JH62" s="28"/>
      <c r="JI62" s="28"/>
      <c r="JJ62" s="28"/>
      <c r="JK62" s="28"/>
      <c r="JL62" s="28"/>
      <c r="JM62" s="28"/>
      <c r="JN62" s="28"/>
      <c r="JO62" s="28"/>
      <c r="JP62" s="28"/>
      <c r="JQ62" s="28"/>
      <c r="JR62" s="28"/>
      <c r="JS62" s="28"/>
      <c r="JT62" s="28"/>
      <c r="JU62" s="28"/>
      <c r="JV62" s="28"/>
      <c r="JW62" s="28"/>
      <c r="JX62" s="28"/>
      <c r="JY62" s="28"/>
      <c r="JZ62" s="28"/>
      <c r="KA62" s="28"/>
      <c r="KB62" s="28"/>
      <c r="KC62" s="28"/>
      <c r="KD62" s="28"/>
      <c r="KE62" s="28"/>
      <c r="KF62" s="28"/>
      <c r="KG62" s="28"/>
      <c r="KH62" s="28"/>
      <c r="KI62" s="28"/>
      <c r="KJ62" s="28"/>
      <c r="KK62" s="28"/>
      <c r="KL62" s="28"/>
      <c r="KM62" s="28"/>
      <c r="KN62" s="28"/>
      <c r="KO62" s="28"/>
      <c r="KP62" s="28"/>
      <c r="KQ62" s="28"/>
      <c r="KR62" s="28"/>
      <c r="KS62" s="28"/>
      <c r="KT62" s="28"/>
      <c r="KU62" s="28"/>
      <c r="KV62" s="28"/>
      <c r="KW62" s="28"/>
      <c r="KX62" s="28"/>
      <c r="KY62" s="28"/>
      <c r="KZ62" s="28"/>
      <c r="LA62" s="28"/>
      <c r="LB62" s="28"/>
      <c r="LC62" s="28"/>
      <c r="LD62" s="28"/>
      <c r="LE62" s="28"/>
      <c r="LF62" s="28"/>
      <c r="LG62" s="28"/>
      <c r="LH62" s="28"/>
      <c r="LI62" s="28"/>
      <c r="LJ62" s="28"/>
      <c r="LK62" s="28"/>
      <c r="LL62" s="28"/>
      <c r="LM62" s="28"/>
      <c r="LN62" s="28"/>
      <c r="LO62" s="28"/>
      <c r="LP62" s="28"/>
      <c r="LQ62" s="28"/>
      <c r="LR62" s="28"/>
      <c r="LS62" s="28"/>
      <c r="LT62" s="28"/>
      <c r="LU62" s="28"/>
      <c r="LV62" s="28"/>
      <c r="LW62" s="28"/>
      <c r="LX62" s="28"/>
      <c r="LY62" s="28"/>
      <c r="LZ62" s="28"/>
      <c r="MA62" s="28"/>
      <c r="MB62" s="28"/>
      <c r="MC62" s="28"/>
      <c r="MD62" s="28"/>
      <c r="ME62" s="28"/>
      <c r="MF62" s="28"/>
      <c r="MG62" s="28"/>
      <c r="MH62" s="28"/>
      <c r="MI62" s="28"/>
      <c r="MJ62" s="28"/>
      <c r="MK62" s="28"/>
      <c r="ML62" s="28"/>
      <c r="MM62" s="28"/>
      <c r="MN62" s="28"/>
      <c r="MO62" s="28"/>
      <c r="MP62" s="28"/>
      <c r="MQ62" s="28"/>
      <c r="MR62" s="28"/>
      <c r="MS62" s="28"/>
      <c r="MT62" s="28"/>
      <c r="MU62" s="28"/>
      <c r="MV62" s="28"/>
      <c r="MW62" s="28"/>
      <c r="MX62" s="28"/>
      <c r="MY62" s="28"/>
      <c r="MZ62" s="28"/>
      <c r="NA62" s="28"/>
      <c r="NB62" s="28"/>
      <c r="NC62" s="28"/>
      <c r="ND62" s="28"/>
      <c r="NE62" s="28"/>
      <c r="NF62" s="28"/>
      <c r="NG62" s="28"/>
      <c r="NH62" s="28"/>
      <c r="NI62" s="28"/>
      <c r="NJ62" s="28"/>
      <c r="NK62" s="28"/>
      <c r="NL62" s="28"/>
      <c r="NM62" s="28"/>
      <c r="NN62" s="28"/>
      <c r="NO62" s="28"/>
      <c r="NP62" s="28"/>
      <c r="NQ62" s="28"/>
      <c r="NR62" s="28"/>
      <c r="NS62" s="28"/>
      <c r="NT62" s="28"/>
      <c r="NU62" s="28"/>
      <c r="NV62" s="28"/>
      <c r="NW62" s="28"/>
      <c r="NX62" s="28"/>
      <c r="NY62" s="28"/>
      <c r="NZ62" s="28"/>
      <c r="OA62" s="28"/>
      <c r="OB62" s="28"/>
      <c r="OC62" s="28"/>
      <c r="OD62" s="28"/>
      <c r="OE62" s="28"/>
      <c r="OF62" s="28"/>
      <c r="OG62" s="28"/>
      <c r="OH62" s="28"/>
      <c r="OI62" s="28"/>
      <c r="OJ62" s="28"/>
      <c r="OK62" s="28"/>
      <c r="OL62" s="28"/>
      <c r="OM62" s="28"/>
      <c r="ON62" s="28"/>
      <c r="OO62" s="28"/>
      <c r="OP62" s="28"/>
      <c r="OQ62" s="28"/>
      <c r="OR62" s="28"/>
      <c r="OS62" s="28"/>
      <c r="OT62" s="28"/>
      <c r="OU62" s="28"/>
      <c r="OV62" s="28"/>
      <c r="OW62" s="28"/>
      <c r="OX62" s="28"/>
      <c r="OY62" s="28"/>
      <c r="OZ62" s="28"/>
      <c r="PA62" s="28"/>
      <c r="PB62" s="28"/>
      <c r="PC62" s="28"/>
      <c r="PD62" s="28"/>
      <c r="PE62" s="28"/>
      <c r="PF62" s="28"/>
      <c r="PG62" s="28"/>
      <c r="PH62" s="28"/>
      <c r="PI62" s="28"/>
      <c r="PJ62" s="28"/>
      <c r="PK62" s="28"/>
      <c r="PL62" s="28"/>
      <c r="PM62" s="28"/>
      <c r="PN62" s="28"/>
      <c r="PO62" s="28"/>
      <c r="PP62" s="28"/>
      <c r="PQ62" s="28"/>
      <c r="PR62" s="28"/>
      <c r="PS62" s="28"/>
      <c r="PT62" s="28"/>
      <c r="PU62" s="28"/>
      <c r="PV62" s="28"/>
      <c r="PW62" s="28"/>
      <c r="PX62" s="28"/>
      <c r="PY62" s="28"/>
      <c r="PZ62" s="28"/>
      <c r="QA62" s="28"/>
      <c r="QB62" s="28"/>
      <c r="QC62" s="28"/>
      <c r="QD62" s="28"/>
      <c r="QE62" s="28"/>
      <c r="QF62" s="28"/>
      <c r="QG62" s="28"/>
      <c r="QH62" s="28"/>
      <c r="QI62" s="28"/>
      <c r="QJ62" s="28"/>
      <c r="QK62" s="28"/>
      <c r="QL62" s="28"/>
      <c r="QM62" s="28"/>
      <c r="QN62" s="28"/>
      <c r="QO62" s="28"/>
      <c r="QP62" s="28"/>
      <c r="QQ62" s="28"/>
      <c r="QR62" s="28"/>
      <c r="QS62" s="28"/>
      <c r="QT62" s="28"/>
      <c r="QU62" s="28"/>
      <c r="QV62" s="28"/>
      <c r="QW62" s="28"/>
      <c r="QX62" s="28"/>
      <c r="QY62" s="28"/>
      <c r="QZ62" s="28"/>
      <c r="RA62" s="28"/>
      <c r="RB62" s="28"/>
      <c r="RC62" s="28"/>
      <c r="RD62" s="28"/>
      <c r="RE62" s="28"/>
      <c r="RF62" s="28"/>
      <c r="RG62" s="28"/>
      <c r="RH62" s="28"/>
      <c r="RI62" s="28"/>
      <c r="RJ62" s="28"/>
      <c r="RK62" s="28"/>
      <c r="RL62" s="28"/>
      <c r="RM62" s="28"/>
      <c r="RN62" s="28"/>
      <c r="RO62" s="28"/>
      <c r="RP62" s="28"/>
      <c r="RQ62" s="28"/>
      <c r="RR62" s="28"/>
      <c r="RS62" s="28"/>
      <c r="RT62" s="28"/>
      <c r="RU62" s="28"/>
      <c r="RV62" s="28"/>
      <c r="RW62" s="28"/>
      <c r="RX62" s="28"/>
      <c r="RY62" s="28"/>
      <c r="RZ62" s="28"/>
      <c r="SA62" s="28"/>
      <c r="SB62" s="28"/>
      <c r="SC62" s="28"/>
      <c r="SD62" s="28"/>
      <c r="SE62" s="28"/>
      <c r="SF62" s="28"/>
      <c r="SG62" s="28"/>
      <c r="SH62" s="28"/>
      <c r="SI62" s="28"/>
      <c r="SJ62" s="28"/>
      <c r="SK62" s="28"/>
      <c r="SL62" s="28"/>
      <c r="SM62" s="28"/>
      <c r="SN62" s="28"/>
      <c r="SO62" s="28"/>
      <c r="SP62" s="28"/>
      <c r="SQ62" s="28"/>
      <c r="SR62" s="28"/>
      <c r="SS62" s="28"/>
      <c r="ST62" s="28"/>
      <c r="SU62" s="28"/>
      <c r="SV62" s="28"/>
      <c r="SW62" s="28"/>
      <c r="SX62" s="28"/>
      <c r="SY62" s="28"/>
      <c r="SZ62" s="28"/>
      <c r="TA62" s="28"/>
      <c r="TB62" s="28"/>
      <c r="TC62" s="28"/>
      <c r="TD62" s="28"/>
      <c r="TE62" s="28"/>
      <c r="TF62" s="28"/>
      <c r="TG62" s="28"/>
      <c r="TH62" s="28"/>
      <c r="TI62" s="28"/>
      <c r="TJ62" s="28"/>
      <c r="TK62" s="28"/>
      <c r="TL62" s="28"/>
      <c r="TM62" s="28"/>
      <c r="TN62" s="28"/>
      <c r="TO62" s="28"/>
      <c r="TP62" s="28"/>
      <c r="TQ62" s="28"/>
      <c r="TR62" s="28"/>
      <c r="TS62" s="28"/>
      <c r="TT62" s="28"/>
      <c r="TU62" s="28"/>
      <c r="TV62" s="28"/>
      <c r="TW62" s="28"/>
      <c r="TX62" s="28"/>
      <c r="TY62" s="28"/>
      <c r="TZ62" s="28"/>
      <c r="UA62" s="28"/>
      <c r="UB62" s="28"/>
      <c r="UC62" s="28"/>
      <c r="UD62" s="28"/>
      <c r="UE62" s="28"/>
      <c r="UF62" s="28"/>
      <c r="UG62" s="28"/>
      <c r="UH62" s="28"/>
      <c r="UI62" s="28"/>
      <c r="UJ62" s="28"/>
      <c r="UK62" s="28"/>
      <c r="UL62" s="28"/>
      <c r="UM62" s="28"/>
      <c r="UN62" s="28"/>
      <c r="UO62" s="28"/>
      <c r="UP62" s="28"/>
      <c r="UQ62" s="28"/>
      <c r="UR62" s="28"/>
      <c r="US62" s="28"/>
      <c r="UT62" s="28"/>
      <c r="UU62" s="28"/>
      <c r="UV62" s="28"/>
      <c r="UW62" s="28"/>
      <c r="UX62" s="28"/>
      <c r="UY62" s="28"/>
      <c r="UZ62" s="28"/>
      <c r="VA62" s="28"/>
      <c r="VB62" s="28"/>
      <c r="VC62" s="28"/>
      <c r="VD62" s="28"/>
      <c r="VE62" s="28"/>
      <c r="VF62" s="28"/>
      <c r="VG62" s="28"/>
      <c r="VH62" s="28"/>
      <c r="VI62" s="28"/>
      <c r="VJ62" s="28"/>
      <c r="VK62" s="28"/>
      <c r="VL62" s="28"/>
      <c r="VM62" s="28"/>
      <c r="VN62" s="28"/>
      <c r="VO62" s="28"/>
      <c r="VP62" s="28"/>
      <c r="VQ62" s="28"/>
      <c r="VR62" s="28"/>
      <c r="VS62" s="28"/>
      <c r="VT62" s="28"/>
      <c r="VU62" s="28"/>
      <c r="VV62" s="28"/>
      <c r="VW62" s="28"/>
      <c r="VX62" s="28"/>
      <c r="VY62" s="28"/>
      <c r="VZ62" s="28"/>
      <c r="WA62" s="28"/>
      <c r="WB62" s="28"/>
      <c r="WC62" s="28"/>
      <c r="WD62" s="28"/>
      <c r="WE62" s="28"/>
      <c r="WF62" s="28"/>
      <c r="WG62" s="28"/>
      <c r="WH62" s="28"/>
      <c r="WI62" s="28"/>
      <c r="WJ62" s="28"/>
      <c r="WK62" s="28"/>
      <c r="WL62" s="28"/>
      <c r="WM62" s="28"/>
      <c r="WN62" s="28"/>
      <c r="WO62" s="28"/>
      <c r="WP62" s="28"/>
      <c r="WQ62" s="28"/>
      <c r="WR62" s="28"/>
      <c r="WS62" s="28"/>
      <c r="WT62" s="28"/>
      <c r="WU62" s="28"/>
      <c r="WV62" s="28"/>
      <c r="WW62" s="28"/>
      <c r="WX62" s="28"/>
      <c r="WY62" s="28"/>
      <c r="WZ62" s="28"/>
      <c r="XA62" s="28"/>
      <c r="XB62" s="28"/>
      <c r="XC62" s="28"/>
      <c r="XD62" s="28"/>
      <c r="XE62" s="28"/>
      <c r="XF62" s="28"/>
      <c r="XG62" s="28"/>
      <c r="XH62" s="28"/>
      <c r="XI62" s="28"/>
      <c r="XJ62" s="28"/>
      <c r="XK62" s="28"/>
      <c r="XL62" s="28"/>
      <c r="XM62" s="28"/>
      <c r="XN62" s="28"/>
      <c r="XO62" s="28"/>
      <c r="XP62" s="28"/>
      <c r="XQ62" s="28"/>
      <c r="XR62" s="28"/>
      <c r="XS62" s="28"/>
      <c r="XT62" s="28"/>
      <c r="XU62" s="28"/>
      <c r="XV62" s="28"/>
      <c r="XW62" s="28"/>
      <c r="XX62" s="28"/>
      <c r="XY62" s="28"/>
      <c r="XZ62" s="28"/>
      <c r="YA62" s="28"/>
      <c r="YB62" s="28"/>
      <c r="YC62" s="28"/>
      <c r="YD62" s="28"/>
      <c r="YE62" s="28"/>
      <c r="YF62" s="28"/>
      <c r="YG62" s="28"/>
      <c r="YH62" s="28"/>
      <c r="YI62" s="28"/>
      <c r="YJ62" s="28"/>
      <c r="YK62" s="28"/>
      <c r="YL62" s="28"/>
      <c r="YM62" s="28"/>
      <c r="YN62" s="28"/>
      <c r="YO62" s="28"/>
      <c r="YP62" s="28"/>
      <c r="YQ62" s="28"/>
      <c r="YR62" s="28"/>
      <c r="YS62" s="28"/>
      <c r="YT62" s="28"/>
      <c r="YU62" s="28"/>
      <c r="YV62" s="28"/>
      <c r="YW62" s="28"/>
      <c r="YX62" s="28"/>
      <c r="YY62" s="28"/>
      <c r="YZ62" s="28"/>
      <c r="ZA62" s="28"/>
      <c r="ZB62" s="28"/>
      <c r="ZC62" s="28"/>
      <c r="ZD62" s="28"/>
      <c r="ZE62" s="28"/>
      <c r="ZF62" s="28"/>
      <c r="ZG62" s="28"/>
      <c r="ZH62" s="28"/>
      <c r="ZI62" s="28"/>
      <c r="ZJ62" s="28"/>
      <c r="ZK62" s="28"/>
      <c r="ZL62" s="28"/>
      <c r="ZM62" s="28"/>
      <c r="ZN62" s="28"/>
      <c r="ZO62" s="28"/>
      <c r="ZP62" s="28"/>
      <c r="ZQ62" s="28"/>
      <c r="ZR62" s="28"/>
      <c r="ZS62" s="28"/>
      <c r="ZT62" s="28"/>
      <c r="ZU62" s="28"/>
      <c r="ZV62" s="28"/>
      <c r="ZW62" s="28"/>
      <c r="ZX62" s="28"/>
      <c r="ZY62" s="28"/>
      <c r="ZZ62" s="28"/>
      <c r="AAA62" s="28"/>
      <c r="AAB62" s="28"/>
      <c r="AAC62" s="28"/>
      <c r="AAD62" s="28"/>
      <c r="AAE62" s="28"/>
      <c r="AAF62" s="28"/>
      <c r="AAG62" s="28"/>
      <c r="AAH62" s="28"/>
      <c r="AAI62" s="28"/>
      <c r="AAJ62" s="28"/>
      <c r="AAK62" s="28"/>
      <c r="AAL62" s="28"/>
      <c r="AAM62" s="28"/>
      <c r="AAN62" s="28"/>
      <c r="AAO62" s="28"/>
      <c r="AAP62" s="28"/>
      <c r="AAQ62" s="28"/>
      <c r="AAR62" s="28"/>
      <c r="AAS62" s="28"/>
      <c r="AAT62" s="28"/>
      <c r="AAU62" s="28"/>
      <c r="AAV62" s="28"/>
      <c r="AAW62" s="28"/>
      <c r="AAX62" s="28"/>
      <c r="AAY62" s="28"/>
      <c r="AAZ62" s="28"/>
      <c r="ABA62" s="28"/>
      <c r="ABB62" s="28"/>
      <c r="ABC62" s="28"/>
      <c r="ABD62" s="28"/>
      <c r="ABE62" s="28"/>
      <c r="ABF62" s="28"/>
      <c r="ABG62" s="28"/>
      <c r="ABH62" s="28"/>
      <c r="ABI62" s="28"/>
      <c r="ABJ62" s="28"/>
      <c r="ABK62" s="28"/>
      <c r="ABL62" s="28"/>
      <c r="ABM62" s="28"/>
      <c r="ABN62" s="28"/>
      <c r="ABO62" s="28"/>
      <c r="ABP62" s="28"/>
      <c r="ABQ62" s="28"/>
      <c r="ABR62" s="28"/>
      <c r="ABS62" s="28"/>
      <c r="ABT62" s="28"/>
      <c r="ABU62" s="28"/>
      <c r="ABV62" s="28"/>
      <c r="ABW62" s="28"/>
      <c r="ABX62" s="28"/>
      <c r="ABY62" s="28"/>
      <c r="ABZ62" s="28"/>
      <c r="ACA62" s="28"/>
      <c r="ACB62" s="28"/>
      <c r="ACC62" s="28"/>
      <c r="ACD62" s="28"/>
      <c r="ACE62" s="28"/>
      <c r="ACF62" s="28"/>
      <c r="ACG62" s="28"/>
      <c r="ACH62" s="28"/>
      <c r="ACI62" s="28"/>
      <c r="ACJ62" s="28"/>
      <c r="ACK62" s="28"/>
      <c r="ACL62" s="28"/>
      <c r="ACM62" s="28"/>
      <c r="ACN62" s="28"/>
      <c r="ACO62" s="28"/>
      <c r="ACP62" s="28"/>
      <c r="ACQ62" s="28"/>
      <c r="ACR62" s="28"/>
      <c r="ACS62" s="28"/>
      <c r="ACT62" s="28"/>
      <c r="ACU62" s="28"/>
      <c r="ACV62" s="28"/>
      <c r="ACW62" s="28"/>
      <c r="ACX62" s="28"/>
      <c r="ACY62" s="28"/>
      <c r="ACZ62" s="28"/>
      <c r="ADA62" s="28"/>
      <c r="ADB62" s="28"/>
      <c r="ADC62" s="28"/>
      <c r="ADD62" s="28"/>
      <c r="ADE62" s="28"/>
      <c r="ADF62" s="28"/>
      <c r="ADG62" s="28"/>
      <c r="ADH62" s="28"/>
      <c r="ADI62" s="28"/>
      <c r="ADJ62" s="28"/>
      <c r="ADK62" s="28"/>
      <c r="ADL62" s="28"/>
      <c r="ADM62" s="28"/>
      <c r="ADN62" s="28"/>
      <c r="ADO62" s="28"/>
      <c r="ADP62" s="28"/>
      <c r="ADQ62" s="28"/>
      <c r="ADR62" s="28"/>
      <c r="ADS62" s="28"/>
      <c r="ADT62" s="28"/>
      <c r="ADU62" s="28"/>
      <c r="ADV62" s="28"/>
      <c r="ADW62" s="28"/>
      <c r="ADX62" s="28"/>
      <c r="ADY62" s="28"/>
      <c r="ADZ62" s="28"/>
      <c r="AEA62" s="28"/>
      <c r="AEB62" s="28"/>
      <c r="AEC62" s="28"/>
      <c r="AED62" s="28"/>
      <c r="AEE62" s="28"/>
      <c r="AEF62" s="28"/>
      <c r="AEG62" s="28"/>
      <c r="AEH62" s="28"/>
      <c r="AEI62" s="28"/>
      <c r="AEJ62" s="28"/>
      <c r="AEK62" s="28"/>
      <c r="AEL62" s="28"/>
      <c r="AEM62" s="28"/>
      <c r="AEN62" s="28"/>
      <c r="AEO62" s="28"/>
      <c r="AEP62" s="28"/>
      <c r="AEQ62" s="28"/>
      <c r="AER62" s="28"/>
      <c r="AES62" s="28"/>
      <c r="AET62" s="28"/>
      <c r="AEU62" s="28"/>
      <c r="AEV62" s="28"/>
      <c r="AEW62" s="28"/>
      <c r="AEX62" s="28"/>
      <c r="AEY62" s="28"/>
      <c r="AEZ62" s="28"/>
      <c r="AFA62" s="28"/>
      <c r="AFB62" s="28"/>
      <c r="AFC62" s="28"/>
      <c r="AFD62" s="28"/>
      <c r="AFE62" s="28"/>
      <c r="AFF62" s="28"/>
      <c r="AFG62" s="28"/>
      <c r="AFH62" s="28"/>
      <c r="AFI62" s="28"/>
      <c r="AFJ62" s="28"/>
      <c r="AFK62" s="28"/>
      <c r="AFL62" s="28"/>
      <c r="AFM62" s="28"/>
      <c r="AFN62" s="28"/>
      <c r="AFO62" s="28"/>
      <c r="AFP62" s="28"/>
      <c r="AFQ62" s="28"/>
      <c r="AFR62" s="28"/>
      <c r="AFS62" s="28"/>
      <c r="AFT62" s="28"/>
      <c r="AFU62" s="28"/>
      <c r="AFV62" s="28"/>
      <c r="AFW62" s="28"/>
      <c r="AFX62" s="28"/>
      <c r="AFY62" s="28"/>
      <c r="AFZ62" s="28"/>
      <c r="AGA62" s="28"/>
      <c r="AGB62" s="28"/>
      <c r="AGC62" s="28"/>
      <c r="AGD62" s="28"/>
      <c r="AGE62" s="28"/>
      <c r="AGF62" s="28"/>
      <c r="AGG62" s="28"/>
      <c r="AGH62" s="28"/>
      <c r="AGI62" s="28"/>
      <c r="AGJ62" s="28"/>
      <c r="AGK62" s="28"/>
      <c r="AGL62" s="28"/>
      <c r="AGM62" s="28"/>
      <c r="AGN62" s="28"/>
      <c r="AGO62" s="28"/>
      <c r="AGP62" s="28"/>
      <c r="AGQ62" s="28"/>
      <c r="AGR62" s="28"/>
      <c r="AGS62" s="28"/>
      <c r="AGT62" s="28"/>
      <c r="AGU62" s="28"/>
      <c r="AGV62" s="28"/>
      <c r="AGW62" s="28"/>
      <c r="AGX62" s="28"/>
      <c r="AGY62" s="28"/>
      <c r="AGZ62" s="28"/>
      <c r="AHA62" s="28"/>
      <c r="AHB62" s="28"/>
      <c r="AHC62" s="28"/>
      <c r="AHD62" s="28"/>
      <c r="AHE62" s="28"/>
      <c r="AHF62" s="28"/>
      <c r="AHG62" s="28"/>
      <c r="AHH62" s="28"/>
      <c r="AHI62" s="28"/>
      <c r="AHJ62" s="28"/>
      <c r="AHK62" s="28"/>
      <c r="AHL62" s="28"/>
      <c r="AHM62" s="28"/>
      <c r="AHN62" s="28"/>
      <c r="AHO62" s="28"/>
      <c r="AHP62" s="28"/>
      <c r="AHQ62" s="28"/>
      <c r="AHR62" s="28"/>
      <c r="AHS62" s="28"/>
      <c r="AHT62" s="28"/>
      <c r="AHU62" s="28"/>
      <c r="AHV62" s="28"/>
      <c r="AHW62" s="28"/>
      <c r="AHX62" s="28"/>
      <c r="AHY62" s="28"/>
      <c r="AHZ62" s="28"/>
      <c r="AIA62" s="28"/>
      <c r="AIB62" s="28"/>
      <c r="AIC62" s="28"/>
      <c r="AID62" s="28"/>
      <c r="AIE62" s="28"/>
      <c r="AIF62" s="28"/>
      <c r="AIG62" s="28"/>
      <c r="AIH62" s="28"/>
      <c r="AII62" s="28"/>
      <c r="AIJ62" s="28"/>
      <c r="AIK62" s="28"/>
      <c r="AIL62" s="28"/>
      <c r="AIM62" s="28"/>
      <c r="AIN62" s="28"/>
      <c r="AIO62" s="28"/>
      <c r="AIP62" s="28"/>
      <c r="AIQ62" s="28"/>
      <c r="AIR62" s="28"/>
      <c r="AIS62" s="28"/>
      <c r="AIT62" s="28"/>
      <c r="AIU62" s="28"/>
      <c r="AIV62" s="28"/>
      <c r="AIW62" s="28"/>
      <c r="AIX62" s="28"/>
      <c r="AIY62" s="28"/>
      <c r="AIZ62" s="28"/>
      <c r="AJA62" s="28"/>
      <c r="AJB62" s="28"/>
      <c r="AJC62" s="28"/>
      <c r="AJD62" s="28"/>
      <c r="AJE62" s="28"/>
      <c r="AJF62" s="28"/>
      <c r="AJG62" s="28"/>
      <c r="AJH62" s="28"/>
      <c r="AJI62" s="28"/>
      <c r="AJJ62" s="28"/>
      <c r="AJK62" s="28"/>
      <c r="AJL62" s="28"/>
      <c r="AJM62" s="28"/>
      <c r="AJN62" s="28"/>
      <c r="AJO62" s="28"/>
      <c r="AJP62" s="28"/>
      <c r="AJQ62" s="28"/>
      <c r="AJR62" s="28"/>
      <c r="AJS62" s="28"/>
      <c r="AJT62" s="28"/>
      <c r="AJU62" s="28"/>
      <c r="AJV62" s="28"/>
      <c r="AJW62" s="28"/>
      <c r="AJX62" s="28"/>
      <c r="AJY62" s="28"/>
      <c r="AJZ62" s="28"/>
      <c r="AKA62" s="28"/>
      <c r="AKB62" s="28"/>
      <c r="AKC62" s="28"/>
      <c r="AKD62" s="28"/>
      <c r="AKE62" s="28"/>
      <c r="AKF62" s="28"/>
      <c r="AKG62" s="28"/>
      <c r="AKH62" s="28"/>
      <c r="AKI62" s="28"/>
      <c r="AKJ62" s="28"/>
      <c r="AKK62" s="28"/>
      <c r="AKL62" s="28"/>
      <c r="AKM62" s="28"/>
      <c r="AKN62" s="28"/>
      <c r="AKO62" s="28"/>
      <c r="AKP62" s="28"/>
      <c r="AKQ62" s="28"/>
      <c r="AKR62" s="28"/>
      <c r="AKS62" s="28"/>
      <c r="AKT62" s="28"/>
      <c r="AKU62" s="28"/>
      <c r="AKV62" s="28"/>
      <c r="AKW62" s="28"/>
      <c r="AKX62" s="28"/>
      <c r="AKY62" s="28"/>
      <c r="AKZ62" s="28"/>
      <c r="ALA62" s="28"/>
      <c r="ALB62" s="28"/>
      <c r="ALC62" s="28"/>
      <c r="ALD62" s="28"/>
      <c r="ALE62" s="28"/>
      <c r="ALF62" s="28"/>
      <c r="ALG62" s="28"/>
      <c r="ALH62" s="28"/>
      <c r="ALI62" s="28"/>
      <c r="ALJ62" s="28"/>
      <c r="ALK62" s="28"/>
      <c r="ALL62" s="28"/>
      <c r="ALM62" s="28"/>
      <c r="ALN62" s="28"/>
      <c r="ALO62" s="28"/>
      <c r="ALP62" s="28"/>
      <c r="ALQ62" s="28"/>
      <c r="ALR62" s="28"/>
      <c r="ALS62" s="28"/>
      <c r="ALT62" s="28"/>
      <c r="ALU62" s="28"/>
      <c r="ALV62" s="28"/>
      <c r="ALW62" s="28"/>
      <c r="ALX62" s="28"/>
      <c r="ALY62" s="28"/>
      <c r="ALZ62" s="28"/>
      <c r="AMA62" s="28"/>
      <c r="AMB62" s="28"/>
      <c r="AMC62" s="28"/>
      <c r="AMD62" s="28"/>
      <c r="AME62" s="30"/>
    </row>
    <row r="63" spans="2:1019" s="29" customFormat="1" ht="12" customHeight="1">
      <c r="B63" s="28"/>
      <c r="C63" s="487" t="s">
        <v>1991</v>
      </c>
      <c r="D63" s="217"/>
      <c r="E63" s="217"/>
      <c r="F63" s="217"/>
      <c r="G63" s="217"/>
      <c r="H63" s="217"/>
      <c r="I63" s="217"/>
      <c r="J63" s="217"/>
      <c r="K63" s="480"/>
      <c r="L63" s="15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c r="HJ63" s="28"/>
      <c r="HK63" s="28"/>
      <c r="HL63" s="28"/>
      <c r="HM63" s="28"/>
      <c r="HN63" s="28"/>
      <c r="HO63" s="28"/>
      <c r="HP63" s="28"/>
      <c r="HQ63" s="28"/>
      <c r="HR63" s="28"/>
      <c r="HS63" s="28"/>
      <c r="HT63" s="28"/>
      <c r="HU63" s="28"/>
      <c r="HV63" s="28"/>
      <c r="HW63" s="28"/>
      <c r="HX63" s="28"/>
      <c r="HY63" s="28"/>
      <c r="HZ63" s="28"/>
      <c r="IA63" s="28"/>
      <c r="IB63" s="28"/>
      <c r="IC63" s="28"/>
      <c r="ID63" s="28"/>
      <c r="IE63" s="28"/>
      <c r="IF63" s="28"/>
      <c r="IG63" s="28"/>
      <c r="IH63" s="28"/>
      <c r="II63" s="28"/>
      <c r="IJ63" s="28"/>
      <c r="IK63" s="28"/>
      <c r="IL63" s="28"/>
      <c r="IM63" s="28"/>
      <c r="IN63" s="28"/>
      <c r="IO63" s="28"/>
      <c r="IP63" s="28"/>
      <c r="IQ63" s="28"/>
      <c r="IR63" s="28"/>
      <c r="IS63" s="28"/>
      <c r="IT63" s="28"/>
      <c r="IU63" s="28"/>
      <c r="IV63" s="28"/>
      <c r="IW63" s="28"/>
      <c r="IX63" s="28"/>
      <c r="IY63" s="28"/>
      <c r="IZ63" s="28"/>
      <c r="JA63" s="28"/>
      <c r="JB63" s="28"/>
      <c r="JC63" s="28"/>
      <c r="JD63" s="28"/>
      <c r="JE63" s="28"/>
      <c r="JF63" s="28"/>
      <c r="JG63" s="28"/>
      <c r="JH63" s="28"/>
      <c r="JI63" s="28"/>
      <c r="JJ63" s="28"/>
      <c r="JK63" s="28"/>
      <c r="JL63" s="28"/>
      <c r="JM63" s="28"/>
      <c r="JN63" s="28"/>
      <c r="JO63" s="28"/>
      <c r="JP63" s="28"/>
      <c r="JQ63" s="28"/>
      <c r="JR63" s="28"/>
      <c r="JS63" s="28"/>
      <c r="JT63" s="28"/>
      <c r="JU63" s="28"/>
      <c r="JV63" s="28"/>
      <c r="JW63" s="28"/>
      <c r="JX63" s="28"/>
      <c r="JY63" s="28"/>
      <c r="JZ63" s="28"/>
      <c r="KA63" s="28"/>
      <c r="KB63" s="28"/>
      <c r="KC63" s="28"/>
      <c r="KD63" s="28"/>
      <c r="KE63" s="28"/>
      <c r="KF63" s="28"/>
      <c r="KG63" s="28"/>
      <c r="KH63" s="28"/>
      <c r="KI63" s="28"/>
      <c r="KJ63" s="28"/>
      <c r="KK63" s="28"/>
      <c r="KL63" s="28"/>
      <c r="KM63" s="28"/>
      <c r="KN63" s="28"/>
      <c r="KO63" s="28"/>
      <c r="KP63" s="28"/>
      <c r="KQ63" s="28"/>
      <c r="KR63" s="28"/>
      <c r="KS63" s="28"/>
      <c r="KT63" s="28"/>
      <c r="KU63" s="28"/>
      <c r="KV63" s="28"/>
      <c r="KW63" s="28"/>
      <c r="KX63" s="28"/>
      <c r="KY63" s="28"/>
      <c r="KZ63" s="28"/>
      <c r="LA63" s="28"/>
      <c r="LB63" s="28"/>
      <c r="LC63" s="28"/>
      <c r="LD63" s="28"/>
      <c r="LE63" s="28"/>
      <c r="LF63" s="28"/>
      <c r="LG63" s="28"/>
      <c r="LH63" s="28"/>
      <c r="LI63" s="28"/>
      <c r="LJ63" s="28"/>
      <c r="LK63" s="28"/>
      <c r="LL63" s="28"/>
      <c r="LM63" s="28"/>
      <c r="LN63" s="28"/>
      <c r="LO63" s="28"/>
      <c r="LP63" s="28"/>
      <c r="LQ63" s="28"/>
      <c r="LR63" s="28"/>
      <c r="LS63" s="28"/>
      <c r="LT63" s="28"/>
      <c r="LU63" s="28"/>
      <c r="LV63" s="28"/>
      <c r="LW63" s="28"/>
      <c r="LX63" s="28"/>
      <c r="LY63" s="28"/>
      <c r="LZ63" s="28"/>
      <c r="MA63" s="28"/>
      <c r="MB63" s="28"/>
      <c r="MC63" s="28"/>
      <c r="MD63" s="28"/>
      <c r="ME63" s="28"/>
      <c r="MF63" s="28"/>
      <c r="MG63" s="28"/>
      <c r="MH63" s="28"/>
      <c r="MI63" s="28"/>
      <c r="MJ63" s="28"/>
      <c r="MK63" s="28"/>
      <c r="ML63" s="28"/>
      <c r="MM63" s="28"/>
      <c r="MN63" s="28"/>
      <c r="MO63" s="28"/>
      <c r="MP63" s="28"/>
      <c r="MQ63" s="28"/>
      <c r="MR63" s="28"/>
      <c r="MS63" s="28"/>
      <c r="MT63" s="28"/>
      <c r="MU63" s="28"/>
      <c r="MV63" s="28"/>
      <c r="MW63" s="28"/>
      <c r="MX63" s="28"/>
      <c r="MY63" s="28"/>
      <c r="MZ63" s="28"/>
      <c r="NA63" s="28"/>
      <c r="NB63" s="28"/>
      <c r="NC63" s="28"/>
      <c r="ND63" s="28"/>
      <c r="NE63" s="28"/>
      <c r="NF63" s="28"/>
      <c r="NG63" s="28"/>
      <c r="NH63" s="28"/>
      <c r="NI63" s="28"/>
      <c r="NJ63" s="28"/>
      <c r="NK63" s="28"/>
      <c r="NL63" s="28"/>
      <c r="NM63" s="28"/>
      <c r="NN63" s="28"/>
      <c r="NO63" s="28"/>
      <c r="NP63" s="28"/>
      <c r="NQ63" s="28"/>
      <c r="NR63" s="28"/>
      <c r="NS63" s="28"/>
      <c r="NT63" s="28"/>
      <c r="NU63" s="28"/>
      <c r="NV63" s="28"/>
      <c r="NW63" s="28"/>
      <c r="NX63" s="28"/>
      <c r="NY63" s="28"/>
      <c r="NZ63" s="28"/>
      <c r="OA63" s="28"/>
      <c r="OB63" s="28"/>
      <c r="OC63" s="28"/>
      <c r="OD63" s="28"/>
      <c r="OE63" s="28"/>
      <c r="OF63" s="28"/>
      <c r="OG63" s="28"/>
      <c r="OH63" s="28"/>
      <c r="OI63" s="28"/>
      <c r="OJ63" s="28"/>
      <c r="OK63" s="28"/>
      <c r="OL63" s="28"/>
      <c r="OM63" s="28"/>
      <c r="ON63" s="28"/>
      <c r="OO63" s="28"/>
      <c r="OP63" s="28"/>
      <c r="OQ63" s="28"/>
      <c r="OR63" s="28"/>
      <c r="OS63" s="28"/>
      <c r="OT63" s="28"/>
      <c r="OU63" s="28"/>
      <c r="OV63" s="28"/>
      <c r="OW63" s="28"/>
      <c r="OX63" s="28"/>
      <c r="OY63" s="28"/>
      <c r="OZ63" s="28"/>
      <c r="PA63" s="28"/>
      <c r="PB63" s="28"/>
      <c r="PC63" s="28"/>
      <c r="PD63" s="28"/>
      <c r="PE63" s="28"/>
      <c r="PF63" s="28"/>
      <c r="PG63" s="28"/>
      <c r="PH63" s="28"/>
      <c r="PI63" s="28"/>
      <c r="PJ63" s="28"/>
      <c r="PK63" s="28"/>
      <c r="PL63" s="28"/>
      <c r="PM63" s="28"/>
      <c r="PN63" s="28"/>
      <c r="PO63" s="28"/>
      <c r="PP63" s="28"/>
      <c r="PQ63" s="28"/>
      <c r="PR63" s="28"/>
      <c r="PS63" s="28"/>
      <c r="PT63" s="28"/>
      <c r="PU63" s="28"/>
      <c r="PV63" s="28"/>
      <c r="PW63" s="28"/>
      <c r="PX63" s="28"/>
      <c r="PY63" s="28"/>
      <c r="PZ63" s="28"/>
      <c r="QA63" s="28"/>
      <c r="QB63" s="28"/>
      <c r="QC63" s="28"/>
      <c r="QD63" s="28"/>
      <c r="QE63" s="28"/>
      <c r="QF63" s="28"/>
      <c r="QG63" s="28"/>
      <c r="QH63" s="28"/>
      <c r="QI63" s="28"/>
      <c r="QJ63" s="28"/>
      <c r="QK63" s="28"/>
      <c r="QL63" s="28"/>
      <c r="QM63" s="28"/>
      <c r="QN63" s="28"/>
      <c r="QO63" s="28"/>
      <c r="QP63" s="28"/>
      <c r="QQ63" s="28"/>
      <c r="QR63" s="28"/>
      <c r="QS63" s="28"/>
      <c r="QT63" s="28"/>
      <c r="QU63" s="28"/>
      <c r="QV63" s="28"/>
      <c r="QW63" s="28"/>
      <c r="QX63" s="28"/>
      <c r="QY63" s="28"/>
      <c r="QZ63" s="28"/>
      <c r="RA63" s="28"/>
      <c r="RB63" s="28"/>
      <c r="RC63" s="28"/>
      <c r="RD63" s="28"/>
      <c r="RE63" s="28"/>
      <c r="RF63" s="28"/>
      <c r="RG63" s="28"/>
      <c r="RH63" s="28"/>
      <c r="RI63" s="28"/>
      <c r="RJ63" s="28"/>
      <c r="RK63" s="28"/>
      <c r="RL63" s="28"/>
      <c r="RM63" s="28"/>
      <c r="RN63" s="28"/>
      <c r="RO63" s="28"/>
      <c r="RP63" s="28"/>
      <c r="RQ63" s="28"/>
      <c r="RR63" s="28"/>
      <c r="RS63" s="28"/>
      <c r="RT63" s="28"/>
      <c r="RU63" s="28"/>
      <c r="RV63" s="28"/>
      <c r="RW63" s="28"/>
      <c r="RX63" s="28"/>
      <c r="RY63" s="28"/>
      <c r="RZ63" s="28"/>
      <c r="SA63" s="28"/>
      <c r="SB63" s="28"/>
      <c r="SC63" s="28"/>
      <c r="SD63" s="28"/>
      <c r="SE63" s="28"/>
      <c r="SF63" s="28"/>
      <c r="SG63" s="28"/>
      <c r="SH63" s="28"/>
      <c r="SI63" s="28"/>
      <c r="SJ63" s="28"/>
      <c r="SK63" s="28"/>
      <c r="SL63" s="28"/>
      <c r="SM63" s="28"/>
      <c r="SN63" s="28"/>
      <c r="SO63" s="28"/>
      <c r="SP63" s="28"/>
      <c r="SQ63" s="28"/>
      <c r="SR63" s="28"/>
      <c r="SS63" s="28"/>
      <c r="ST63" s="28"/>
      <c r="SU63" s="28"/>
      <c r="SV63" s="28"/>
      <c r="SW63" s="28"/>
      <c r="SX63" s="28"/>
      <c r="SY63" s="28"/>
      <c r="SZ63" s="28"/>
      <c r="TA63" s="28"/>
      <c r="TB63" s="28"/>
      <c r="TC63" s="28"/>
      <c r="TD63" s="28"/>
      <c r="TE63" s="28"/>
      <c r="TF63" s="28"/>
      <c r="TG63" s="28"/>
      <c r="TH63" s="28"/>
      <c r="TI63" s="28"/>
      <c r="TJ63" s="28"/>
      <c r="TK63" s="28"/>
      <c r="TL63" s="28"/>
      <c r="TM63" s="28"/>
      <c r="TN63" s="28"/>
      <c r="TO63" s="28"/>
      <c r="TP63" s="28"/>
      <c r="TQ63" s="28"/>
      <c r="TR63" s="28"/>
      <c r="TS63" s="28"/>
      <c r="TT63" s="28"/>
      <c r="TU63" s="28"/>
      <c r="TV63" s="28"/>
      <c r="TW63" s="28"/>
      <c r="TX63" s="28"/>
      <c r="TY63" s="28"/>
      <c r="TZ63" s="28"/>
      <c r="UA63" s="28"/>
      <c r="UB63" s="28"/>
      <c r="UC63" s="28"/>
      <c r="UD63" s="28"/>
      <c r="UE63" s="28"/>
      <c r="UF63" s="28"/>
      <c r="UG63" s="28"/>
      <c r="UH63" s="28"/>
      <c r="UI63" s="28"/>
      <c r="UJ63" s="28"/>
      <c r="UK63" s="28"/>
      <c r="UL63" s="28"/>
      <c r="UM63" s="28"/>
      <c r="UN63" s="28"/>
      <c r="UO63" s="28"/>
      <c r="UP63" s="28"/>
      <c r="UQ63" s="28"/>
      <c r="UR63" s="28"/>
      <c r="US63" s="28"/>
      <c r="UT63" s="28"/>
      <c r="UU63" s="28"/>
      <c r="UV63" s="28"/>
      <c r="UW63" s="28"/>
      <c r="UX63" s="28"/>
      <c r="UY63" s="28"/>
      <c r="UZ63" s="28"/>
      <c r="VA63" s="28"/>
      <c r="VB63" s="28"/>
      <c r="VC63" s="28"/>
      <c r="VD63" s="28"/>
      <c r="VE63" s="28"/>
      <c r="VF63" s="28"/>
      <c r="VG63" s="28"/>
      <c r="VH63" s="28"/>
      <c r="VI63" s="28"/>
      <c r="VJ63" s="28"/>
      <c r="VK63" s="28"/>
      <c r="VL63" s="28"/>
      <c r="VM63" s="28"/>
      <c r="VN63" s="28"/>
      <c r="VO63" s="28"/>
      <c r="VP63" s="28"/>
      <c r="VQ63" s="28"/>
      <c r="VR63" s="28"/>
      <c r="VS63" s="28"/>
      <c r="VT63" s="28"/>
      <c r="VU63" s="28"/>
      <c r="VV63" s="28"/>
      <c r="VW63" s="28"/>
      <c r="VX63" s="28"/>
      <c r="VY63" s="28"/>
      <c r="VZ63" s="28"/>
      <c r="WA63" s="28"/>
      <c r="WB63" s="28"/>
      <c r="WC63" s="28"/>
      <c r="WD63" s="28"/>
      <c r="WE63" s="28"/>
      <c r="WF63" s="28"/>
      <c r="WG63" s="28"/>
      <c r="WH63" s="28"/>
      <c r="WI63" s="28"/>
      <c r="WJ63" s="28"/>
      <c r="WK63" s="28"/>
      <c r="WL63" s="28"/>
      <c r="WM63" s="28"/>
      <c r="WN63" s="28"/>
      <c r="WO63" s="28"/>
      <c r="WP63" s="28"/>
      <c r="WQ63" s="28"/>
      <c r="WR63" s="28"/>
      <c r="WS63" s="28"/>
      <c r="WT63" s="28"/>
      <c r="WU63" s="28"/>
      <c r="WV63" s="28"/>
      <c r="WW63" s="28"/>
      <c r="WX63" s="28"/>
      <c r="WY63" s="28"/>
      <c r="WZ63" s="28"/>
      <c r="XA63" s="28"/>
      <c r="XB63" s="28"/>
      <c r="XC63" s="28"/>
      <c r="XD63" s="28"/>
      <c r="XE63" s="28"/>
      <c r="XF63" s="28"/>
      <c r="XG63" s="28"/>
      <c r="XH63" s="28"/>
      <c r="XI63" s="28"/>
      <c r="XJ63" s="28"/>
      <c r="XK63" s="28"/>
      <c r="XL63" s="28"/>
      <c r="XM63" s="28"/>
      <c r="XN63" s="28"/>
      <c r="XO63" s="28"/>
      <c r="XP63" s="28"/>
      <c r="XQ63" s="28"/>
      <c r="XR63" s="28"/>
      <c r="XS63" s="28"/>
      <c r="XT63" s="28"/>
      <c r="XU63" s="28"/>
      <c r="XV63" s="28"/>
      <c r="XW63" s="28"/>
      <c r="XX63" s="28"/>
      <c r="XY63" s="28"/>
      <c r="XZ63" s="28"/>
      <c r="YA63" s="28"/>
      <c r="YB63" s="28"/>
      <c r="YC63" s="28"/>
      <c r="YD63" s="28"/>
      <c r="YE63" s="28"/>
      <c r="YF63" s="28"/>
      <c r="YG63" s="28"/>
      <c r="YH63" s="28"/>
      <c r="YI63" s="28"/>
      <c r="YJ63" s="28"/>
      <c r="YK63" s="28"/>
      <c r="YL63" s="28"/>
      <c r="YM63" s="28"/>
      <c r="YN63" s="28"/>
      <c r="YO63" s="28"/>
      <c r="YP63" s="28"/>
      <c r="YQ63" s="28"/>
      <c r="YR63" s="28"/>
      <c r="YS63" s="28"/>
      <c r="YT63" s="28"/>
      <c r="YU63" s="28"/>
      <c r="YV63" s="28"/>
      <c r="YW63" s="28"/>
      <c r="YX63" s="28"/>
      <c r="YY63" s="28"/>
      <c r="YZ63" s="28"/>
      <c r="ZA63" s="28"/>
      <c r="ZB63" s="28"/>
      <c r="ZC63" s="28"/>
      <c r="ZD63" s="28"/>
      <c r="ZE63" s="28"/>
      <c r="ZF63" s="28"/>
      <c r="ZG63" s="28"/>
      <c r="ZH63" s="28"/>
      <c r="ZI63" s="28"/>
      <c r="ZJ63" s="28"/>
      <c r="ZK63" s="28"/>
      <c r="ZL63" s="28"/>
      <c r="ZM63" s="28"/>
      <c r="ZN63" s="28"/>
      <c r="ZO63" s="28"/>
      <c r="ZP63" s="28"/>
      <c r="ZQ63" s="28"/>
      <c r="ZR63" s="28"/>
      <c r="ZS63" s="28"/>
      <c r="ZT63" s="28"/>
      <c r="ZU63" s="28"/>
      <c r="ZV63" s="28"/>
      <c r="ZW63" s="28"/>
      <c r="ZX63" s="28"/>
      <c r="ZY63" s="28"/>
      <c r="ZZ63" s="28"/>
      <c r="AAA63" s="28"/>
      <c r="AAB63" s="28"/>
      <c r="AAC63" s="28"/>
      <c r="AAD63" s="28"/>
      <c r="AAE63" s="28"/>
      <c r="AAF63" s="28"/>
      <c r="AAG63" s="28"/>
      <c r="AAH63" s="28"/>
      <c r="AAI63" s="28"/>
      <c r="AAJ63" s="28"/>
      <c r="AAK63" s="28"/>
      <c r="AAL63" s="28"/>
      <c r="AAM63" s="28"/>
      <c r="AAN63" s="28"/>
      <c r="AAO63" s="28"/>
      <c r="AAP63" s="28"/>
      <c r="AAQ63" s="28"/>
      <c r="AAR63" s="28"/>
      <c r="AAS63" s="28"/>
      <c r="AAT63" s="28"/>
      <c r="AAU63" s="28"/>
      <c r="AAV63" s="28"/>
      <c r="AAW63" s="28"/>
      <c r="AAX63" s="28"/>
      <c r="AAY63" s="28"/>
      <c r="AAZ63" s="28"/>
      <c r="ABA63" s="28"/>
      <c r="ABB63" s="28"/>
      <c r="ABC63" s="28"/>
      <c r="ABD63" s="28"/>
      <c r="ABE63" s="28"/>
      <c r="ABF63" s="28"/>
      <c r="ABG63" s="28"/>
      <c r="ABH63" s="28"/>
      <c r="ABI63" s="28"/>
      <c r="ABJ63" s="28"/>
      <c r="ABK63" s="28"/>
      <c r="ABL63" s="28"/>
      <c r="ABM63" s="28"/>
      <c r="ABN63" s="28"/>
      <c r="ABO63" s="28"/>
      <c r="ABP63" s="28"/>
      <c r="ABQ63" s="28"/>
      <c r="ABR63" s="28"/>
      <c r="ABS63" s="28"/>
      <c r="ABT63" s="28"/>
      <c r="ABU63" s="28"/>
      <c r="ABV63" s="28"/>
      <c r="ABW63" s="28"/>
      <c r="ABX63" s="28"/>
      <c r="ABY63" s="28"/>
      <c r="ABZ63" s="28"/>
      <c r="ACA63" s="28"/>
      <c r="ACB63" s="28"/>
      <c r="ACC63" s="28"/>
      <c r="ACD63" s="28"/>
      <c r="ACE63" s="28"/>
      <c r="ACF63" s="28"/>
      <c r="ACG63" s="28"/>
      <c r="ACH63" s="28"/>
      <c r="ACI63" s="28"/>
      <c r="ACJ63" s="28"/>
      <c r="ACK63" s="28"/>
      <c r="ACL63" s="28"/>
      <c r="ACM63" s="28"/>
      <c r="ACN63" s="28"/>
      <c r="ACO63" s="28"/>
      <c r="ACP63" s="28"/>
      <c r="ACQ63" s="28"/>
      <c r="ACR63" s="28"/>
      <c r="ACS63" s="28"/>
      <c r="ACT63" s="28"/>
      <c r="ACU63" s="28"/>
      <c r="ACV63" s="28"/>
      <c r="ACW63" s="28"/>
      <c r="ACX63" s="28"/>
      <c r="ACY63" s="28"/>
      <c r="ACZ63" s="28"/>
      <c r="ADA63" s="28"/>
      <c r="ADB63" s="28"/>
      <c r="ADC63" s="28"/>
      <c r="ADD63" s="28"/>
      <c r="ADE63" s="28"/>
      <c r="ADF63" s="28"/>
      <c r="ADG63" s="28"/>
      <c r="ADH63" s="28"/>
      <c r="ADI63" s="28"/>
      <c r="ADJ63" s="28"/>
      <c r="ADK63" s="28"/>
      <c r="ADL63" s="28"/>
      <c r="ADM63" s="28"/>
      <c r="ADN63" s="28"/>
      <c r="ADO63" s="28"/>
      <c r="ADP63" s="28"/>
      <c r="ADQ63" s="28"/>
      <c r="ADR63" s="28"/>
      <c r="ADS63" s="28"/>
      <c r="ADT63" s="28"/>
      <c r="ADU63" s="28"/>
      <c r="ADV63" s="28"/>
      <c r="ADW63" s="28"/>
      <c r="ADX63" s="28"/>
      <c r="ADY63" s="28"/>
      <c r="ADZ63" s="28"/>
      <c r="AEA63" s="28"/>
      <c r="AEB63" s="28"/>
      <c r="AEC63" s="28"/>
      <c r="AED63" s="28"/>
      <c r="AEE63" s="28"/>
      <c r="AEF63" s="28"/>
      <c r="AEG63" s="28"/>
      <c r="AEH63" s="28"/>
      <c r="AEI63" s="28"/>
      <c r="AEJ63" s="28"/>
      <c r="AEK63" s="28"/>
      <c r="AEL63" s="28"/>
      <c r="AEM63" s="28"/>
      <c r="AEN63" s="28"/>
      <c r="AEO63" s="28"/>
      <c r="AEP63" s="28"/>
      <c r="AEQ63" s="28"/>
      <c r="AER63" s="28"/>
      <c r="AES63" s="28"/>
      <c r="AET63" s="28"/>
      <c r="AEU63" s="28"/>
      <c r="AEV63" s="28"/>
      <c r="AEW63" s="28"/>
      <c r="AEX63" s="28"/>
      <c r="AEY63" s="28"/>
      <c r="AEZ63" s="28"/>
      <c r="AFA63" s="28"/>
      <c r="AFB63" s="28"/>
      <c r="AFC63" s="28"/>
      <c r="AFD63" s="28"/>
      <c r="AFE63" s="28"/>
      <c r="AFF63" s="28"/>
      <c r="AFG63" s="28"/>
      <c r="AFH63" s="28"/>
      <c r="AFI63" s="28"/>
      <c r="AFJ63" s="28"/>
      <c r="AFK63" s="28"/>
      <c r="AFL63" s="28"/>
      <c r="AFM63" s="28"/>
      <c r="AFN63" s="28"/>
      <c r="AFO63" s="28"/>
      <c r="AFP63" s="28"/>
      <c r="AFQ63" s="28"/>
      <c r="AFR63" s="28"/>
      <c r="AFS63" s="28"/>
      <c r="AFT63" s="28"/>
      <c r="AFU63" s="28"/>
      <c r="AFV63" s="28"/>
      <c r="AFW63" s="28"/>
      <c r="AFX63" s="28"/>
      <c r="AFY63" s="28"/>
      <c r="AFZ63" s="28"/>
      <c r="AGA63" s="28"/>
      <c r="AGB63" s="28"/>
      <c r="AGC63" s="28"/>
      <c r="AGD63" s="28"/>
      <c r="AGE63" s="28"/>
      <c r="AGF63" s="28"/>
      <c r="AGG63" s="28"/>
      <c r="AGH63" s="28"/>
      <c r="AGI63" s="28"/>
      <c r="AGJ63" s="28"/>
      <c r="AGK63" s="28"/>
      <c r="AGL63" s="28"/>
      <c r="AGM63" s="28"/>
      <c r="AGN63" s="28"/>
      <c r="AGO63" s="28"/>
      <c r="AGP63" s="28"/>
      <c r="AGQ63" s="28"/>
      <c r="AGR63" s="28"/>
      <c r="AGS63" s="28"/>
      <c r="AGT63" s="28"/>
      <c r="AGU63" s="28"/>
      <c r="AGV63" s="28"/>
      <c r="AGW63" s="28"/>
      <c r="AGX63" s="28"/>
      <c r="AGY63" s="28"/>
      <c r="AGZ63" s="28"/>
      <c r="AHA63" s="28"/>
      <c r="AHB63" s="28"/>
      <c r="AHC63" s="28"/>
      <c r="AHD63" s="28"/>
      <c r="AHE63" s="28"/>
      <c r="AHF63" s="28"/>
      <c r="AHG63" s="28"/>
      <c r="AHH63" s="28"/>
      <c r="AHI63" s="28"/>
      <c r="AHJ63" s="28"/>
      <c r="AHK63" s="28"/>
      <c r="AHL63" s="28"/>
      <c r="AHM63" s="28"/>
      <c r="AHN63" s="28"/>
      <c r="AHO63" s="28"/>
      <c r="AHP63" s="28"/>
      <c r="AHQ63" s="28"/>
      <c r="AHR63" s="28"/>
      <c r="AHS63" s="28"/>
      <c r="AHT63" s="28"/>
      <c r="AHU63" s="28"/>
      <c r="AHV63" s="28"/>
      <c r="AHW63" s="28"/>
      <c r="AHX63" s="28"/>
      <c r="AHY63" s="28"/>
      <c r="AHZ63" s="28"/>
      <c r="AIA63" s="28"/>
      <c r="AIB63" s="28"/>
      <c r="AIC63" s="28"/>
      <c r="AID63" s="28"/>
      <c r="AIE63" s="28"/>
      <c r="AIF63" s="28"/>
      <c r="AIG63" s="28"/>
      <c r="AIH63" s="28"/>
      <c r="AII63" s="28"/>
      <c r="AIJ63" s="28"/>
      <c r="AIK63" s="28"/>
      <c r="AIL63" s="28"/>
      <c r="AIM63" s="28"/>
      <c r="AIN63" s="28"/>
      <c r="AIO63" s="28"/>
      <c r="AIP63" s="28"/>
      <c r="AIQ63" s="28"/>
      <c r="AIR63" s="28"/>
      <c r="AIS63" s="28"/>
      <c r="AIT63" s="28"/>
      <c r="AIU63" s="28"/>
      <c r="AIV63" s="28"/>
      <c r="AIW63" s="28"/>
      <c r="AIX63" s="28"/>
      <c r="AIY63" s="28"/>
      <c r="AIZ63" s="28"/>
      <c r="AJA63" s="28"/>
      <c r="AJB63" s="28"/>
      <c r="AJC63" s="28"/>
      <c r="AJD63" s="28"/>
      <c r="AJE63" s="28"/>
      <c r="AJF63" s="28"/>
      <c r="AJG63" s="28"/>
      <c r="AJH63" s="28"/>
      <c r="AJI63" s="28"/>
      <c r="AJJ63" s="28"/>
      <c r="AJK63" s="28"/>
      <c r="AJL63" s="28"/>
      <c r="AJM63" s="28"/>
      <c r="AJN63" s="28"/>
      <c r="AJO63" s="28"/>
      <c r="AJP63" s="28"/>
      <c r="AJQ63" s="28"/>
      <c r="AJR63" s="28"/>
      <c r="AJS63" s="28"/>
      <c r="AJT63" s="28"/>
      <c r="AJU63" s="28"/>
      <c r="AJV63" s="28"/>
      <c r="AJW63" s="28"/>
      <c r="AJX63" s="28"/>
      <c r="AJY63" s="28"/>
      <c r="AJZ63" s="28"/>
      <c r="AKA63" s="28"/>
      <c r="AKB63" s="28"/>
      <c r="AKC63" s="28"/>
      <c r="AKD63" s="28"/>
      <c r="AKE63" s="28"/>
      <c r="AKF63" s="28"/>
      <c r="AKG63" s="28"/>
      <c r="AKH63" s="28"/>
      <c r="AKI63" s="28"/>
      <c r="AKJ63" s="28"/>
      <c r="AKK63" s="28"/>
      <c r="AKL63" s="28"/>
      <c r="AKM63" s="28"/>
      <c r="AKN63" s="28"/>
      <c r="AKO63" s="28"/>
      <c r="AKP63" s="28"/>
      <c r="AKQ63" s="28"/>
      <c r="AKR63" s="28"/>
      <c r="AKS63" s="28"/>
      <c r="AKT63" s="28"/>
      <c r="AKU63" s="28"/>
      <c r="AKV63" s="28"/>
      <c r="AKW63" s="28"/>
      <c r="AKX63" s="28"/>
      <c r="AKY63" s="28"/>
      <c r="AKZ63" s="28"/>
      <c r="ALA63" s="28"/>
      <c r="ALB63" s="28"/>
      <c r="ALC63" s="28"/>
      <c r="ALD63" s="28"/>
      <c r="ALE63" s="28"/>
      <c r="ALF63" s="28"/>
      <c r="ALG63" s="28"/>
      <c r="ALH63" s="28"/>
      <c r="ALI63" s="28"/>
      <c r="ALJ63" s="28"/>
      <c r="ALK63" s="28"/>
      <c r="ALL63" s="28"/>
      <c r="ALM63" s="28"/>
      <c r="ALN63" s="28"/>
      <c r="ALO63" s="28"/>
      <c r="ALP63" s="28"/>
      <c r="ALQ63" s="28"/>
      <c r="ALR63" s="28"/>
      <c r="ALS63" s="28"/>
      <c r="ALT63" s="28"/>
      <c r="ALU63" s="28"/>
      <c r="ALV63" s="28"/>
      <c r="ALW63" s="28"/>
      <c r="ALX63" s="28"/>
      <c r="ALY63" s="28"/>
      <c r="ALZ63" s="28"/>
      <c r="AMA63" s="28"/>
      <c r="AMB63" s="28"/>
      <c r="AMC63" s="28"/>
      <c r="AMD63" s="28"/>
      <c r="AME63" s="30"/>
    </row>
    <row r="64" spans="2:1019" s="29" customFormat="1" ht="12" customHeight="1">
      <c r="B64" s="28"/>
      <c r="C64" s="487" t="s">
        <v>174</v>
      </c>
      <c r="D64" s="217"/>
      <c r="E64" s="217"/>
      <c r="F64" s="217"/>
      <c r="G64" s="217"/>
      <c r="H64" s="217"/>
      <c r="I64" s="217"/>
      <c r="J64" s="217"/>
      <c r="K64" s="480"/>
      <c r="L64" s="15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c r="GV64" s="28"/>
      <c r="GW64" s="28"/>
      <c r="GX64" s="28"/>
      <c r="GY64" s="28"/>
      <c r="GZ64" s="28"/>
      <c r="HA64" s="28"/>
      <c r="HB64" s="28"/>
      <c r="HC64" s="28"/>
      <c r="HD64" s="28"/>
      <c r="HE64" s="28"/>
      <c r="HF64" s="28"/>
      <c r="HG64" s="28"/>
      <c r="HH64" s="28"/>
      <c r="HI64" s="28"/>
      <c r="HJ64" s="28"/>
      <c r="HK64" s="28"/>
      <c r="HL64" s="28"/>
      <c r="HM64" s="28"/>
      <c r="HN64" s="28"/>
      <c r="HO64" s="28"/>
      <c r="HP64" s="28"/>
      <c r="HQ64" s="28"/>
      <c r="HR64" s="28"/>
      <c r="HS64" s="28"/>
      <c r="HT64" s="28"/>
      <c r="HU64" s="28"/>
      <c r="HV64" s="28"/>
      <c r="HW64" s="28"/>
      <c r="HX64" s="28"/>
      <c r="HY64" s="28"/>
      <c r="HZ64" s="28"/>
      <c r="IA64" s="28"/>
      <c r="IB64" s="28"/>
      <c r="IC64" s="28"/>
      <c r="ID64" s="28"/>
      <c r="IE64" s="28"/>
      <c r="IF64" s="28"/>
      <c r="IG64" s="28"/>
      <c r="IH64" s="28"/>
      <c r="II64" s="28"/>
      <c r="IJ64" s="28"/>
      <c r="IK64" s="28"/>
      <c r="IL64" s="28"/>
      <c r="IM64" s="28"/>
      <c r="IN64" s="28"/>
      <c r="IO64" s="28"/>
      <c r="IP64" s="28"/>
      <c r="IQ64" s="28"/>
      <c r="IR64" s="28"/>
      <c r="IS64" s="28"/>
      <c r="IT64" s="28"/>
      <c r="IU64" s="28"/>
      <c r="IV64" s="28"/>
      <c r="IW64" s="28"/>
      <c r="IX64" s="28"/>
      <c r="IY64" s="28"/>
      <c r="IZ64" s="28"/>
      <c r="JA64" s="28"/>
      <c r="JB64" s="28"/>
      <c r="JC64" s="28"/>
      <c r="JD64" s="28"/>
      <c r="JE64" s="28"/>
      <c r="JF64" s="28"/>
      <c r="JG64" s="28"/>
      <c r="JH64" s="28"/>
      <c r="JI64" s="28"/>
      <c r="JJ64" s="28"/>
      <c r="JK64" s="28"/>
      <c r="JL64" s="28"/>
      <c r="JM64" s="28"/>
      <c r="JN64" s="28"/>
      <c r="JO64" s="28"/>
      <c r="JP64" s="28"/>
      <c r="JQ64" s="28"/>
      <c r="JR64" s="28"/>
      <c r="JS64" s="28"/>
      <c r="JT64" s="28"/>
      <c r="JU64" s="28"/>
      <c r="JV64" s="28"/>
      <c r="JW64" s="28"/>
      <c r="JX64" s="28"/>
      <c r="JY64" s="28"/>
      <c r="JZ64" s="28"/>
      <c r="KA64" s="28"/>
      <c r="KB64" s="28"/>
      <c r="KC64" s="28"/>
      <c r="KD64" s="28"/>
      <c r="KE64" s="28"/>
      <c r="KF64" s="28"/>
      <c r="KG64" s="28"/>
      <c r="KH64" s="28"/>
      <c r="KI64" s="28"/>
      <c r="KJ64" s="28"/>
      <c r="KK64" s="28"/>
      <c r="KL64" s="28"/>
      <c r="KM64" s="28"/>
      <c r="KN64" s="28"/>
      <c r="KO64" s="28"/>
      <c r="KP64" s="28"/>
      <c r="KQ64" s="28"/>
      <c r="KR64" s="28"/>
      <c r="KS64" s="28"/>
      <c r="KT64" s="28"/>
      <c r="KU64" s="28"/>
      <c r="KV64" s="28"/>
      <c r="KW64" s="28"/>
      <c r="KX64" s="28"/>
      <c r="KY64" s="28"/>
      <c r="KZ64" s="28"/>
      <c r="LA64" s="28"/>
      <c r="LB64" s="28"/>
      <c r="LC64" s="28"/>
      <c r="LD64" s="28"/>
      <c r="LE64" s="28"/>
      <c r="LF64" s="28"/>
      <c r="LG64" s="28"/>
      <c r="LH64" s="28"/>
      <c r="LI64" s="28"/>
      <c r="LJ64" s="28"/>
      <c r="LK64" s="28"/>
      <c r="LL64" s="28"/>
      <c r="LM64" s="28"/>
      <c r="LN64" s="28"/>
      <c r="LO64" s="28"/>
      <c r="LP64" s="28"/>
      <c r="LQ64" s="28"/>
      <c r="LR64" s="28"/>
      <c r="LS64" s="28"/>
      <c r="LT64" s="28"/>
      <c r="LU64" s="28"/>
      <c r="LV64" s="28"/>
      <c r="LW64" s="28"/>
      <c r="LX64" s="28"/>
      <c r="LY64" s="28"/>
      <c r="LZ64" s="28"/>
      <c r="MA64" s="28"/>
      <c r="MB64" s="28"/>
      <c r="MC64" s="28"/>
      <c r="MD64" s="28"/>
      <c r="ME64" s="28"/>
      <c r="MF64" s="28"/>
      <c r="MG64" s="28"/>
      <c r="MH64" s="28"/>
      <c r="MI64" s="28"/>
      <c r="MJ64" s="28"/>
      <c r="MK64" s="28"/>
      <c r="ML64" s="28"/>
      <c r="MM64" s="28"/>
      <c r="MN64" s="28"/>
      <c r="MO64" s="28"/>
      <c r="MP64" s="28"/>
      <c r="MQ64" s="28"/>
      <c r="MR64" s="28"/>
      <c r="MS64" s="28"/>
      <c r="MT64" s="28"/>
      <c r="MU64" s="28"/>
      <c r="MV64" s="28"/>
      <c r="MW64" s="28"/>
      <c r="MX64" s="28"/>
      <c r="MY64" s="28"/>
      <c r="MZ64" s="28"/>
      <c r="NA64" s="28"/>
      <c r="NB64" s="28"/>
      <c r="NC64" s="28"/>
      <c r="ND64" s="28"/>
      <c r="NE64" s="28"/>
      <c r="NF64" s="28"/>
      <c r="NG64" s="28"/>
      <c r="NH64" s="28"/>
      <c r="NI64" s="28"/>
      <c r="NJ64" s="28"/>
      <c r="NK64" s="28"/>
      <c r="NL64" s="28"/>
      <c r="NM64" s="28"/>
      <c r="NN64" s="28"/>
      <c r="NO64" s="28"/>
      <c r="NP64" s="28"/>
      <c r="NQ64" s="28"/>
      <c r="NR64" s="28"/>
      <c r="NS64" s="28"/>
      <c r="NT64" s="28"/>
      <c r="NU64" s="28"/>
      <c r="NV64" s="28"/>
      <c r="NW64" s="28"/>
      <c r="NX64" s="28"/>
      <c r="NY64" s="28"/>
      <c r="NZ64" s="28"/>
      <c r="OA64" s="28"/>
      <c r="OB64" s="28"/>
      <c r="OC64" s="28"/>
      <c r="OD64" s="28"/>
      <c r="OE64" s="28"/>
      <c r="OF64" s="28"/>
      <c r="OG64" s="28"/>
      <c r="OH64" s="28"/>
      <c r="OI64" s="28"/>
      <c r="OJ64" s="28"/>
      <c r="OK64" s="28"/>
      <c r="OL64" s="28"/>
      <c r="OM64" s="28"/>
      <c r="ON64" s="28"/>
      <c r="OO64" s="28"/>
      <c r="OP64" s="28"/>
      <c r="OQ64" s="28"/>
      <c r="OR64" s="28"/>
      <c r="OS64" s="28"/>
      <c r="OT64" s="28"/>
      <c r="OU64" s="28"/>
      <c r="OV64" s="28"/>
      <c r="OW64" s="28"/>
      <c r="OX64" s="28"/>
      <c r="OY64" s="28"/>
      <c r="OZ64" s="28"/>
      <c r="PA64" s="28"/>
      <c r="PB64" s="28"/>
      <c r="PC64" s="28"/>
      <c r="PD64" s="28"/>
      <c r="PE64" s="28"/>
      <c r="PF64" s="28"/>
      <c r="PG64" s="28"/>
      <c r="PH64" s="28"/>
      <c r="PI64" s="28"/>
      <c r="PJ64" s="28"/>
      <c r="PK64" s="28"/>
      <c r="PL64" s="28"/>
      <c r="PM64" s="28"/>
      <c r="PN64" s="28"/>
      <c r="PO64" s="28"/>
      <c r="PP64" s="28"/>
      <c r="PQ64" s="28"/>
      <c r="PR64" s="28"/>
      <c r="PS64" s="28"/>
      <c r="PT64" s="28"/>
      <c r="PU64" s="28"/>
      <c r="PV64" s="28"/>
      <c r="PW64" s="28"/>
      <c r="PX64" s="28"/>
      <c r="PY64" s="28"/>
      <c r="PZ64" s="28"/>
      <c r="QA64" s="28"/>
      <c r="QB64" s="28"/>
      <c r="QC64" s="28"/>
      <c r="QD64" s="28"/>
      <c r="QE64" s="28"/>
      <c r="QF64" s="28"/>
      <c r="QG64" s="28"/>
      <c r="QH64" s="28"/>
      <c r="QI64" s="28"/>
      <c r="QJ64" s="28"/>
      <c r="QK64" s="28"/>
      <c r="QL64" s="28"/>
      <c r="QM64" s="28"/>
      <c r="QN64" s="28"/>
      <c r="QO64" s="28"/>
      <c r="QP64" s="28"/>
      <c r="QQ64" s="28"/>
      <c r="QR64" s="28"/>
      <c r="QS64" s="28"/>
      <c r="QT64" s="28"/>
      <c r="QU64" s="28"/>
      <c r="QV64" s="28"/>
      <c r="QW64" s="28"/>
      <c r="QX64" s="28"/>
      <c r="QY64" s="28"/>
      <c r="QZ64" s="28"/>
      <c r="RA64" s="28"/>
      <c r="RB64" s="28"/>
      <c r="RC64" s="28"/>
      <c r="RD64" s="28"/>
      <c r="RE64" s="28"/>
      <c r="RF64" s="28"/>
      <c r="RG64" s="28"/>
      <c r="RH64" s="28"/>
      <c r="RI64" s="28"/>
      <c r="RJ64" s="28"/>
      <c r="RK64" s="28"/>
      <c r="RL64" s="28"/>
      <c r="RM64" s="28"/>
      <c r="RN64" s="28"/>
      <c r="RO64" s="28"/>
      <c r="RP64" s="28"/>
      <c r="RQ64" s="28"/>
      <c r="RR64" s="28"/>
      <c r="RS64" s="28"/>
      <c r="RT64" s="28"/>
      <c r="RU64" s="28"/>
      <c r="RV64" s="28"/>
      <c r="RW64" s="28"/>
      <c r="RX64" s="28"/>
      <c r="RY64" s="28"/>
      <c r="RZ64" s="28"/>
      <c r="SA64" s="28"/>
      <c r="SB64" s="28"/>
      <c r="SC64" s="28"/>
      <c r="SD64" s="28"/>
      <c r="SE64" s="28"/>
      <c r="SF64" s="28"/>
      <c r="SG64" s="28"/>
      <c r="SH64" s="28"/>
      <c r="SI64" s="28"/>
      <c r="SJ64" s="28"/>
      <c r="SK64" s="28"/>
      <c r="SL64" s="28"/>
      <c r="SM64" s="28"/>
      <c r="SN64" s="28"/>
      <c r="SO64" s="28"/>
      <c r="SP64" s="28"/>
      <c r="SQ64" s="28"/>
      <c r="SR64" s="28"/>
      <c r="SS64" s="28"/>
      <c r="ST64" s="28"/>
      <c r="SU64" s="28"/>
      <c r="SV64" s="28"/>
      <c r="SW64" s="28"/>
      <c r="SX64" s="28"/>
      <c r="SY64" s="28"/>
      <c r="SZ64" s="28"/>
      <c r="TA64" s="28"/>
      <c r="TB64" s="28"/>
      <c r="TC64" s="28"/>
      <c r="TD64" s="28"/>
      <c r="TE64" s="28"/>
      <c r="TF64" s="28"/>
      <c r="TG64" s="28"/>
      <c r="TH64" s="28"/>
      <c r="TI64" s="28"/>
      <c r="TJ64" s="28"/>
      <c r="TK64" s="28"/>
      <c r="TL64" s="28"/>
      <c r="TM64" s="28"/>
      <c r="TN64" s="28"/>
      <c r="TO64" s="28"/>
      <c r="TP64" s="28"/>
      <c r="TQ64" s="28"/>
      <c r="TR64" s="28"/>
      <c r="TS64" s="28"/>
      <c r="TT64" s="28"/>
      <c r="TU64" s="28"/>
      <c r="TV64" s="28"/>
      <c r="TW64" s="28"/>
      <c r="TX64" s="28"/>
      <c r="TY64" s="28"/>
      <c r="TZ64" s="28"/>
      <c r="UA64" s="28"/>
      <c r="UB64" s="28"/>
      <c r="UC64" s="28"/>
      <c r="UD64" s="28"/>
      <c r="UE64" s="28"/>
      <c r="UF64" s="28"/>
      <c r="UG64" s="28"/>
      <c r="UH64" s="28"/>
      <c r="UI64" s="28"/>
      <c r="UJ64" s="28"/>
      <c r="UK64" s="28"/>
      <c r="UL64" s="28"/>
      <c r="UM64" s="28"/>
      <c r="UN64" s="28"/>
      <c r="UO64" s="28"/>
      <c r="UP64" s="28"/>
      <c r="UQ64" s="28"/>
      <c r="UR64" s="28"/>
      <c r="US64" s="28"/>
      <c r="UT64" s="28"/>
      <c r="UU64" s="28"/>
      <c r="UV64" s="28"/>
      <c r="UW64" s="28"/>
      <c r="UX64" s="28"/>
      <c r="UY64" s="28"/>
      <c r="UZ64" s="28"/>
      <c r="VA64" s="28"/>
      <c r="VB64" s="28"/>
      <c r="VC64" s="28"/>
      <c r="VD64" s="28"/>
      <c r="VE64" s="28"/>
      <c r="VF64" s="28"/>
      <c r="VG64" s="28"/>
      <c r="VH64" s="28"/>
      <c r="VI64" s="28"/>
      <c r="VJ64" s="28"/>
      <c r="VK64" s="28"/>
      <c r="VL64" s="28"/>
      <c r="VM64" s="28"/>
      <c r="VN64" s="28"/>
      <c r="VO64" s="28"/>
      <c r="VP64" s="28"/>
      <c r="VQ64" s="28"/>
      <c r="VR64" s="28"/>
      <c r="VS64" s="28"/>
      <c r="VT64" s="28"/>
      <c r="VU64" s="28"/>
      <c r="VV64" s="28"/>
      <c r="VW64" s="28"/>
      <c r="VX64" s="28"/>
      <c r="VY64" s="28"/>
      <c r="VZ64" s="28"/>
      <c r="WA64" s="28"/>
      <c r="WB64" s="28"/>
      <c r="WC64" s="28"/>
      <c r="WD64" s="28"/>
      <c r="WE64" s="28"/>
      <c r="WF64" s="28"/>
      <c r="WG64" s="28"/>
      <c r="WH64" s="28"/>
      <c r="WI64" s="28"/>
      <c r="WJ64" s="28"/>
      <c r="WK64" s="28"/>
      <c r="WL64" s="28"/>
      <c r="WM64" s="28"/>
      <c r="WN64" s="28"/>
      <c r="WO64" s="28"/>
      <c r="WP64" s="28"/>
      <c r="WQ64" s="28"/>
      <c r="WR64" s="28"/>
      <c r="WS64" s="28"/>
      <c r="WT64" s="28"/>
      <c r="WU64" s="28"/>
      <c r="WV64" s="28"/>
      <c r="WW64" s="28"/>
      <c r="WX64" s="28"/>
      <c r="WY64" s="28"/>
      <c r="WZ64" s="28"/>
      <c r="XA64" s="28"/>
      <c r="XB64" s="28"/>
      <c r="XC64" s="28"/>
      <c r="XD64" s="28"/>
      <c r="XE64" s="28"/>
      <c r="XF64" s="28"/>
      <c r="XG64" s="28"/>
      <c r="XH64" s="28"/>
      <c r="XI64" s="28"/>
      <c r="XJ64" s="28"/>
      <c r="XK64" s="28"/>
      <c r="XL64" s="28"/>
      <c r="XM64" s="28"/>
      <c r="XN64" s="28"/>
      <c r="XO64" s="28"/>
      <c r="XP64" s="28"/>
      <c r="XQ64" s="28"/>
      <c r="XR64" s="28"/>
      <c r="XS64" s="28"/>
      <c r="XT64" s="28"/>
      <c r="XU64" s="28"/>
      <c r="XV64" s="28"/>
      <c r="XW64" s="28"/>
      <c r="XX64" s="28"/>
      <c r="XY64" s="28"/>
      <c r="XZ64" s="28"/>
      <c r="YA64" s="28"/>
      <c r="YB64" s="28"/>
      <c r="YC64" s="28"/>
      <c r="YD64" s="28"/>
      <c r="YE64" s="28"/>
      <c r="YF64" s="28"/>
      <c r="YG64" s="28"/>
      <c r="YH64" s="28"/>
      <c r="YI64" s="28"/>
      <c r="YJ64" s="28"/>
      <c r="YK64" s="28"/>
      <c r="YL64" s="28"/>
      <c r="YM64" s="28"/>
      <c r="YN64" s="28"/>
      <c r="YO64" s="28"/>
      <c r="YP64" s="28"/>
      <c r="YQ64" s="28"/>
      <c r="YR64" s="28"/>
      <c r="YS64" s="28"/>
      <c r="YT64" s="28"/>
      <c r="YU64" s="28"/>
      <c r="YV64" s="28"/>
      <c r="YW64" s="28"/>
      <c r="YX64" s="28"/>
      <c r="YY64" s="28"/>
      <c r="YZ64" s="28"/>
      <c r="ZA64" s="28"/>
      <c r="ZB64" s="28"/>
      <c r="ZC64" s="28"/>
      <c r="ZD64" s="28"/>
      <c r="ZE64" s="28"/>
      <c r="ZF64" s="28"/>
      <c r="ZG64" s="28"/>
      <c r="ZH64" s="28"/>
      <c r="ZI64" s="28"/>
      <c r="ZJ64" s="28"/>
      <c r="ZK64" s="28"/>
      <c r="ZL64" s="28"/>
      <c r="ZM64" s="28"/>
      <c r="ZN64" s="28"/>
      <c r="ZO64" s="28"/>
      <c r="ZP64" s="28"/>
      <c r="ZQ64" s="28"/>
      <c r="ZR64" s="28"/>
      <c r="ZS64" s="28"/>
      <c r="ZT64" s="28"/>
      <c r="ZU64" s="28"/>
      <c r="ZV64" s="28"/>
      <c r="ZW64" s="28"/>
      <c r="ZX64" s="28"/>
      <c r="ZY64" s="28"/>
      <c r="ZZ64" s="28"/>
      <c r="AAA64" s="28"/>
      <c r="AAB64" s="28"/>
      <c r="AAC64" s="28"/>
      <c r="AAD64" s="28"/>
      <c r="AAE64" s="28"/>
      <c r="AAF64" s="28"/>
      <c r="AAG64" s="28"/>
      <c r="AAH64" s="28"/>
      <c r="AAI64" s="28"/>
      <c r="AAJ64" s="28"/>
      <c r="AAK64" s="28"/>
      <c r="AAL64" s="28"/>
      <c r="AAM64" s="28"/>
      <c r="AAN64" s="28"/>
      <c r="AAO64" s="28"/>
      <c r="AAP64" s="28"/>
      <c r="AAQ64" s="28"/>
      <c r="AAR64" s="28"/>
      <c r="AAS64" s="28"/>
      <c r="AAT64" s="28"/>
      <c r="AAU64" s="28"/>
      <c r="AAV64" s="28"/>
      <c r="AAW64" s="28"/>
      <c r="AAX64" s="28"/>
      <c r="AAY64" s="28"/>
      <c r="AAZ64" s="28"/>
      <c r="ABA64" s="28"/>
      <c r="ABB64" s="28"/>
      <c r="ABC64" s="28"/>
      <c r="ABD64" s="28"/>
      <c r="ABE64" s="28"/>
      <c r="ABF64" s="28"/>
      <c r="ABG64" s="28"/>
      <c r="ABH64" s="28"/>
      <c r="ABI64" s="28"/>
      <c r="ABJ64" s="28"/>
      <c r="ABK64" s="28"/>
      <c r="ABL64" s="28"/>
      <c r="ABM64" s="28"/>
      <c r="ABN64" s="28"/>
      <c r="ABO64" s="28"/>
      <c r="ABP64" s="28"/>
      <c r="ABQ64" s="28"/>
      <c r="ABR64" s="28"/>
      <c r="ABS64" s="28"/>
      <c r="ABT64" s="28"/>
      <c r="ABU64" s="28"/>
      <c r="ABV64" s="28"/>
      <c r="ABW64" s="28"/>
      <c r="ABX64" s="28"/>
      <c r="ABY64" s="28"/>
      <c r="ABZ64" s="28"/>
      <c r="ACA64" s="28"/>
      <c r="ACB64" s="28"/>
      <c r="ACC64" s="28"/>
      <c r="ACD64" s="28"/>
      <c r="ACE64" s="28"/>
      <c r="ACF64" s="28"/>
      <c r="ACG64" s="28"/>
      <c r="ACH64" s="28"/>
      <c r="ACI64" s="28"/>
      <c r="ACJ64" s="28"/>
      <c r="ACK64" s="28"/>
      <c r="ACL64" s="28"/>
      <c r="ACM64" s="28"/>
      <c r="ACN64" s="28"/>
      <c r="ACO64" s="28"/>
      <c r="ACP64" s="28"/>
      <c r="ACQ64" s="28"/>
      <c r="ACR64" s="28"/>
      <c r="ACS64" s="28"/>
      <c r="ACT64" s="28"/>
      <c r="ACU64" s="28"/>
      <c r="ACV64" s="28"/>
      <c r="ACW64" s="28"/>
      <c r="ACX64" s="28"/>
      <c r="ACY64" s="28"/>
      <c r="ACZ64" s="28"/>
      <c r="ADA64" s="28"/>
      <c r="ADB64" s="28"/>
      <c r="ADC64" s="28"/>
      <c r="ADD64" s="28"/>
      <c r="ADE64" s="28"/>
      <c r="ADF64" s="28"/>
      <c r="ADG64" s="28"/>
      <c r="ADH64" s="28"/>
      <c r="ADI64" s="28"/>
      <c r="ADJ64" s="28"/>
      <c r="ADK64" s="28"/>
      <c r="ADL64" s="28"/>
      <c r="ADM64" s="28"/>
      <c r="ADN64" s="28"/>
      <c r="ADO64" s="28"/>
      <c r="ADP64" s="28"/>
      <c r="ADQ64" s="28"/>
      <c r="ADR64" s="28"/>
      <c r="ADS64" s="28"/>
      <c r="ADT64" s="28"/>
      <c r="ADU64" s="28"/>
      <c r="ADV64" s="28"/>
      <c r="ADW64" s="28"/>
      <c r="ADX64" s="28"/>
      <c r="ADY64" s="28"/>
      <c r="ADZ64" s="28"/>
      <c r="AEA64" s="28"/>
      <c r="AEB64" s="28"/>
      <c r="AEC64" s="28"/>
      <c r="AED64" s="28"/>
      <c r="AEE64" s="28"/>
      <c r="AEF64" s="28"/>
      <c r="AEG64" s="28"/>
      <c r="AEH64" s="28"/>
      <c r="AEI64" s="28"/>
      <c r="AEJ64" s="28"/>
      <c r="AEK64" s="28"/>
      <c r="AEL64" s="28"/>
      <c r="AEM64" s="28"/>
      <c r="AEN64" s="28"/>
      <c r="AEO64" s="28"/>
      <c r="AEP64" s="28"/>
      <c r="AEQ64" s="28"/>
      <c r="AER64" s="28"/>
      <c r="AES64" s="28"/>
      <c r="AET64" s="28"/>
      <c r="AEU64" s="28"/>
      <c r="AEV64" s="28"/>
      <c r="AEW64" s="28"/>
      <c r="AEX64" s="28"/>
      <c r="AEY64" s="28"/>
      <c r="AEZ64" s="28"/>
      <c r="AFA64" s="28"/>
      <c r="AFB64" s="28"/>
      <c r="AFC64" s="28"/>
      <c r="AFD64" s="28"/>
      <c r="AFE64" s="28"/>
      <c r="AFF64" s="28"/>
      <c r="AFG64" s="28"/>
      <c r="AFH64" s="28"/>
      <c r="AFI64" s="28"/>
      <c r="AFJ64" s="28"/>
      <c r="AFK64" s="28"/>
      <c r="AFL64" s="28"/>
      <c r="AFM64" s="28"/>
      <c r="AFN64" s="28"/>
      <c r="AFO64" s="28"/>
      <c r="AFP64" s="28"/>
      <c r="AFQ64" s="28"/>
      <c r="AFR64" s="28"/>
      <c r="AFS64" s="28"/>
      <c r="AFT64" s="28"/>
      <c r="AFU64" s="28"/>
      <c r="AFV64" s="28"/>
      <c r="AFW64" s="28"/>
      <c r="AFX64" s="28"/>
      <c r="AFY64" s="28"/>
      <c r="AFZ64" s="28"/>
      <c r="AGA64" s="28"/>
      <c r="AGB64" s="28"/>
      <c r="AGC64" s="28"/>
      <c r="AGD64" s="28"/>
      <c r="AGE64" s="28"/>
      <c r="AGF64" s="28"/>
      <c r="AGG64" s="28"/>
      <c r="AGH64" s="28"/>
      <c r="AGI64" s="28"/>
      <c r="AGJ64" s="28"/>
      <c r="AGK64" s="28"/>
      <c r="AGL64" s="28"/>
      <c r="AGM64" s="28"/>
      <c r="AGN64" s="28"/>
      <c r="AGO64" s="28"/>
      <c r="AGP64" s="28"/>
      <c r="AGQ64" s="28"/>
      <c r="AGR64" s="28"/>
      <c r="AGS64" s="28"/>
      <c r="AGT64" s="28"/>
      <c r="AGU64" s="28"/>
      <c r="AGV64" s="28"/>
      <c r="AGW64" s="28"/>
      <c r="AGX64" s="28"/>
      <c r="AGY64" s="28"/>
      <c r="AGZ64" s="28"/>
      <c r="AHA64" s="28"/>
      <c r="AHB64" s="28"/>
      <c r="AHC64" s="28"/>
      <c r="AHD64" s="28"/>
      <c r="AHE64" s="28"/>
      <c r="AHF64" s="28"/>
      <c r="AHG64" s="28"/>
      <c r="AHH64" s="28"/>
      <c r="AHI64" s="28"/>
      <c r="AHJ64" s="28"/>
      <c r="AHK64" s="28"/>
      <c r="AHL64" s="28"/>
      <c r="AHM64" s="28"/>
      <c r="AHN64" s="28"/>
      <c r="AHO64" s="28"/>
      <c r="AHP64" s="28"/>
      <c r="AHQ64" s="28"/>
      <c r="AHR64" s="28"/>
      <c r="AHS64" s="28"/>
      <c r="AHT64" s="28"/>
      <c r="AHU64" s="28"/>
      <c r="AHV64" s="28"/>
      <c r="AHW64" s="28"/>
      <c r="AHX64" s="28"/>
      <c r="AHY64" s="28"/>
      <c r="AHZ64" s="28"/>
      <c r="AIA64" s="28"/>
      <c r="AIB64" s="28"/>
      <c r="AIC64" s="28"/>
      <c r="AID64" s="28"/>
      <c r="AIE64" s="28"/>
      <c r="AIF64" s="28"/>
      <c r="AIG64" s="28"/>
      <c r="AIH64" s="28"/>
      <c r="AII64" s="28"/>
      <c r="AIJ64" s="28"/>
      <c r="AIK64" s="28"/>
      <c r="AIL64" s="28"/>
      <c r="AIM64" s="28"/>
      <c r="AIN64" s="28"/>
      <c r="AIO64" s="28"/>
      <c r="AIP64" s="28"/>
      <c r="AIQ64" s="28"/>
      <c r="AIR64" s="28"/>
      <c r="AIS64" s="28"/>
      <c r="AIT64" s="28"/>
      <c r="AIU64" s="28"/>
      <c r="AIV64" s="28"/>
      <c r="AIW64" s="28"/>
      <c r="AIX64" s="28"/>
      <c r="AIY64" s="28"/>
      <c r="AIZ64" s="28"/>
      <c r="AJA64" s="28"/>
      <c r="AJB64" s="28"/>
      <c r="AJC64" s="28"/>
      <c r="AJD64" s="28"/>
      <c r="AJE64" s="28"/>
      <c r="AJF64" s="28"/>
      <c r="AJG64" s="28"/>
      <c r="AJH64" s="28"/>
      <c r="AJI64" s="28"/>
      <c r="AJJ64" s="28"/>
      <c r="AJK64" s="28"/>
      <c r="AJL64" s="28"/>
      <c r="AJM64" s="28"/>
      <c r="AJN64" s="28"/>
      <c r="AJO64" s="28"/>
      <c r="AJP64" s="28"/>
      <c r="AJQ64" s="28"/>
      <c r="AJR64" s="28"/>
      <c r="AJS64" s="28"/>
      <c r="AJT64" s="28"/>
      <c r="AJU64" s="28"/>
      <c r="AJV64" s="28"/>
      <c r="AJW64" s="28"/>
      <c r="AJX64" s="28"/>
      <c r="AJY64" s="28"/>
      <c r="AJZ64" s="28"/>
      <c r="AKA64" s="28"/>
      <c r="AKB64" s="28"/>
      <c r="AKC64" s="28"/>
      <c r="AKD64" s="28"/>
      <c r="AKE64" s="28"/>
      <c r="AKF64" s="28"/>
      <c r="AKG64" s="28"/>
      <c r="AKH64" s="28"/>
      <c r="AKI64" s="28"/>
      <c r="AKJ64" s="28"/>
      <c r="AKK64" s="28"/>
      <c r="AKL64" s="28"/>
      <c r="AKM64" s="28"/>
      <c r="AKN64" s="28"/>
      <c r="AKO64" s="28"/>
      <c r="AKP64" s="28"/>
      <c r="AKQ64" s="28"/>
      <c r="AKR64" s="28"/>
      <c r="AKS64" s="28"/>
      <c r="AKT64" s="28"/>
      <c r="AKU64" s="28"/>
      <c r="AKV64" s="28"/>
      <c r="AKW64" s="28"/>
      <c r="AKX64" s="28"/>
      <c r="AKY64" s="28"/>
      <c r="AKZ64" s="28"/>
      <c r="ALA64" s="28"/>
      <c r="ALB64" s="28"/>
      <c r="ALC64" s="28"/>
      <c r="ALD64" s="28"/>
      <c r="ALE64" s="28"/>
      <c r="ALF64" s="28"/>
      <c r="ALG64" s="28"/>
      <c r="ALH64" s="28"/>
      <c r="ALI64" s="28"/>
      <c r="ALJ64" s="28"/>
      <c r="ALK64" s="28"/>
      <c r="ALL64" s="28"/>
      <c r="ALM64" s="28"/>
      <c r="ALN64" s="28"/>
      <c r="ALO64" s="28"/>
      <c r="ALP64" s="28"/>
      <c r="ALQ64" s="28"/>
      <c r="ALR64" s="28"/>
      <c r="ALS64" s="28"/>
      <c r="ALT64" s="28"/>
      <c r="ALU64" s="28"/>
      <c r="ALV64" s="28"/>
      <c r="ALW64" s="28"/>
      <c r="ALX64" s="28"/>
      <c r="ALY64" s="28"/>
      <c r="ALZ64" s="28"/>
      <c r="AMA64" s="28"/>
      <c r="AMB64" s="28"/>
      <c r="AMC64" s="28"/>
      <c r="AMD64" s="28"/>
      <c r="AME64" s="30"/>
    </row>
    <row r="65" spans="2:1019" s="29" customFormat="1" ht="12" customHeight="1">
      <c r="B65" s="28"/>
      <c r="C65" s="487" t="s">
        <v>1992</v>
      </c>
      <c r="D65" s="217"/>
      <c r="E65" s="217"/>
      <c r="F65" s="217"/>
      <c r="G65" s="217"/>
      <c r="H65" s="217"/>
      <c r="I65" s="217"/>
      <c r="J65" s="217"/>
      <c r="K65" s="480"/>
      <c r="L65" s="15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c r="GV65" s="28"/>
      <c r="GW65" s="28"/>
      <c r="GX65" s="28"/>
      <c r="GY65" s="28"/>
      <c r="GZ65" s="28"/>
      <c r="HA65" s="28"/>
      <c r="HB65" s="28"/>
      <c r="HC65" s="28"/>
      <c r="HD65" s="28"/>
      <c r="HE65" s="28"/>
      <c r="HF65" s="28"/>
      <c r="HG65" s="28"/>
      <c r="HH65" s="28"/>
      <c r="HI65" s="28"/>
      <c r="HJ65" s="28"/>
      <c r="HK65" s="28"/>
      <c r="HL65" s="28"/>
      <c r="HM65" s="28"/>
      <c r="HN65" s="28"/>
      <c r="HO65" s="28"/>
      <c r="HP65" s="28"/>
      <c r="HQ65" s="28"/>
      <c r="HR65" s="28"/>
      <c r="HS65" s="28"/>
      <c r="HT65" s="28"/>
      <c r="HU65" s="28"/>
      <c r="HV65" s="28"/>
      <c r="HW65" s="28"/>
      <c r="HX65" s="28"/>
      <c r="HY65" s="28"/>
      <c r="HZ65" s="28"/>
      <c r="IA65" s="28"/>
      <c r="IB65" s="28"/>
      <c r="IC65" s="28"/>
      <c r="ID65" s="28"/>
      <c r="IE65" s="28"/>
      <c r="IF65" s="28"/>
      <c r="IG65" s="28"/>
      <c r="IH65" s="28"/>
      <c r="II65" s="28"/>
      <c r="IJ65" s="28"/>
      <c r="IK65" s="28"/>
      <c r="IL65" s="28"/>
      <c r="IM65" s="28"/>
      <c r="IN65" s="28"/>
      <c r="IO65" s="28"/>
      <c r="IP65" s="28"/>
      <c r="IQ65" s="28"/>
      <c r="IR65" s="28"/>
      <c r="IS65" s="28"/>
      <c r="IT65" s="28"/>
      <c r="IU65" s="28"/>
      <c r="IV65" s="28"/>
      <c r="IW65" s="28"/>
      <c r="IX65" s="28"/>
      <c r="IY65" s="28"/>
      <c r="IZ65" s="28"/>
      <c r="JA65" s="28"/>
      <c r="JB65" s="28"/>
      <c r="JC65" s="28"/>
      <c r="JD65" s="28"/>
      <c r="JE65" s="28"/>
      <c r="JF65" s="28"/>
      <c r="JG65" s="28"/>
      <c r="JH65" s="28"/>
      <c r="JI65" s="28"/>
      <c r="JJ65" s="28"/>
      <c r="JK65" s="28"/>
      <c r="JL65" s="28"/>
      <c r="JM65" s="28"/>
      <c r="JN65" s="28"/>
      <c r="JO65" s="28"/>
      <c r="JP65" s="28"/>
      <c r="JQ65" s="28"/>
      <c r="JR65" s="28"/>
      <c r="JS65" s="28"/>
      <c r="JT65" s="28"/>
      <c r="JU65" s="28"/>
      <c r="JV65" s="28"/>
      <c r="JW65" s="28"/>
      <c r="JX65" s="28"/>
      <c r="JY65" s="28"/>
      <c r="JZ65" s="28"/>
      <c r="KA65" s="28"/>
      <c r="KB65" s="28"/>
      <c r="KC65" s="28"/>
      <c r="KD65" s="28"/>
      <c r="KE65" s="28"/>
      <c r="KF65" s="28"/>
      <c r="KG65" s="28"/>
      <c r="KH65" s="28"/>
      <c r="KI65" s="28"/>
      <c r="KJ65" s="28"/>
      <c r="KK65" s="28"/>
      <c r="KL65" s="28"/>
      <c r="KM65" s="28"/>
      <c r="KN65" s="28"/>
      <c r="KO65" s="28"/>
      <c r="KP65" s="28"/>
      <c r="KQ65" s="28"/>
      <c r="KR65" s="28"/>
      <c r="KS65" s="28"/>
      <c r="KT65" s="28"/>
      <c r="KU65" s="28"/>
      <c r="KV65" s="28"/>
      <c r="KW65" s="28"/>
      <c r="KX65" s="28"/>
      <c r="KY65" s="28"/>
      <c r="KZ65" s="28"/>
      <c r="LA65" s="28"/>
      <c r="LB65" s="28"/>
      <c r="LC65" s="28"/>
      <c r="LD65" s="28"/>
      <c r="LE65" s="28"/>
      <c r="LF65" s="28"/>
      <c r="LG65" s="28"/>
      <c r="LH65" s="28"/>
      <c r="LI65" s="28"/>
      <c r="LJ65" s="28"/>
      <c r="LK65" s="28"/>
      <c r="LL65" s="28"/>
      <c r="LM65" s="28"/>
      <c r="LN65" s="28"/>
      <c r="LO65" s="28"/>
      <c r="LP65" s="28"/>
      <c r="LQ65" s="28"/>
      <c r="LR65" s="28"/>
      <c r="LS65" s="28"/>
      <c r="LT65" s="28"/>
      <c r="LU65" s="28"/>
      <c r="LV65" s="28"/>
      <c r="LW65" s="28"/>
      <c r="LX65" s="28"/>
      <c r="LY65" s="28"/>
      <c r="LZ65" s="28"/>
      <c r="MA65" s="28"/>
      <c r="MB65" s="28"/>
      <c r="MC65" s="28"/>
      <c r="MD65" s="28"/>
      <c r="ME65" s="28"/>
      <c r="MF65" s="28"/>
      <c r="MG65" s="28"/>
      <c r="MH65" s="28"/>
      <c r="MI65" s="28"/>
      <c r="MJ65" s="28"/>
      <c r="MK65" s="28"/>
      <c r="ML65" s="28"/>
      <c r="MM65" s="28"/>
      <c r="MN65" s="28"/>
      <c r="MO65" s="28"/>
      <c r="MP65" s="28"/>
      <c r="MQ65" s="28"/>
      <c r="MR65" s="28"/>
      <c r="MS65" s="28"/>
      <c r="MT65" s="28"/>
      <c r="MU65" s="28"/>
      <c r="MV65" s="28"/>
      <c r="MW65" s="28"/>
      <c r="MX65" s="28"/>
      <c r="MY65" s="28"/>
      <c r="MZ65" s="28"/>
      <c r="NA65" s="28"/>
      <c r="NB65" s="28"/>
      <c r="NC65" s="28"/>
      <c r="ND65" s="28"/>
      <c r="NE65" s="28"/>
      <c r="NF65" s="28"/>
      <c r="NG65" s="28"/>
      <c r="NH65" s="28"/>
      <c r="NI65" s="28"/>
      <c r="NJ65" s="28"/>
      <c r="NK65" s="28"/>
      <c r="NL65" s="28"/>
      <c r="NM65" s="28"/>
      <c r="NN65" s="28"/>
      <c r="NO65" s="28"/>
      <c r="NP65" s="28"/>
      <c r="NQ65" s="28"/>
      <c r="NR65" s="28"/>
      <c r="NS65" s="28"/>
      <c r="NT65" s="28"/>
      <c r="NU65" s="28"/>
      <c r="NV65" s="28"/>
      <c r="NW65" s="28"/>
      <c r="NX65" s="28"/>
      <c r="NY65" s="28"/>
      <c r="NZ65" s="28"/>
      <c r="OA65" s="28"/>
      <c r="OB65" s="28"/>
      <c r="OC65" s="28"/>
      <c r="OD65" s="28"/>
      <c r="OE65" s="28"/>
      <c r="OF65" s="28"/>
      <c r="OG65" s="28"/>
      <c r="OH65" s="28"/>
      <c r="OI65" s="28"/>
      <c r="OJ65" s="28"/>
      <c r="OK65" s="28"/>
      <c r="OL65" s="28"/>
      <c r="OM65" s="28"/>
      <c r="ON65" s="28"/>
      <c r="OO65" s="28"/>
      <c r="OP65" s="28"/>
      <c r="OQ65" s="28"/>
      <c r="OR65" s="28"/>
      <c r="OS65" s="28"/>
      <c r="OT65" s="28"/>
      <c r="OU65" s="28"/>
      <c r="OV65" s="28"/>
      <c r="OW65" s="28"/>
      <c r="OX65" s="28"/>
      <c r="OY65" s="28"/>
      <c r="OZ65" s="28"/>
      <c r="PA65" s="28"/>
      <c r="PB65" s="28"/>
      <c r="PC65" s="28"/>
      <c r="PD65" s="28"/>
      <c r="PE65" s="28"/>
      <c r="PF65" s="28"/>
      <c r="PG65" s="28"/>
      <c r="PH65" s="28"/>
      <c r="PI65" s="28"/>
      <c r="PJ65" s="28"/>
      <c r="PK65" s="28"/>
      <c r="PL65" s="28"/>
      <c r="PM65" s="28"/>
      <c r="PN65" s="28"/>
      <c r="PO65" s="28"/>
      <c r="PP65" s="28"/>
      <c r="PQ65" s="28"/>
      <c r="PR65" s="28"/>
      <c r="PS65" s="28"/>
      <c r="PT65" s="28"/>
      <c r="PU65" s="28"/>
      <c r="PV65" s="28"/>
      <c r="PW65" s="28"/>
      <c r="PX65" s="28"/>
      <c r="PY65" s="28"/>
      <c r="PZ65" s="28"/>
      <c r="QA65" s="28"/>
      <c r="QB65" s="28"/>
      <c r="QC65" s="28"/>
      <c r="QD65" s="28"/>
      <c r="QE65" s="28"/>
      <c r="QF65" s="28"/>
      <c r="QG65" s="28"/>
      <c r="QH65" s="28"/>
      <c r="QI65" s="28"/>
      <c r="QJ65" s="28"/>
      <c r="QK65" s="28"/>
      <c r="QL65" s="28"/>
      <c r="QM65" s="28"/>
      <c r="QN65" s="28"/>
      <c r="QO65" s="28"/>
      <c r="QP65" s="28"/>
      <c r="QQ65" s="28"/>
      <c r="QR65" s="28"/>
      <c r="QS65" s="28"/>
      <c r="QT65" s="28"/>
      <c r="QU65" s="28"/>
      <c r="QV65" s="28"/>
      <c r="QW65" s="28"/>
      <c r="QX65" s="28"/>
      <c r="QY65" s="28"/>
      <c r="QZ65" s="28"/>
      <c r="RA65" s="28"/>
      <c r="RB65" s="28"/>
      <c r="RC65" s="28"/>
      <c r="RD65" s="28"/>
      <c r="RE65" s="28"/>
      <c r="RF65" s="28"/>
      <c r="RG65" s="28"/>
      <c r="RH65" s="28"/>
      <c r="RI65" s="28"/>
      <c r="RJ65" s="28"/>
      <c r="RK65" s="28"/>
      <c r="RL65" s="28"/>
      <c r="RM65" s="28"/>
      <c r="RN65" s="28"/>
      <c r="RO65" s="28"/>
      <c r="RP65" s="28"/>
      <c r="RQ65" s="28"/>
      <c r="RR65" s="28"/>
      <c r="RS65" s="28"/>
      <c r="RT65" s="28"/>
      <c r="RU65" s="28"/>
      <c r="RV65" s="28"/>
      <c r="RW65" s="28"/>
      <c r="RX65" s="28"/>
      <c r="RY65" s="28"/>
      <c r="RZ65" s="28"/>
      <c r="SA65" s="28"/>
      <c r="SB65" s="28"/>
      <c r="SC65" s="28"/>
      <c r="SD65" s="28"/>
      <c r="SE65" s="28"/>
      <c r="SF65" s="28"/>
      <c r="SG65" s="28"/>
      <c r="SH65" s="28"/>
      <c r="SI65" s="28"/>
      <c r="SJ65" s="28"/>
      <c r="SK65" s="28"/>
      <c r="SL65" s="28"/>
      <c r="SM65" s="28"/>
      <c r="SN65" s="28"/>
      <c r="SO65" s="28"/>
      <c r="SP65" s="28"/>
      <c r="SQ65" s="28"/>
      <c r="SR65" s="28"/>
      <c r="SS65" s="28"/>
      <c r="ST65" s="28"/>
      <c r="SU65" s="28"/>
      <c r="SV65" s="28"/>
      <c r="SW65" s="28"/>
      <c r="SX65" s="28"/>
      <c r="SY65" s="28"/>
      <c r="SZ65" s="28"/>
      <c r="TA65" s="28"/>
      <c r="TB65" s="28"/>
      <c r="TC65" s="28"/>
      <c r="TD65" s="28"/>
      <c r="TE65" s="28"/>
      <c r="TF65" s="28"/>
      <c r="TG65" s="28"/>
      <c r="TH65" s="28"/>
      <c r="TI65" s="28"/>
      <c r="TJ65" s="28"/>
      <c r="TK65" s="28"/>
      <c r="TL65" s="28"/>
      <c r="TM65" s="28"/>
      <c r="TN65" s="28"/>
      <c r="TO65" s="28"/>
      <c r="TP65" s="28"/>
      <c r="TQ65" s="28"/>
      <c r="TR65" s="28"/>
      <c r="TS65" s="28"/>
      <c r="TT65" s="28"/>
      <c r="TU65" s="28"/>
      <c r="TV65" s="28"/>
      <c r="TW65" s="28"/>
      <c r="TX65" s="28"/>
      <c r="TY65" s="28"/>
      <c r="TZ65" s="28"/>
      <c r="UA65" s="28"/>
      <c r="UB65" s="28"/>
      <c r="UC65" s="28"/>
      <c r="UD65" s="28"/>
      <c r="UE65" s="28"/>
      <c r="UF65" s="28"/>
      <c r="UG65" s="28"/>
      <c r="UH65" s="28"/>
      <c r="UI65" s="28"/>
      <c r="UJ65" s="28"/>
      <c r="UK65" s="28"/>
      <c r="UL65" s="28"/>
      <c r="UM65" s="28"/>
      <c r="UN65" s="28"/>
      <c r="UO65" s="28"/>
      <c r="UP65" s="28"/>
      <c r="UQ65" s="28"/>
      <c r="UR65" s="28"/>
      <c r="US65" s="28"/>
      <c r="UT65" s="28"/>
      <c r="UU65" s="28"/>
      <c r="UV65" s="28"/>
      <c r="UW65" s="28"/>
      <c r="UX65" s="28"/>
      <c r="UY65" s="28"/>
      <c r="UZ65" s="28"/>
      <c r="VA65" s="28"/>
      <c r="VB65" s="28"/>
      <c r="VC65" s="28"/>
      <c r="VD65" s="28"/>
      <c r="VE65" s="28"/>
      <c r="VF65" s="28"/>
      <c r="VG65" s="28"/>
      <c r="VH65" s="28"/>
      <c r="VI65" s="28"/>
      <c r="VJ65" s="28"/>
      <c r="VK65" s="28"/>
      <c r="VL65" s="28"/>
      <c r="VM65" s="28"/>
      <c r="VN65" s="28"/>
      <c r="VO65" s="28"/>
      <c r="VP65" s="28"/>
      <c r="VQ65" s="28"/>
      <c r="VR65" s="28"/>
      <c r="VS65" s="28"/>
      <c r="VT65" s="28"/>
      <c r="VU65" s="28"/>
      <c r="VV65" s="28"/>
      <c r="VW65" s="28"/>
      <c r="VX65" s="28"/>
      <c r="VY65" s="28"/>
      <c r="VZ65" s="28"/>
      <c r="WA65" s="28"/>
      <c r="WB65" s="28"/>
      <c r="WC65" s="28"/>
      <c r="WD65" s="28"/>
      <c r="WE65" s="28"/>
      <c r="WF65" s="28"/>
      <c r="WG65" s="28"/>
      <c r="WH65" s="28"/>
      <c r="WI65" s="28"/>
      <c r="WJ65" s="28"/>
      <c r="WK65" s="28"/>
      <c r="WL65" s="28"/>
      <c r="WM65" s="28"/>
      <c r="WN65" s="28"/>
      <c r="WO65" s="28"/>
      <c r="WP65" s="28"/>
      <c r="WQ65" s="28"/>
      <c r="WR65" s="28"/>
      <c r="WS65" s="28"/>
      <c r="WT65" s="28"/>
      <c r="WU65" s="28"/>
      <c r="WV65" s="28"/>
      <c r="WW65" s="28"/>
      <c r="WX65" s="28"/>
      <c r="WY65" s="28"/>
      <c r="WZ65" s="28"/>
      <c r="XA65" s="28"/>
      <c r="XB65" s="28"/>
      <c r="XC65" s="28"/>
      <c r="XD65" s="28"/>
      <c r="XE65" s="28"/>
      <c r="XF65" s="28"/>
      <c r="XG65" s="28"/>
      <c r="XH65" s="28"/>
      <c r="XI65" s="28"/>
      <c r="XJ65" s="28"/>
      <c r="XK65" s="28"/>
      <c r="XL65" s="28"/>
      <c r="XM65" s="28"/>
      <c r="XN65" s="28"/>
      <c r="XO65" s="28"/>
      <c r="XP65" s="28"/>
      <c r="XQ65" s="28"/>
      <c r="XR65" s="28"/>
      <c r="XS65" s="28"/>
      <c r="XT65" s="28"/>
      <c r="XU65" s="28"/>
      <c r="XV65" s="28"/>
      <c r="XW65" s="28"/>
      <c r="XX65" s="28"/>
      <c r="XY65" s="28"/>
      <c r="XZ65" s="28"/>
      <c r="YA65" s="28"/>
      <c r="YB65" s="28"/>
      <c r="YC65" s="28"/>
      <c r="YD65" s="28"/>
      <c r="YE65" s="28"/>
      <c r="YF65" s="28"/>
      <c r="YG65" s="28"/>
      <c r="YH65" s="28"/>
      <c r="YI65" s="28"/>
      <c r="YJ65" s="28"/>
      <c r="YK65" s="28"/>
      <c r="YL65" s="28"/>
      <c r="YM65" s="28"/>
      <c r="YN65" s="28"/>
      <c r="YO65" s="28"/>
      <c r="YP65" s="28"/>
      <c r="YQ65" s="28"/>
      <c r="YR65" s="28"/>
      <c r="YS65" s="28"/>
      <c r="YT65" s="28"/>
      <c r="YU65" s="28"/>
      <c r="YV65" s="28"/>
      <c r="YW65" s="28"/>
      <c r="YX65" s="28"/>
      <c r="YY65" s="28"/>
      <c r="YZ65" s="28"/>
      <c r="ZA65" s="28"/>
      <c r="ZB65" s="28"/>
      <c r="ZC65" s="28"/>
      <c r="ZD65" s="28"/>
      <c r="ZE65" s="28"/>
      <c r="ZF65" s="28"/>
      <c r="ZG65" s="28"/>
      <c r="ZH65" s="28"/>
      <c r="ZI65" s="28"/>
      <c r="ZJ65" s="28"/>
      <c r="ZK65" s="28"/>
      <c r="ZL65" s="28"/>
      <c r="ZM65" s="28"/>
      <c r="ZN65" s="28"/>
      <c r="ZO65" s="28"/>
      <c r="ZP65" s="28"/>
      <c r="ZQ65" s="28"/>
      <c r="ZR65" s="28"/>
      <c r="ZS65" s="28"/>
      <c r="ZT65" s="28"/>
      <c r="ZU65" s="28"/>
      <c r="ZV65" s="28"/>
      <c r="ZW65" s="28"/>
      <c r="ZX65" s="28"/>
      <c r="ZY65" s="28"/>
      <c r="ZZ65" s="28"/>
      <c r="AAA65" s="28"/>
      <c r="AAB65" s="28"/>
      <c r="AAC65" s="28"/>
      <c r="AAD65" s="28"/>
      <c r="AAE65" s="28"/>
      <c r="AAF65" s="28"/>
      <c r="AAG65" s="28"/>
      <c r="AAH65" s="28"/>
      <c r="AAI65" s="28"/>
      <c r="AAJ65" s="28"/>
      <c r="AAK65" s="28"/>
      <c r="AAL65" s="28"/>
      <c r="AAM65" s="28"/>
      <c r="AAN65" s="28"/>
      <c r="AAO65" s="28"/>
      <c r="AAP65" s="28"/>
      <c r="AAQ65" s="28"/>
      <c r="AAR65" s="28"/>
      <c r="AAS65" s="28"/>
      <c r="AAT65" s="28"/>
      <c r="AAU65" s="28"/>
      <c r="AAV65" s="28"/>
      <c r="AAW65" s="28"/>
      <c r="AAX65" s="28"/>
      <c r="AAY65" s="28"/>
      <c r="AAZ65" s="28"/>
      <c r="ABA65" s="28"/>
      <c r="ABB65" s="28"/>
      <c r="ABC65" s="28"/>
      <c r="ABD65" s="28"/>
      <c r="ABE65" s="28"/>
      <c r="ABF65" s="28"/>
      <c r="ABG65" s="28"/>
      <c r="ABH65" s="28"/>
      <c r="ABI65" s="28"/>
      <c r="ABJ65" s="28"/>
      <c r="ABK65" s="28"/>
      <c r="ABL65" s="28"/>
      <c r="ABM65" s="28"/>
      <c r="ABN65" s="28"/>
      <c r="ABO65" s="28"/>
      <c r="ABP65" s="28"/>
      <c r="ABQ65" s="28"/>
      <c r="ABR65" s="28"/>
      <c r="ABS65" s="28"/>
      <c r="ABT65" s="28"/>
      <c r="ABU65" s="28"/>
      <c r="ABV65" s="28"/>
      <c r="ABW65" s="28"/>
      <c r="ABX65" s="28"/>
      <c r="ABY65" s="28"/>
      <c r="ABZ65" s="28"/>
      <c r="ACA65" s="28"/>
      <c r="ACB65" s="28"/>
      <c r="ACC65" s="28"/>
      <c r="ACD65" s="28"/>
      <c r="ACE65" s="28"/>
      <c r="ACF65" s="28"/>
      <c r="ACG65" s="28"/>
      <c r="ACH65" s="28"/>
      <c r="ACI65" s="28"/>
      <c r="ACJ65" s="28"/>
      <c r="ACK65" s="28"/>
      <c r="ACL65" s="28"/>
      <c r="ACM65" s="28"/>
      <c r="ACN65" s="28"/>
      <c r="ACO65" s="28"/>
      <c r="ACP65" s="28"/>
      <c r="ACQ65" s="28"/>
      <c r="ACR65" s="28"/>
      <c r="ACS65" s="28"/>
      <c r="ACT65" s="28"/>
      <c r="ACU65" s="28"/>
      <c r="ACV65" s="28"/>
      <c r="ACW65" s="28"/>
      <c r="ACX65" s="28"/>
      <c r="ACY65" s="28"/>
      <c r="ACZ65" s="28"/>
      <c r="ADA65" s="28"/>
      <c r="ADB65" s="28"/>
      <c r="ADC65" s="28"/>
      <c r="ADD65" s="28"/>
      <c r="ADE65" s="28"/>
      <c r="ADF65" s="28"/>
      <c r="ADG65" s="28"/>
      <c r="ADH65" s="28"/>
      <c r="ADI65" s="28"/>
      <c r="ADJ65" s="28"/>
      <c r="ADK65" s="28"/>
      <c r="ADL65" s="28"/>
      <c r="ADM65" s="28"/>
      <c r="ADN65" s="28"/>
      <c r="ADO65" s="28"/>
      <c r="ADP65" s="28"/>
      <c r="ADQ65" s="28"/>
      <c r="ADR65" s="28"/>
      <c r="ADS65" s="28"/>
      <c r="ADT65" s="28"/>
      <c r="ADU65" s="28"/>
      <c r="ADV65" s="28"/>
      <c r="ADW65" s="28"/>
      <c r="ADX65" s="28"/>
      <c r="ADY65" s="28"/>
      <c r="ADZ65" s="28"/>
      <c r="AEA65" s="28"/>
      <c r="AEB65" s="28"/>
      <c r="AEC65" s="28"/>
      <c r="AED65" s="28"/>
      <c r="AEE65" s="28"/>
      <c r="AEF65" s="28"/>
      <c r="AEG65" s="28"/>
      <c r="AEH65" s="28"/>
      <c r="AEI65" s="28"/>
      <c r="AEJ65" s="28"/>
      <c r="AEK65" s="28"/>
      <c r="AEL65" s="28"/>
      <c r="AEM65" s="28"/>
      <c r="AEN65" s="28"/>
      <c r="AEO65" s="28"/>
      <c r="AEP65" s="28"/>
      <c r="AEQ65" s="28"/>
      <c r="AER65" s="28"/>
      <c r="AES65" s="28"/>
      <c r="AET65" s="28"/>
      <c r="AEU65" s="28"/>
      <c r="AEV65" s="28"/>
      <c r="AEW65" s="28"/>
      <c r="AEX65" s="28"/>
      <c r="AEY65" s="28"/>
      <c r="AEZ65" s="28"/>
      <c r="AFA65" s="28"/>
      <c r="AFB65" s="28"/>
      <c r="AFC65" s="28"/>
      <c r="AFD65" s="28"/>
      <c r="AFE65" s="28"/>
      <c r="AFF65" s="28"/>
      <c r="AFG65" s="28"/>
      <c r="AFH65" s="28"/>
      <c r="AFI65" s="28"/>
      <c r="AFJ65" s="28"/>
      <c r="AFK65" s="28"/>
      <c r="AFL65" s="28"/>
      <c r="AFM65" s="28"/>
      <c r="AFN65" s="28"/>
      <c r="AFO65" s="28"/>
      <c r="AFP65" s="28"/>
      <c r="AFQ65" s="28"/>
      <c r="AFR65" s="28"/>
      <c r="AFS65" s="28"/>
      <c r="AFT65" s="28"/>
      <c r="AFU65" s="28"/>
      <c r="AFV65" s="28"/>
      <c r="AFW65" s="28"/>
      <c r="AFX65" s="28"/>
      <c r="AFY65" s="28"/>
      <c r="AFZ65" s="28"/>
      <c r="AGA65" s="28"/>
      <c r="AGB65" s="28"/>
      <c r="AGC65" s="28"/>
      <c r="AGD65" s="28"/>
      <c r="AGE65" s="28"/>
      <c r="AGF65" s="28"/>
      <c r="AGG65" s="28"/>
      <c r="AGH65" s="28"/>
      <c r="AGI65" s="28"/>
      <c r="AGJ65" s="28"/>
      <c r="AGK65" s="28"/>
      <c r="AGL65" s="28"/>
      <c r="AGM65" s="28"/>
      <c r="AGN65" s="28"/>
      <c r="AGO65" s="28"/>
      <c r="AGP65" s="28"/>
      <c r="AGQ65" s="28"/>
      <c r="AGR65" s="28"/>
      <c r="AGS65" s="28"/>
      <c r="AGT65" s="28"/>
      <c r="AGU65" s="28"/>
      <c r="AGV65" s="28"/>
      <c r="AGW65" s="28"/>
      <c r="AGX65" s="28"/>
      <c r="AGY65" s="28"/>
      <c r="AGZ65" s="28"/>
      <c r="AHA65" s="28"/>
      <c r="AHB65" s="28"/>
      <c r="AHC65" s="28"/>
      <c r="AHD65" s="28"/>
      <c r="AHE65" s="28"/>
      <c r="AHF65" s="28"/>
      <c r="AHG65" s="28"/>
      <c r="AHH65" s="28"/>
      <c r="AHI65" s="28"/>
      <c r="AHJ65" s="28"/>
      <c r="AHK65" s="28"/>
      <c r="AHL65" s="28"/>
      <c r="AHM65" s="28"/>
      <c r="AHN65" s="28"/>
      <c r="AHO65" s="28"/>
      <c r="AHP65" s="28"/>
      <c r="AHQ65" s="28"/>
      <c r="AHR65" s="28"/>
      <c r="AHS65" s="28"/>
      <c r="AHT65" s="28"/>
      <c r="AHU65" s="28"/>
      <c r="AHV65" s="28"/>
      <c r="AHW65" s="28"/>
      <c r="AHX65" s="28"/>
      <c r="AHY65" s="28"/>
      <c r="AHZ65" s="28"/>
      <c r="AIA65" s="28"/>
      <c r="AIB65" s="28"/>
      <c r="AIC65" s="28"/>
      <c r="AID65" s="28"/>
      <c r="AIE65" s="28"/>
      <c r="AIF65" s="28"/>
      <c r="AIG65" s="28"/>
      <c r="AIH65" s="28"/>
      <c r="AII65" s="28"/>
      <c r="AIJ65" s="28"/>
      <c r="AIK65" s="28"/>
      <c r="AIL65" s="28"/>
      <c r="AIM65" s="28"/>
      <c r="AIN65" s="28"/>
      <c r="AIO65" s="28"/>
      <c r="AIP65" s="28"/>
      <c r="AIQ65" s="28"/>
      <c r="AIR65" s="28"/>
      <c r="AIS65" s="28"/>
      <c r="AIT65" s="28"/>
      <c r="AIU65" s="28"/>
      <c r="AIV65" s="28"/>
      <c r="AIW65" s="28"/>
      <c r="AIX65" s="28"/>
      <c r="AIY65" s="28"/>
      <c r="AIZ65" s="28"/>
      <c r="AJA65" s="28"/>
      <c r="AJB65" s="28"/>
      <c r="AJC65" s="28"/>
      <c r="AJD65" s="28"/>
      <c r="AJE65" s="28"/>
      <c r="AJF65" s="28"/>
      <c r="AJG65" s="28"/>
      <c r="AJH65" s="28"/>
      <c r="AJI65" s="28"/>
      <c r="AJJ65" s="28"/>
      <c r="AJK65" s="28"/>
      <c r="AJL65" s="28"/>
      <c r="AJM65" s="28"/>
      <c r="AJN65" s="28"/>
      <c r="AJO65" s="28"/>
      <c r="AJP65" s="28"/>
      <c r="AJQ65" s="28"/>
      <c r="AJR65" s="28"/>
      <c r="AJS65" s="28"/>
      <c r="AJT65" s="28"/>
      <c r="AJU65" s="28"/>
      <c r="AJV65" s="28"/>
      <c r="AJW65" s="28"/>
      <c r="AJX65" s="28"/>
      <c r="AJY65" s="28"/>
      <c r="AJZ65" s="28"/>
      <c r="AKA65" s="28"/>
      <c r="AKB65" s="28"/>
      <c r="AKC65" s="28"/>
      <c r="AKD65" s="28"/>
      <c r="AKE65" s="28"/>
      <c r="AKF65" s="28"/>
      <c r="AKG65" s="28"/>
      <c r="AKH65" s="28"/>
      <c r="AKI65" s="28"/>
      <c r="AKJ65" s="28"/>
      <c r="AKK65" s="28"/>
      <c r="AKL65" s="28"/>
      <c r="AKM65" s="28"/>
      <c r="AKN65" s="28"/>
      <c r="AKO65" s="28"/>
      <c r="AKP65" s="28"/>
      <c r="AKQ65" s="28"/>
      <c r="AKR65" s="28"/>
      <c r="AKS65" s="28"/>
      <c r="AKT65" s="28"/>
      <c r="AKU65" s="28"/>
      <c r="AKV65" s="28"/>
      <c r="AKW65" s="28"/>
      <c r="AKX65" s="28"/>
      <c r="AKY65" s="28"/>
      <c r="AKZ65" s="28"/>
      <c r="ALA65" s="28"/>
      <c r="ALB65" s="28"/>
      <c r="ALC65" s="28"/>
      <c r="ALD65" s="28"/>
      <c r="ALE65" s="28"/>
      <c r="ALF65" s="28"/>
      <c r="ALG65" s="28"/>
      <c r="ALH65" s="28"/>
      <c r="ALI65" s="28"/>
      <c r="ALJ65" s="28"/>
      <c r="ALK65" s="28"/>
      <c r="ALL65" s="28"/>
      <c r="ALM65" s="28"/>
      <c r="ALN65" s="28"/>
      <c r="ALO65" s="28"/>
      <c r="ALP65" s="28"/>
      <c r="ALQ65" s="28"/>
      <c r="ALR65" s="28"/>
      <c r="ALS65" s="28"/>
      <c r="ALT65" s="28"/>
      <c r="ALU65" s="28"/>
      <c r="ALV65" s="28"/>
      <c r="ALW65" s="28"/>
      <c r="ALX65" s="28"/>
      <c r="ALY65" s="28"/>
      <c r="ALZ65" s="28"/>
      <c r="AMA65" s="28"/>
      <c r="AMB65" s="28"/>
      <c r="AMC65" s="28"/>
      <c r="AMD65" s="28"/>
      <c r="AME65" s="30"/>
    </row>
    <row r="66" spans="2:1019" s="29" customFormat="1" ht="12" customHeight="1" thickBot="1">
      <c r="B66" s="28"/>
      <c r="C66" s="488" t="s">
        <v>5</v>
      </c>
      <c r="D66" s="145"/>
      <c r="E66" s="145"/>
      <c r="F66" s="145"/>
      <c r="G66" s="145"/>
      <c r="H66" s="145"/>
      <c r="I66" s="145"/>
      <c r="J66" s="145"/>
      <c r="K66" s="481"/>
      <c r="L66" s="146"/>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8"/>
      <c r="HX66" s="28"/>
      <c r="HY66" s="28"/>
      <c r="HZ66" s="28"/>
      <c r="IA66" s="28"/>
      <c r="IB66" s="28"/>
      <c r="IC66" s="28"/>
      <c r="ID66" s="28"/>
      <c r="IE66" s="28"/>
      <c r="IF66" s="28"/>
      <c r="IG66" s="28"/>
      <c r="IH66" s="28"/>
      <c r="II66" s="28"/>
      <c r="IJ66" s="28"/>
      <c r="IK66" s="28"/>
      <c r="IL66" s="28"/>
      <c r="IM66" s="28"/>
      <c r="IN66" s="28"/>
      <c r="IO66" s="28"/>
      <c r="IP66" s="28"/>
      <c r="IQ66" s="28"/>
      <c r="IR66" s="28"/>
      <c r="IS66" s="28"/>
      <c r="IT66" s="28"/>
      <c r="IU66" s="28"/>
      <c r="IV66" s="28"/>
      <c r="IW66" s="28"/>
      <c r="IX66" s="28"/>
      <c r="IY66" s="28"/>
      <c r="IZ66" s="28"/>
      <c r="JA66" s="28"/>
      <c r="JB66" s="28"/>
      <c r="JC66" s="28"/>
      <c r="JD66" s="28"/>
      <c r="JE66" s="28"/>
      <c r="JF66" s="28"/>
      <c r="JG66" s="28"/>
      <c r="JH66" s="28"/>
      <c r="JI66" s="28"/>
      <c r="JJ66" s="28"/>
      <c r="JK66" s="28"/>
      <c r="JL66" s="28"/>
      <c r="JM66" s="28"/>
      <c r="JN66" s="28"/>
      <c r="JO66" s="28"/>
      <c r="JP66" s="28"/>
      <c r="JQ66" s="28"/>
      <c r="JR66" s="28"/>
      <c r="JS66" s="28"/>
      <c r="JT66" s="28"/>
      <c r="JU66" s="28"/>
      <c r="JV66" s="28"/>
      <c r="JW66" s="28"/>
      <c r="JX66" s="28"/>
      <c r="JY66" s="28"/>
      <c r="JZ66" s="28"/>
      <c r="KA66" s="28"/>
      <c r="KB66" s="28"/>
      <c r="KC66" s="28"/>
      <c r="KD66" s="28"/>
      <c r="KE66" s="28"/>
      <c r="KF66" s="28"/>
      <c r="KG66" s="28"/>
      <c r="KH66" s="28"/>
      <c r="KI66" s="28"/>
      <c r="KJ66" s="28"/>
      <c r="KK66" s="28"/>
      <c r="KL66" s="28"/>
      <c r="KM66" s="28"/>
      <c r="KN66" s="28"/>
      <c r="KO66" s="28"/>
      <c r="KP66" s="28"/>
      <c r="KQ66" s="28"/>
      <c r="KR66" s="28"/>
      <c r="KS66" s="28"/>
      <c r="KT66" s="28"/>
      <c r="KU66" s="28"/>
      <c r="KV66" s="28"/>
      <c r="KW66" s="28"/>
      <c r="KX66" s="28"/>
      <c r="KY66" s="28"/>
      <c r="KZ66" s="28"/>
      <c r="LA66" s="28"/>
      <c r="LB66" s="28"/>
      <c r="LC66" s="28"/>
      <c r="LD66" s="28"/>
      <c r="LE66" s="28"/>
      <c r="LF66" s="28"/>
      <c r="LG66" s="28"/>
      <c r="LH66" s="28"/>
      <c r="LI66" s="28"/>
      <c r="LJ66" s="28"/>
      <c r="LK66" s="28"/>
      <c r="LL66" s="28"/>
      <c r="LM66" s="28"/>
      <c r="LN66" s="28"/>
      <c r="LO66" s="28"/>
      <c r="LP66" s="28"/>
      <c r="LQ66" s="28"/>
      <c r="LR66" s="28"/>
      <c r="LS66" s="28"/>
      <c r="LT66" s="28"/>
      <c r="LU66" s="28"/>
      <c r="LV66" s="28"/>
      <c r="LW66" s="28"/>
      <c r="LX66" s="28"/>
      <c r="LY66" s="28"/>
      <c r="LZ66" s="28"/>
      <c r="MA66" s="28"/>
      <c r="MB66" s="28"/>
      <c r="MC66" s="28"/>
      <c r="MD66" s="28"/>
      <c r="ME66" s="28"/>
      <c r="MF66" s="28"/>
      <c r="MG66" s="28"/>
      <c r="MH66" s="28"/>
      <c r="MI66" s="28"/>
      <c r="MJ66" s="28"/>
      <c r="MK66" s="28"/>
      <c r="ML66" s="28"/>
      <c r="MM66" s="28"/>
      <c r="MN66" s="28"/>
      <c r="MO66" s="28"/>
      <c r="MP66" s="28"/>
      <c r="MQ66" s="28"/>
      <c r="MR66" s="28"/>
      <c r="MS66" s="28"/>
      <c r="MT66" s="28"/>
      <c r="MU66" s="28"/>
      <c r="MV66" s="28"/>
      <c r="MW66" s="28"/>
      <c r="MX66" s="28"/>
      <c r="MY66" s="28"/>
      <c r="MZ66" s="28"/>
      <c r="NA66" s="28"/>
      <c r="NB66" s="28"/>
      <c r="NC66" s="28"/>
      <c r="ND66" s="28"/>
      <c r="NE66" s="28"/>
      <c r="NF66" s="28"/>
      <c r="NG66" s="28"/>
      <c r="NH66" s="28"/>
      <c r="NI66" s="28"/>
      <c r="NJ66" s="28"/>
      <c r="NK66" s="28"/>
      <c r="NL66" s="28"/>
      <c r="NM66" s="28"/>
      <c r="NN66" s="28"/>
      <c r="NO66" s="28"/>
      <c r="NP66" s="28"/>
      <c r="NQ66" s="28"/>
      <c r="NR66" s="28"/>
      <c r="NS66" s="28"/>
      <c r="NT66" s="28"/>
      <c r="NU66" s="28"/>
      <c r="NV66" s="28"/>
      <c r="NW66" s="28"/>
      <c r="NX66" s="28"/>
      <c r="NY66" s="28"/>
      <c r="NZ66" s="28"/>
      <c r="OA66" s="28"/>
      <c r="OB66" s="28"/>
      <c r="OC66" s="28"/>
      <c r="OD66" s="28"/>
      <c r="OE66" s="28"/>
      <c r="OF66" s="28"/>
      <c r="OG66" s="28"/>
      <c r="OH66" s="28"/>
      <c r="OI66" s="28"/>
      <c r="OJ66" s="28"/>
      <c r="OK66" s="28"/>
      <c r="OL66" s="28"/>
      <c r="OM66" s="28"/>
      <c r="ON66" s="28"/>
      <c r="OO66" s="28"/>
      <c r="OP66" s="28"/>
      <c r="OQ66" s="28"/>
      <c r="OR66" s="28"/>
      <c r="OS66" s="28"/>
      <c r="OT66" s="28"/>
      <c r="OU66" s="28"/>
      <c r="OV66" s="28"/>
      <c r="OW66" s="28"/>
      <c r="OX66" s="28"/>
      <c r="OY66" s="28"/>
      <c r="OZ66" s="28"/>
      <c r="PA66" s="28"/>
      <c r="PB66" s="28"/>
      <c r="PC66" s="28"/>
      <c r="PD66" s="28"/>
      <c r="PE66" s="28"/>
      <c r="PF66" s="28"/>
      <c r="PG66" s="28"/>
      <c r="PH66" s="28"/>
      <c r="PI66" s="28"/>
      <c r="PJ66" s="28"/>
      <c r="PK66" s="28"/>
      <c r="PL66" s="28"/>
      <c r="PM66" s="28"/>
      <c r="PN66" s="28"/>
      <c r="PO66" s="28"/>
      <c r="PP66" s="28"/>
      <c r="PQ66" s="28"/>
      <c r="PR66" s="28"/>
      <c r="PS66" s="28"/>
      <c r="PT66" s="28"/>
      <c r="PU66" s="28"/>
      <c r="PV66" s="28"/>
      <c r="PW66" s="28"/>
      <c r="PX66" s="28"/>
      <c r="PY66" s="28"/>
      <c r="PZ66" s="28"/>
      <c r="QA66" s="28"/>
      <c r="QB66" s="28"/>
      <c r="QC66" s="28"/>
      <c r="QD66" s="28"/>
      <c r="QE66" s="28"/>
      <c r="QF66" s="28"/>
      <c r="QG66" s="28"/>
      <c r="QH66" s="28"/>
      <c r="QI66" s="28"/>
      <c r="QJ66" s="28"/>
      <c r="QK66" s="28"/>
      <c r="QL66" s="28"/>
      <c r="QM66" s="28"/>
      <c r="QN66" s="28"/>
      <c r="QO66" s="28"/>
      <c r="QP66" s="28"/>
      <c r="QQ66" s="28"/>
      <c r="QR66" s="28"/>
      <c r="QS66" s="28"/>
      <c r="QT66" s="28"/>
      <c r="QU66" s="28"/>
      <c r="QV66" s="28"/>
      <c r="QW66" s="28"/>
      <c r="QX66" s="28"/>
      <c r="QY66" s="28"/>
      <c r="QZ66" s="28"/>
      <c r="RA66" s="28"/>
      <c r="RB66" s="28"/>
      <c r="RC66" s="28"/>
      <c r="RD66" s="28"/>
      <c r="RE66" s="28"/>
      <c r="RF66" s="28"/>
      <c r="RG66" s="28"/>
      <c r="RH66" s="28"/>
      <c r="RI66" s="28"/>
      <c r="RJ66" s="28"/>
      <c r="RK66" s="28"/>
      <c r="RL66" s="28"/>
      <c r="RM66" s="28"/>
      <c r="RN66" s="28"/>
      <c r="RO66" s="28"/>
      <c r="RP66" s="28"/>
      <c r="RQ66" s="28"/>
      <c r="RR66" s="28"/>
      <c r="RS66" s="28"/>
      <c r="RT66" s="28"/>
      <c r="RU66" s="28"/>
      <c r="RV66" s="28"/>
      <c r="RW66" s="28"/>
      <c r="RX66" s="28"/>
      <c r="RY66" s="28"/>
      <c r="RZ66" s="28"/>
      <c r="SA66" s="28"/>
      <c r="SB66" s="28"/>
      <c r="SC66" s="28"/>
      <c r="SD66" s="28"/>
      <c r="SE66" s="28"/>
      <c r="SF66" s="28"/>
      <c r="SG66" s="28"/>
      <c r="SH66" s="28"/>
      <c r="SI66" s="28"/>
      <c r="SJ66" s="28"/>
      <c r="SK66" s="28"/>
      <c r="SL66" s="28"/>
      <c r="SM66" s="28"/>
      <c r="SN66" s="28"/>
      <c r="SO66" s="28"/>
      <c r="SP66" s="28"/>
      <c r="SQ66" s="28"/>
      <c r="SR66" s="28"/>
      <c r="SS66" s="28"/>
      <c r="ST66" s="28"/>
      <c r="SU66" s="28"/>
      <c r="SV66" s="28"/>
      <c r="SW66" s="28"/>
      <c r="SX66" s="28"/>
      <c r="SY66" s="28"/>
      <c r="SZ66" s="28"/>
      <c r="TA66" s="28"/>
      <c r="TB66" s="28"/>
      <c r="TC66" s="28"/>
      <c r="TD66" s="28"/>
      <c r="TE66" s="28"/>
      <c r="TF66" s="28"/>
      <c r="TG66" s="28"/>
      <c r="TH66" s="28"/>
      <c r="TI66" s="28"/>
      <c r="TJ66" s="28"/>
      <c r="TK66" s="28"/>
      <c r="TL66" s="28"/>
      <c r="TM66" s="28"/>
      <c r="TN66" s="28"/>
      <c r="TO66" s="28"/>
      <c r="TP66" s="28"/>
      <c r="TQ66" s="28"/>
      <c r="TR66" s="28"/>
      <c r="TS66" s="28"/>
      <c r="TT66" s="28"/>
      <c r="TU66" s="28"/>
      <c r="TV66" s="28"/>
      <c r="TW66" s="28"/>
      <c r="TX66" s="28"/>
      <c r="TY66" s="28"/>
      <c r="TZ66" s="28"/>
      <c r="UA66" s="28"/>
      <c r="UB66" s="28"/>
      <c r="UC66" s="28"/>
      <c r="UD66" s="28"/>
      <c r="UE66" s="28"/>
      <c r="UF66" s="28"/>
      <c r="UG66" s="28"/>
      <c r="UH66" s="28"/>
      <c r="UI66" s="28"/>
      <c r="UJ66" s="28"/>
      <c r="UK66" s="28"/>
      <c r="UL66" s="28"/>
      <c r="UM66" s="28"/>
      <c r="UN66" s="28"/>
      <c r="UO66" s="28"/>
      <c r="UP66" s="28"/>
      <c r="UQ66" s="28"/>
      <c r="UR66" s="28"/>
      <c r="US66" s="28"/>
      <c r="UT66" s="28"/>
      <c r="UU66" s="28"/>
      <c r="UV66" s="28"/>
      <c r="UW66" s="28"/>
      <c r="UX66" s="28"/>
      <c r="UY66" s="28"/>
      <c r="UZ66" s="28"/>
      <c r="VA66" s="28"/>
      <c r="VB66" s="28"/>
      <c r="VC66" s="28"/>
      <c r="VD66" s="28"/>
      <c r="VE66" s="28"/>
      <c r="VF66" s="28"/>
      <c r="VG66" s="28"/>
      <c r="VH66" s="28"/>
      <c r="VI66" s="28"/>
      <c r="VJ66" s="28"/>
      <c r="VK66" s="28"/>
      <c r="VL66" s="28"/>
      <c r="VM66" s="28"/>
      <c r="VN66" s="28"/>
      <c r="VO66" s="28"/>
      <c r="VP66" s="28"/>
      <c r="VQ66" s="28"/>
      <c r="VR66" s="28"/>
      <c r="VS66" s="28"/>
      <c r="VT66" s="28"/>
      <c r="VU66" s="28"/>
      <c r="VV66" s="28"/>
      <c r="VW66" s="28"/>
      <c r="VX66" s="28"/>
      <c r="VY66" s="28"/>
      <c r="VZ66" s="28"/>
      <c r="WA66" s="28"/>
      <c r="WB66" s="28"/>
      <c r="WC66" s="28"/>
      <c r="WD66" s="28"/>
      <c r="WE66" s="28"/>
      <c r="WF66" s="28"/>
      <c r="WG66" s="28"/>
      <c r="WH66" s="28"/>
      <c r="WI66" s="28"/>
      <c r="WJ66" s="28"/>
      <c r="WK66" s="28"/>
      <c r="WL66" s="28"/>
      <c r="WM66" s="28"/>
      <c r="WN66" s="28"/>
      <c r="WO66" s="28"/>
      <c r="WP66" s="28"/>
      <c r="WQ66" s="28"/>
      <c r="WR66" s="28"/>
      <c r="WS66" s="28"/>
      <c r="WT66" s="28"/>
      <c r="WU66" s="28"/>
      <c r="WV66" s="28"/>
      <c r="WW66" s="28"/>
      <c r="WX66" s="28"/>
      <c r="WY66" s="28"/>
      <c r="WZ66" s="28"/>
      <c r="XA66" s="28"/>
      <c r="XB66" s="28"/>
      <c r="XC66" s="28"/>
      <c r="XD66" s="28"/>
      <c r="XE66" s="28"/>
      <c r="XF66" s="28"/>
      <c r="XG66" s="28"/>
      <c r="XH66" s="28"/>
      <c r="XI66" s="28"/>
      <c r="XJ66" s="28"/>
      <c r="XK66" s="28"/>
      <c r="XL66" s="28"/>
      <c r="XM66" s="28"/>
      <c r="XN66" s="28"/>
      <c r="XO66" s="28"/>
      <c r="XP66" s="28"/>
      <c r="XQ66" s="28"/>
      <c r="XR66" s="28"/>
      <c r="XS66" s="28"/>
      <c r="XT66" s="28"/>
      <c r="XU66" s="28"/>
      <c r="XV66" s="28"/>
      <c r="XW66" s="28"/>
      <c r="XX66" s="28"/>
      <c r="XY66" s="28"/>
      <c r="XZ66" s="28"/>
      <c r="YA66" s="28"/>
      <c r="YB66" s="28"/>
      <c r="YC66" s="28"/>
      <c r="YD66" s="28"/>
      <c r="YE66" s="28"/>
      <c r="YF66" s="28"/>
      <c r="YG66" s="28"/>
      <c r="YH66" s="28"/>
      <c r="YI66" s="28"/>
      <c r="YJ66" s="28"/>
      <c r="YK66" s="28"/>
      <c r="YL66" s="28"/>
      <c r="YM66" s="28"/>
      <c r="YN66" s="28"/>
      <c r="YO66" s="28"/>
      <c r="YP66" s="28"/>
      <c r="YQ66" s="28"/>
      <c r="YR66" s="28"/>
      <c r="YS66" s="28"/>
      <c r="YT66" s="28"/>
      <c r="YU66" s="28"/>
      <c r="YV66" s="28"/>
      <c r="YW66" s="28"/>
      <c r="YX66" s="28"/>
      <c r="YY66" s="28"/>
      <c r="YZ66" s="28"/>
      <c r="ZA66" s="28"/>
      <c r="ZB66" s="28"/>
      <c r="ZC66" s="28"/>
      <c r="ZD66" s="28"/>
      <c r="ZE66" s="28"/>
      <c r="ZF66" s="28"/>
      <c r="ZG66" s="28"/>
      <c r="ZH66" s="28"/>
      <c r="ZI66" s="28"/>
      <c r="ZJ66" s="28"/>
      <c r="ZK66" s="28"/>
      <c r="ZL66" s="28"/>
      <c r="ZM66" s="28"/>
      <c r="ZN66" s="28"/>
      <c r="ZO66" s="28"/>
      <c r="ZP66" s="28"/>
      <c r="ZQ66" s="28"/>
      <c r="ZR66" s="28"/>
      <c r="ZS66" s="28"/>
      <c r="ZT66" s="28"/>
      <c r="ZU66" s="28"/>
      <c r="ZV66" s="28"/>
      <c r="ZW66" s="28"/>
      <c r="ZX66" s="28"/>
      <c r="ZY66" s="28"/>
      <c r="ZZ66" s="28"/>
      <c r="AAA66" s="28"/>
      <c r="AAB66" s="28"/>
      <c r="AAC66" s="28"/>
      <c r="AAD66" s="28"/>
      <c r="AAE66" s="28"/>
      <c r="AAF66" s="28"/>
      <c r="AAG66" s="28"/>
      <c r="AAH66" s="28"/>
      <c r="AAI66" s="28"/>
      <c r="AAJ66" s="28"/>
      <c r="AAK66" s="28"/>
      <c r="AAL66" s="28"/>
      <c r="AAM66" s="28"/>
      <c r="AAN66" s="28"/>
      <c r="AAO66" s="28"/>
      <c r="AAP66" s="28"/>
      <c r="AAQ66" s="28"/>
      <c r="AAR66" s="28"/>
      <c r="AAS66" s="28"/>
      <c r="AAT66" s="28"/>
      <c r="AAU66" s="28"/>
      <c r="AAV66" s="28"/>
      <c r="AAW66" s="28"/>
      <c r="AAX66" s="28"/>
      <c r="AAY66" s="28"/>
      <c r="AAZ66" s="28"/>
      <c r="ABA66" s="28"/>
      <c r="ABB66" s="28"/>
      <c r="ABC66" s="28"/>
      <c r="ABD66" s="28"/>
      <c r="ABE66" s="28"/>
      <c r="ABF66" s="28"/>
      <c r="ABG66" s="28"/>
      <c r="ABH66" s="28"/>
      <c r="ABI66" s="28"/>
      <c r="ABJ66" s="28"/>
      <c r="ABK66" s="28"/>
      <c r="ABL66" s="28"/>
      <c r="ABM66" s="28"/>
      <c r="ABN66" s="28"/>
      <c r="ABO66" s="28"/>
      <c r="ABP66" s="28"/>
      <c r="ABQ66" s="28"/>
      <c r="ABR66" s="28"/>
      <c r="ABS66" s="28"/>
      <c r="ABT66" s="28"/>
      <c r="ABU66" s="28"/>
      <c r="ABV66" s="28"/>
      <c r="ABW66" s="28"/>
      <c r="ABX66" s="28"/>
      <c r="ABY66" s="28"/>
      <c r="ABZ66" s="28"/>
      <c r="ACA66" s="28"/>
      <c r="ACB66" s="28"/>
      <c r="ACC66" s="28"/>
      <c r="ACD66" s="28"/>
      <c r="ACE66" s="28"/>
      <c r="ACF66" s="28"/>
      <c r="ACG66" s="28"/>
      <c r="ACH66" s="28"/>
      <c r="ACI66" s="28"/>
      <c r="ACJ66" s="28"/>
      <c r="ACK66" s="28"/>
      <c r="ACL66" s="28"/>
      <c r="ACM66" s="28"/>
      <c r="ACN66" s="28"/>
      <c r="ACO66" s="28"/>
      <c r="ACP66" s="28"/>
      <c r="ACQ66" s="28"/>
      <c r="ACR66" s="28"/>
      <c r="ACS66" s="28"/>
      <c r="ACT66" s="28"/>
      <c r="ACU66" s="28"/>
      <c r="ACV66" s="28"/>
      <c r="ACW66" s="28"/>
      <c r="ACX66" s="28"/>
      <c r="ACY66" s="28"/>
      <c r="ACZ66" s="28"/>
      <c r="ADA66" s="28"/>
      <c r="ADB66" s="28"/>
      <c r="ADC66" s="28"/>
      <c r="ADD66" s="28"/>
      <c r="ADE66" s="28"/>
      <c r="ADF66" s="28"/>
      <c r="ADG66" s="28"/>
      <c r="ADH66" s="28"/>
      <c r="ADI66" s="28"/>
      <c r="ADJ66" s="28"/>
      <c r="ADK66" s="28"/>
      <c r="ADL66" s="28"/>
      <c r="ADM66" s="28"/>
      <c r="ADN66" s="28"/>
      <c r="ADO66" s="28"/>
      <c r="ADP66" s="28"/>
      <c r="ADQ66" s="28"/>
      <c r="ADR66" s="28"/>
      <c r="ADS66" s="28"/>
      <c r="ADT66" s="28"/>
      <c r="ADU66" s="28"/>
      <c r="ADV66" s="28"/>
      <c r="ADW66" s="28"/>
      <c r="ADX66" s="28"/>
      <c r="ADY66" s="28"/>
      <c r="ADZ66" s="28"/>
      <c r="AEA66" s="28"/>
      <c r="AEB66" s="28"/>
      <c r="AEC66" s="28"/>
      <c r="AED66" s="28"/>
      <c r="AEE66" s="28"/>
      <c r="AEF66" s="28"/>
      <c r="AEG66" s="28"/>
      <c r="AEH66" s="28"/>
      <c r="AEI66" s="28"/>
      <c r="AEJ66" s="28"/>
      <c r="AEK66" s="28"/>
      <c r="AEL66" s="28"/>
      <c r="AEM66" s="28"/>
      <c r="AEN66" s="28"/>
      <c r="AEO66" s="28"/>
      <c r="AEP66" s="28"/>
      <c r="AEQ66" s="28"/>
      <c r="AER66" s="28"/>
      <c r="AES66" s="28"/>
      <c r="AET66" s="28"/>
      <c r="AEU66" s="28"/>
      <c r="AEV66" s="28"/>
      <c r="AEW66" s="28"/>
      <c r="AEX66" s="28"/>
      <c r="AEY66" s="28"/>
      <c r="AEZ66" s="28"/>
      <c r="AFA66" s="28"/>
      <c r="AFB66" s="28"/>
      <c r="AFC66" s="28"/>
      <c r="AFD66" s="28"/>
      <c r="AFE66" s="28"/>
      <c r="AFF66" s="28"/>
      <c r="AFG66" s="28"/>
      <c r="AFH66" s="28"/>
      <c r="AFI66" s="28"/>
      <c r="AFJ66" s="28"/>
      <c r="AFK66" s="28"/>
      <c r="AFL66" s="28"/>
      <c r="AFM66" s="28"/>
      <c r="AFN66" s="28"/>
      <c r="AFO66" s="28"/>
      <c r="AFP66" s="28"/>
      <c r="AFQ66" s="28"/>
      <c r="AFR66" s="28"/>
      <c r="AFS66" s="28"/>
      <c r="AFT66" s="28"/>
      <c r="AFU66" s="28"/>
      <c r="AFV66" s="28"/>
      <c r="AFW66" s="28"/>
      <c r="AFX66" s="28"/>
      <c r="AFY66" s="28"/>
      <c r="AFZ66" s="28"/>
      <c r="AGA66" s="28"/>
      <c r="AGB66" s="28"/>
      <c r="AGC66" s="28"/>
      <c r="AGD66" s="28"/>
      <c r="AGE66" s="28"/>
      <c r="AGF66" s="28"/>
      <c r="AGG66" s="28"/>
      <c r="AGH66" s="28"/>
      <c r="AGI66" s="28"/>
      <c r="AGJ66" s="28"/>
      <c r="AGK66" s="28"/>
      <c r="AGL66" s="28"/>
      <c r="AGM66" s="28"/>
      <c r="AGN66" s="28"/>
      <c r="AGO66" s="28"/>
      <c r="AGP66" s="28"/>
      <c r="AGQ66" s="28"/>
      <c r="AGR66" s="28"/>
      <c r="AGS66" s="28"/>
      <c r="AGT66" s="28"/>
      <c r="AGU66" s="28"/>
      <c r="AGV66" s="28"/>
      <c r="AGW66" s="28"/>
      <c r="AGX66" s="28"/>
      <c r="AGY66" s="28"/>
      <c r="AGZ66" s="28"/>
      <c r="AHA66" s="28"/>
      <c r="AHB66" s="28"/>
      <c r="AHC66" s="28"/>
      <c r="AHD66" s="28"/>
      <c r="AHE66" s="28"/>
      <c r="AHF66" s="28"/>
      <c r="AHG66" s="28"/>
      <c r="AHH66" s="28"/>
      <c r="AHI66" s="28"/>
      <c r="AHJ66" s="28"/>
      <c r="AHK66" s="28"/>
      <c r="AHL66" s="28"/>
      <c r="AHM66" s="28"/>
      <c r="AHN66" s="28"/>
      <c r="AHO66" s="28"/>
      <c r="AHP66" s="28"/>
      <c r="AHQ66" s="28"/>
      <c r="AHR66" s="28"/>
      <c r="AHS66" s="28"/>
      <c r="AHT66" s="28"/>
      <c r="AHU66" s="28"/>
      <c r="AHV66" s="28"/>
      <c r="AHW66" s="28"/>
      <c r="AHX66" s="28"/>
      <c r="AHY66" s="28"/>
      <c r="AHZ66" s="28"/>
      <c r="AIA66" s="28"/>
      <c r="AIB66" s="28"/>
      <c r="AIC66" s="28"/>
      <c r="AID66" s="28"/>
      <c r="AIE66" s="28"/>
      <c r="AIF66" s="28"/>
      <c r="AIG66" s="28"/>
      <c r="AIH66" s="28"/>
      <c r="AII66" s="28"/>
      <c r="AIJ66" s="28"/>
      <c r="AIK66" s="28"/>
      <c r="AIL66" s="28"/>
      <c r="AIM66" s="28"/>
      <c r="AIN66" s="28"/>
      <c r="AIO66" s="28"/>
      <c r="AIP66" s="28"/>
      <c r="AIQ66" s="28"/>
      <c r="AIR66" s="28"/>
      <c r="AIS66" s="28"/>
      <c r="AIT66" s="28"/>
      <c r="AIU66" s="28"/>
      <c r="AIV66" s="28"/>
      <c r="AIW66" s="28"/>
      <c r="AIX66" s="28"/>
      <c r="AIY66" s="28"/>
      <c r="AIZ66" s="28"/>
      <c r="AJA66" s="28"/>
      <c r="AJB66" s="28"/>
      <c r="AJC66" s="28"/>
      <c r="AJD66" s="28"/>
      <c r="AJE66" s="28"/>
      <c r="AJF66" s="28"/>
      <c r="AJG66" s="28"/>
      <c r="AJH66" s="28"/>
      <c r="AJI66" s="28"/>
      <c r="AJJ66" s="28"/>
      <c r="AJK66" s="28"/>
      <c r="AJL66" s="28"/>
      <c r="AJM66" s="28"/>
      <c r="AJN66" s="28"/>
      <c r="AJO66" s="28"/>
      <c r="AJP66" s="28"/>
      <c r="AJQ66" s="28"/>
      <c r="AJR66" s="28"/>
      <c r="AJS66" s="28"/>
      <c r="AJT66" s="28"/>
      <c r="AJU66" s="28"/>
      <c r="AJV66" s="28"/>
      <c r="AJW66" s="28"/>
      <c r="AJX66" s="28"/>
      <c r="AJY66" s="28"/>
      <c r="AJZ66" s="28"/>
      <c r="AKA66" s="28"/>
      <c r="AKB66" s="28"/>
      <c r="AKC66" s="28"/>
      <c r="AKD66" s="28"/>
      <c r="AKE66" s="28"/>
      <c r="AKF66" s="28"/>
      <c r="AKG66" s="28"/>
      <c r="AKH66" s="28"/>
      <c r="AKI66" s="28"/>
      <c r="AKJ66" s="28"/>
      <c r="AKK66" s="28"/>
      <c r="AKL66" s="28"/>
      <c r="AKM66" s="28"/>
      <c r="AKN66" s="28"/>
      <c r="AKO66" s="28"/>
      <c r="AKP66" s="28"/>
      <c r="AKQ66" s="28"/>
      <c r="AKR66" s="28"/>
      <c r="AKS66" s="28"/>
      <c r="AKT66" s="28"/>
      <c r="AKU66" s="28"/>
      <c r="AKV66" s="28"/>
      <c r="AKW66" s="28"/>
      <c r="AKX66" s="28"/>
      <c r="AKY66" s="28"/>
      <c r="AKZ66" s="28"/>
      <c r="ALA66" s="28"/>
      <c r="ALB66" s="28"/>
      <c r="ALC66" s="28"/>
      <c r="ALD66" s="28"/>
      <c r="ALE66" s="28"/>
      <c r="ALF66" s="28"/>
      <c r="ALG66" s="28"/>
      <c r="ALH66" s="28"/>
      <c r="ALI66" s="28"/>
      <c r="ALJ66" s="28"/>
      <c r="ALK66" s="28"/>
      <c r="ALL66" s="28"/>
      <c r="ALM66" s="28"/>
      <c r="ALN66" s="28"/>
      <c r="ALO66" s="28"/>
      <c r="ALP66" s="28"/>
      <c r="ALQ66" s="28"/>
      <c r="ALR66" s="28"/>
      <c r="ALS66" s="28"/>
      <c r="ALT66" s="28"/>
      <c r="ALU66" s="28"/>
      <c r="ALV66" s="28"/>
      <c r="ALW66" s="28"/>
      <c r="ALX66" s="28"/>
      <c r="ALY66" s="28"/>
      <c r="ALZ66" s="28"/>
      <c r="AMA66" s="28"/>
      <c r="AMB66" s="28"/>
      <c r="AMC66" s="28"/>
      <c r="AMD66" s="28"/>
      <c r="AME66" s="30"/>
    </row>
    <row r="67" spans="2:1019" s="29" customFormat="1" ht="12" customHeight="1">
      <c r="B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8"/>
      <c r="HX67" s="28"/>
      <c r="HY67" s="28"/>
      <c r="HZ67" s="28"/>
      <c r="IA67" s="28"/>
      <c r="IB67" s="28"/>
      <c r="IC67" s="28"/>
      <c r="ID67" s="28"/>
      <c r="IE67" s="28"/>
      <c r="IF67" s="28"/>
      <c r="IG67" s="28"/>
      <c r="IH67" s="28"/>
      <c r="II67" s="28"/>
      <c r="IJ67" s="28"/>
      <c r="IK67" s="28"/>
      <c r="IL67" s="28"/>
      <c r="IM67" s="28"/>
      <c r="IN67" s="28"/>
      <c r="IO67" s="28"/>
      <c r="IP67" s="28"/>
      <c r="IQ67" s="28"/>
      <c r="IR67" s="28"/>
      <c r="IS67" s="28"/>
      <c r="IT67" s="28"/>
      <c r="IU67" s="28"/>
      <c r="IV67" s="28"/>
      <c r="IW67" s="28"/>
      <c r="IX67" s="28"/>
      <c r="IY67" s="28"/>
      <c r="IZ67" s="28"/>
      <c r="JA67" s="28"/>
      <c r="JB67" s="28"/>
      <c r="JC67" s="28"/>
      <c r="JD67" s="28"/>
      <c r="JE67" s="28"/>
      <c r="JF67" s="28"/>
      <c r="JG67" s="28"/>
      <c r="JH67" s="28"/>
      <c r="JI67" s="28"/>
      <c r="JJ67" s="28"/>
      <c r="JK67" s="28"/>
      <c r="JL67" s="28"/>
      <c r="JM67" s="28"/>
      <c r="JN67" s="28"/>
      <c r="JO67" s="28"/>
      <c r="JP67" s="28"/>
      <c r="JQ67" s="28"/>
      <c r="JR67" s="28"/>
      <c r="JS67" s="28"/>
      <c r="JT67" s="28"/>
      <c r="JU67" s="28"/>
      <c r="JV67" s="28"/>
      <c r="JW67" s="28"/>
      <c r="JX67" s="28"/>
      <c r="JY67" s="28"/>
      <c r="JZ67" s="28"/>
      <c r="KA67" s="28"/>
      <c r="KB67" s="28"/>
      <c r="KC67" s="28"/>
      <c r="KD67" s="28"/>
      <c r="KE67" s="28"/>
      <c r="KF67" s="28"/>
      <c r="KG67" s="28"/>
      <c r="KH67" s="28"/>
      <c r="KI67" s="28"/>
      <c r="KJ67" s="28"/>
      <c r="KK67" s="28"/>
      <c r="KL67" s="28"/>
      <c r="KM67" s="28"/>
      <c r="KN67" s="28"/>
      <c r="KO67" s="28"/>
      <c r="KP67" s="28"/>
      <c r="KQ67" s="28"/>
      <c r="KR67" s="28"/>
      <c r="KS67" s="28"/>
      <c r="KT67" s="28"/>
      <c r="KU67" s="28"/>
      <c r="KV67" s="28"/>
      <c r="KW67" s="28"/>
      <c r="KX67" s="28"/>
      <c r="KY67" s="28"/>
      <c r="KZ67" s="28"/>
      <c r="LA67" s="28"/>
      <c r="LB67" s="28"/>
      <c r="LC67" s="28"/>
      <c r="LD67" s="28"/>
      <c r="LE67" s="28"/>
      <c r="LF67" s="28"/>
      <c r="LG67" s="28"/>
      <c r="LH67" s="28"/>
      <c r="LI67" s="28"/>
      <c r="LJ67" s="28"/>
      <c r="LK67" s="28"/>
      <c r="LL67" s="28"/>
      <c r="LM67" s="28"/>
      <c r="LN67" s="28"/>
      <c r="LO67" s="28"/>
      <c r="LP67" s="28"/>
      <c r="LQ67" s="28"/>
      <c r="LR67" s="28"/>
      <c r="LS67" s="28"/>
      <c r="LT67" s="28"/>
      <c r="LU67" s="28"/>
      <c r="LV67" s="28"/>
      <c r="LW67" s="28"/>
      <c r="LX67" s="28"/>
      <c r="LY67" s="28"/>
      <c r="LZ67" s="28"/>
      <c r="MA67" s="28"/>
      <c r="MB67" s="28"/>
      <c r="MC67" s="28"/>
      <c r="MD67" s="28"/>
      <c r="ME67" s="28"/>
      <c r="MF67" s="28"/>
      <c r="MG67" s="28"/>
      <c r="MH67" s="28"/>
      <c r="MI67" s="28"/>
      <c r="MJ67" s="28"/>
      <c r="MK67" s="28"/>
      <c r="ML67" s="28"/>
      <c r="MM67" s="28"/>
      <c r="MN67" s="28"/>
      <c r="MO67" s="28"/>
      <c r="MP67" s="28"/>
      <c r="MQ67" s="28"/>
      <c r="MR67" s="28"/>
      <c r="MS67" s="28"/>
      <c r="MT67" s="28"/>
      <c r="MU67" s="28"/>
      <c r="MV67" s="28"/>
      <c r="MW67" s="28"/>
      <c r="MX67" s="28"/>
      <c r="MY67" s="28"/>
      <c r="MZ67" s="28"/>
      <c r="NA67" s="28"/>
      <c r="NB67" s="28"/>
      <c r="NC67" s="28"/>
      <c r="ND67" s="28"/>
      <c r="NE67" s="28"/>
      <c r="NF67" s="28"/>
      <c r="NG67" s="28"/>
      <c r="NH67" s="28"/>
      <c r="NI67" s="28"/>
      <c r="NJ67" s="28"/>
      <c r="NK67" s="28"/>
      <c r="NL67" s="28"/>
      <c r="NM67" s="28"/>
      <c r="NN67" s="28"/>
      <c r="NO67" s="28"/>
      <c r="NP67" s="28"/>
      <c r="NQ67" s="28"/>
      <c r="NR67" s="28"/>
      <c r="NS67" s="28"/>
      <c r="NT67" s="28"/>
      <c r="NU67" s="28"/>
      <c r="NV67" s="28"/>
      <c r="NW67" s="28"/>
      <c r="NX67" s="28"/>
      <c r="NY67" s="28"/>
      <c r="NZ67" s="28"/>
      <c r="OA67" s="28"/>
      <c r="OB67" s="28"/>
      <c r="OC67" s="28"/>
      <c r="OD67" s="28"/>
      <c r="OE67" s="28"/>
      <c r="OF67" s="28"/>
      <c r="OG67" s="28"/>
      <c r="OH67" s="28"/>
      <c r="OI67" s="28"/>
      <c r="OJ67" s="28"/>
      <c r="OK67" s="28"/>
      <c r="OL67" s="28"/>
      <c r="OM67" s="28"/>
      <c r="ON67" s="28"/>
      <c r="OO67" s="28"/>
      <c r="OP67" s="28"/>
      <c r="OQ67" s="28"/>
      <c r="OR67" s="28"/>
      <c r="OS67" s="28"/>
      <c r="OT67" s="28"/>
      <c r="OU67" s="28"/>
      <c r="OV67" s="28"/>
      <c r="OW67" s="28"/>
      <c r="OX67" s="28"/>
      <c r="OY67" s="28"/>
      <c r="OZ67" s="28"/>
      <c r="PA67" s="28"/>
      <c r="PB67" s="28"/>
      <c r="PC67" s="28"/>
      <c r="PD67" s="28"/>
      <c r="PE67" s="28"/>
      <c r="PF67" s="28"/>
      <c r="PG67" s="28"/>
      <c r="PH67" s="28"/>
      <c r="PI67" s="28"/>
      <c r="PJ67" s="28"/>
      <c r="PK67" s="28"/>
      <c r="PL67" s="28"/>
      <c r="PM67" s="28"/>
      <c r="PN67" s="28"/>
      <c r="PO67" s="28"/>
      <c r="PP67" s="28"/>
      <c r="PQ67" s="28"/>
      <c r="PR67" s="28"/>
      <c r="PS67" s="28"/>
      <c r="PT67" s="28"/>
      <c r="PU67" s="28"/>
      <c r="PV67" s="28"/>
      <c r="PW67" s="28"/>
      <c r="PX67" s="28"/>
      <c r="PY67" s="28"/>
      <c r="PZ67" s="28"/>
      <c r="QA67" s="28"/>
      <c r="QB67" s="28"/>
      <c r="QC67" s="28"/>
      <c r="QD67" s="28"/>
      <c r="QE67" s="28"/>
      <c r="QF67" s="28"/>
      <c r="QG67" s="28"/>
      <c r="QH67" s="28"/>
      <c r="QI67" s="28"/>
      <c r="QJ67" s="28"/>
      <c r="QK67" s="28"/>
      <c r="QL67" s="28"/>
      <c r="QM67" s="28"/>
      <c r="QN67" s="28"/>
      <c r="QO67" s="28"/>
      <c r="QP67" s="28"/>
      <c r="QQ67" s="28"/>
      <c r="QR67" s="28"/>
      <c r="QS67" s="28"/>
      <c r="QT67" s="28"/>
      <c r="QU67" s="28"/>
      <c r="QV67" s="28"/>
      <c r="QW67" s="28"/>
      <c r="QX67" s="28"/>
      <c r="QY67" s="28"/>
      <c r="QZ67" s="28"/>
      <c r="RA67" s="28"/>
      <c r="RB67" s="28"/>
      <c r="RC67" s="28"/>
      <c r="RD67" s="28"/>
      <c r="RE67" s="28"/>
      <c r="RF67" s="28"/>
      <c r="RG67" s="28"/>
      <c r="RH67" s="28"/>
      <c r="RI67" s="28"/>
      <c r="RJ67" s="28"/>
      <c r="RK67" s="28"/>
      <c r="RL67" s="28"/>
      <c r="RM67" s="28"/>
      <c r="RN67" s="28"/>
      <c r="RO67" s="28"/>
      <c r="RP67" s="28"/>
      <c r="RQ67" s="28"/>
      <c r="RR67" s="28"/>
      <c r="RS67" s="28"/>
      <c r="RT67" s="28"/>
      <c r="RU67" s="28"/>
      <c r="RV67" s="28"/>
      <c r="RW67" s="28"/>
      <c r="RX67" s="28"/>
      <c r="RY67" s="28"/>
      <c r="RZ67" s="28"/>
      <c r="SA67" s="28"/>
      <c r="SB67" s="28"/>
      <c r="SC67" s="28"/>
      <c r="SD67" s="28"/>
      <c r="SE67" s="28"/>
      <c r="SF67" s="28"/>
      <c r="SG67" s="28"/>
      <c r="SH67" s="28"/>
      <c r="SI67" s="28"/>
      <c r="SJ67" s="28"/>
      <c r="SK67" s="28"/>
      <c r="SL67" s="28"/>
      <c r="SM67" s="28"/>
      <c r="SN67" s="28"/>
      <c r="SO67" s="28"/>
      <c r="SP67" s="28"/>
      <c r="SQ67" s="28"/>
      <c r="SR67" s="28"/>
      <c r="SS67" s="28"/>
      <c r="ST67" s="28"/>
      <c r="SU67" s="28"/>
      <c r="SV67" s="28"/>
      <c r="SW67" s="28"/>
      <c r="SX67" s="28"/>
      <c r="SY67" s="28"/>
      <c r="SZ67" s="28"/>
      <c r="TA67" s="28"/>
      <c r="TB67" s="28"/>
      <c r="TC67" s="28"/>
      <c r="TD67" s="28"/>
      <c r="TE67" s="28"/>
      <c r="TF67" s="28"/>
      <c r="TG67" s="28"/>
      <c r="TH67" s="28"/>
      <c r="TI67" s="28"/>
      <c r="TJ67" s="28"/>
      <c r="TK67" s="28"/>
      <c r="TL67" s="28"/>
      <c r="TM67" s="28"/>
      <c r="TN67" s="28"/>
      <c r="TO67" s="28"/>
      <c r="TP67" s="28"/>
      <c r="TQ67" s="28"/>
      <c r="TR67" s="28"/>
      <c r="TS67" s="28"/>
      <c r="TT67" s="28"/>
      <c r="TU67" s="28"/>
      <c r="TV67" s="28"/>
      <c r="TW67" s="28"/>
      <c r="TX67" s="28"/>
      <c r="TY67" s="28"/>
      <c r="TZ67" s="28"/>
      <c r="UA67" s="28"/>
      <c r="UB67" s="28"/>
      <c r="UC67" s="28"/>
      <c r="UD67" s="28"/>
      <c r="UE67" s="28"/>
      <c r="UF67" s="28"/>
      <c r="UG67" s="28"/>
      <c r="UH67" s="28"/>
      <c r="UI67" s="28"/>
      <c r="UJ67" s="28"/>
      <c r="UK67" s="28"/>
      <c r="UL67" s="28"/>
      <c r="UM67" s="28"/>
      <c r="UN67" s="28"/>
      <c r="UO67" s="28"/>
      <c r="UP67" s="28"/>
      <c r="UQ67" s="28"/>
      <c r="UR67" s="28"/>
      <c r="US67" s="28"/>
      <c r="UT67" s="28"/>
      <c r="UU67" s="28"/>
      <c r="UV67" s="28"/>
      <c r="UW67" s="28"/>
      <c r="UX67" s="28"/>
      <c r="UY67" s="28"/>
      <c r="UZ67" s="28"/>
      <c r="VA67" s="28"/>
      <c r="VB67" s="28"/>
      <c r="VC67" s="28"/>
      <c r="VD67" s="28"/>
      <c r="VE67" s="28"/>
      <c r="VF67" s="28"/>
      <c r="VG67" s="28"/>
      <c r="VH67" s="28"/>
      <c r="VI67" s="28"/>
      <c r="VJ67" s="28"/>
      <c r="VK67" s="28"/>
      <c r="VL67" s="28"/>
      <c r="VM67" s="28"/>
      <c r="VN67" s="28"/>
      <c r="VO67" s="28"/>
      <c r="VP67" s="28"/>
      <c r="VQ67" s="28"/>
      <c r="VR67" s="28"/>
      <c r="VS67" s="28"/>
      <c r="VT67" s="28"/>
      <c r="VU67" s="28"/>
      <c r="VV67" s="28"/>
      <c r="VW67" s="28"/>
      <c r="VX67" s="28"/>
      <c r="VY67" s="28"/>
      <c r="VZ67" s="28"/>
      <c r="WA67" s="28"/>
      <c r="WB67" s="28"/>
      <c r="WC67" s="28"/>
      <c r="WD67" s="28"/>
      <c r="WE67" s="28"/>
      <c r="WF67" s="28"/>
      <c r="WG67" s="28"/>
      <c r="WH67" s="28"/>
      <c r="WI67" s="28"/>
      <c r="WJ67" s="28"/>
      <c r="WK67" s="28"/>
      <c r="WL67" s="28"/>
      <c r="WM67" s="28"/>
      <c r="WN67" s="28"/>
      <c r="WO67" s="28"/>
      <c r="WP67" s="28"/>
      <c r="WQ67" s="28"/>
      <c r="WR67" s="28"/>
      <c r="WS67" s="28"/>
      <c r="WT67" s="28"/>
      <c r="WU67" s="28"/>
      <c r="WV67" s="28"/>
      <c r="WW67" s="28"/>
      <c r="WX67" s="28"/>
      <c r="WY67" s="28"/>
      <c r="WZ67" s="28"/>
      <c r="XA67" s="28"/>
      <c r="XB67" s="28"/>
      <c r="XC67" s="28"/>
      <c r="XD67" s="28"/>
      <c r="XE67" s="28"/>
      <c r="XF67" s="28"/>
      <c r="XG67" s="28"/>
      <c r="XH67" s="28"/>
      <c r="XI67" s="28"/>
      <c r="XJ67" s="28"/>
      <c r="XK67" s="28"/>
      <c r="XL67" s="28"/>
      <c r="XM67" s="28"/>
      <c r="XN67" s="28"/>
      <c r="XO67" s="28"/>
      <c r="XP67" s="28"/>
      <c r="XQ67" s="28"/>
      <c r="XR67" s="28"/>
      <c r="XS67" s="28"/>
      <c r="XT67" s="28"/>
      <c r="XU67" s="28"/>
      <c r="XV67" s="28"/>
      <c r="XW67" s="28"/>
      <c r="XX67" s="28"/>
      <c r="XY67" s="28"/>
      <c r="XZ67" s="28"/>
      <c r="YA67" s="28"/>
      <c r="YB67" s="28"/>
      <c r="YC67" s="28"/>
      <c r="YD67" s="28"/>
      <c r="YE67" s="28"/>
      <c r="YF67" s="28"/>
      <c r="YG67" s="28"/>
      <c r="YH67" s="28"/>
      <c r="YI67" s="28"/>
      <c r="YJ67" s="28"/>
      <c r="YK67" s="28"/>
      <c r="YL67" s="28"/>
      <c r="YM67" s="28"/>
      <c r="YN67" s="28"/>
      <c r="YO67" s="28"/>
      <c r="YP67" s="28"/>
      <c r="YQ67" s="28"/>
      <c r="YR67" s="28"/>
      <c r="YS67" s="28"/>
      <c r="YT67" s="28"/>
      <c r="YU67" s="28"/>
      <c r="YV67" s="28"/>
      <c r="YW67" s="28"/>
      <c r="YX67" s="28"/>
      <c r="YY67" s="28"/>
      <c r="YZ67" s="28"/>
      <c r="ZA67" s="28"/>
      <c r="ZB67" s="28"/>
      <c r="ZC67" s="28"/>
      <c r="ZD67" s="28"/>
      <c r="ZE67" s="28"/>
      <c r="ZF67" s="28"/>
      <c r="ZG67" s="28"/>
      <c r="ZH67" s="28"/>
      <c r="ZI67" s="28"/>
      <c r="ZJ67" s="28"/>
      <c r="ZK67" s="28"/>
      <c r="ZL67" s="28"/>
      <c r="ZM67" s="28"/>
      <c r="ZN67" s="28"/>
      <c r="ZO67" s="28"/>
      <c r="ZP67" s="28"/>
      <c r="ZQ67" s="28"/>
      <c r="ZR67" s="28"/>
      <c r="ZS67" s="28"/>
      <c r="ZT67" s="28"/>
      <c r="ZU67" s="28"/>
      <c r="ZV67" s="28"/>
      <c r="ZW67" s="28"/>
      <c r="ZX67" s="28"/>
      <c r="ZY67" s="28"/>
      <c r="ZZ67" s="28"/>
      <c r="AAA67" s="28"/>
      <c r="AAB67" s="28"/>
      <c r="AAC67" s="28"/>
      <c r="AAD67" s="28"/>
      <c r="AAE67" s="28"/>
      <c r="AAF67" s="28"/>
      <c r="AAG67" s="28"/>
      <c r="AAH67" s="28"/>
      <c r="AAI67" s="28"/>
      <c r="AAJ67" s="28"/>
      <c r="AAK67" s="28"/>
      <c r="AAL67" s="28"/>
      <c r="AAM67" s="28"/>
      <c r="AAN67" s="28"/>
      <c r="AAO67" s="28"/>
      <c r="AAP67" s="28"/>
      <c r="AAQ67" s="28"/>
      <c r="AAR67" s="28"/>
      <c r="AAS67" s="28"/>
      <c r="AAT67" s="28"/>
      <c r="AAU67" s="28"/>
      <c r="AAV67" s="28"/>
      <c r="AAW67" s="28"/>
      <c r="AAX67" s="28"/>
      <c r="AAY67" s="28"/>
      <c r="AAZ67" s="28"/>
      <c r="ABA67" s="28"/>
      <c r="ABB67" s="28"/>
      <c r="ABC67" s="28"/>
      <c r="ABD67" s="28"/>
      <c r="ABE67" s="28"/>
      <c r="ABF67" s="28"/>
      <c r="ABG67" s="28"/>
      <c r="ABH67" s="28"/>
      <c r="ABI67" s="28"/>
      <c r="ABJ67" s="28"/>
      <c r="ABK67" s="28"/>
      <c r="ABL67" s="28"/>
      <c r="ABM67" s="28"/>
      <c r="ABN67" s="28"/>
      <c r="ABO67" s="28"/>
      <c r="ABP67" s="28"/>
      <c r="ABQ67" s="28"/>
      <c r="ABR67" s="28"/>
      <c r="ABS67" s="28"/>
      <c r="ABT67" s="28"/>
      <c r="ABU67" s="28"/>
      <c r="ABV67" s="28"/>
      <c r="ABW67" s="28"/>
      <c r="ABX67" s="28"/>
      <c r="ABY67" s="28"/>
      <c r="ABZ67" s="28"/>
      <c r="ACA67" s="28"/>
      <c r="ACB67" s="28"/>
      <c r="ACC67" s="28"/>
      <c r="ACD67" s="28"/>
      <c r="ACE67" s="28"/>
      <c r="ACF67" s="28"/>
      <c r="ACG67" s="28"/>
      <c r="ACH67" s="28"/>
      <c r="ACI67" s="28"/>
      <c r="ACJ67" s="28"/>
      <c r="ACK67" s="28"/>
      <c r="ACL67" s="28"/>
      <c r="ACM67" s="28"/>
      <c r="ACN67" s="28"/>
      <c r="ACO67" s="28"/>
      <c r="ACP67" s="28"/>
      <c r="ACQ67" s="28"/>
      <c r="ACR67" s="28"/>
      <c r="ACS67" s="28"/>
      <c r="ACT67" s="28"/>
      <c r="ACU67" s="28"/>
      <c r="ACV67" s="28"/>
      <c r="ACW67" s="28"/>
      <c r="ACX67" s="28"/>
      <c r="ACY67" s="28"/>
      <c r="ACZ67" s="28"/>
      <c r="ADA67" s="28"/>
      <c r="ADB67" s="28"/>
      <c r="ADC67" s="28"/>
      <c r="ADD67" s="28"/>
      <c r="ADE67" s="28"/>
      <c r="ADF67" s="28"/>
      <c r="ADG67" s="28"/>
      <c r="ADH67" s="28"/>
      <c r="ADI67" s="28"/>
      <c r="ADJ67" s="28"/>
      <c r="ADK67" s="28"/>
      <c r="ADL67" s="28"/>
      <c r="ADM67" s="28"/>
      <c r="ADN67" s="28"/>
      <c r="ADO67" s="28"/>
      <c r="ADP67" s="28"/>
      <c r="ADQ67" s="28"/>
      <c r="ADR67" s="28"/>
      <c r="ADS67" s="28"/>
      <c r="ADT67" s="28"/>
      <c r="ADU67" s="28"/>
      <c r="ADV67" s="28"/>
      <c r="ADW67" s="28"/>
      <c r="ADX67" s="28"/>
      <c r="ADY67" s="28"/>
      <c r="ADZ67" s="28"/>
      <c r="AEA67" s="28"/>
      <c r="AEB67" s="28"/>
      <c r="AEC67" s="28"/>
      <c r="AED67" s="28"/>
      <c r="AEE67" s="28"/>
      <c r="AEF67" s="28"/>
      <c r="AEG67" s="28"/>
      <c r="AEH67" s="28"/>
      <c r="AEI67" s="28"/>
      <c r="AEJ67" s="28"/>
      <c r="AEK67" s="28"/>
      <c r="AEL67" s="28"/>
      <c r="AEM67" s="28"/>
      <c r="AEN67" s="28"/>
      <c r="AEO67" s="28"/>
      <c r="AEP67" s="28"/>
      <c r="AEQ67" s="28"/>
      <c r="AER67" s="28"/>
      <c r="AES67" s="28"/>
      <c r="AET67" s="28"/>
      <c r="AEU67" s="28"/>
      <c r="AEV67" s="28"/>
      <c r="AEW67" s="28"/>
      <c r="AEX67" s="28"/>
      <c r="AEY67" s="28"/>
      <c r="AEZ67" s="28"/>
      <c r="AFA67" s="28"/>
      <c r="AFB67" s="28"/>
      <c r="AFC67" s="28"/>
      <c r="AFD67" s="28"/>
      <c r="AFE67" s="28"/>
      <c r="AFF67" s="28"/>
      <c r="AFG67" s="28"/>
      <c r="AFH67" s="28"/>
      <c r="AFI67" s="28"/>
      <c r="AFJ67" s="28"/>
      <c r="AFK67" s="28"/>
      <c r="AFL67" s="28"/>
      <c r="AFM67" s="28"/>
      <c r="AFN67" s="28"/>
      <c r="AFO67" s="28"/>
      <c r="AFP67" s="28"/>
      <c r="AFQ67" s="28"/>
      <c r="AFR67" s="28"/>
      <c r="AFS67" s="28"/>
      <c r="AFT67" s="28"/>
      <c r="AFU67" s="28"/>
      <c r="AFV67" s="28"/>
      <c r="AFW67" s="28"/>
      <c r="AFX67" s="28"/>
      <c r="AFY67" s="28"/>
      <c r="AFZ67" s="28"/>
      <c r="AGA67" s="28"/>
      <c r="AGB67" s="28"/>
      <c r="AGC67" s="28"/>
      <c r="AGD67" s="28"/>
      <c r="AGE67" s="28"/>
      <c r="AGF67" s="28"/>
      <c r="AGG67" s="28"/>
      <c r="AGH67" s="28"/>
      <c r="AGI67" s="28"/>
      <c r="AGJ67" s="28"/>
      <c r="AGK67" s="28"/>
      <c r="AGL67" s="28"/>
      <c r="AGM67" s="28"/>
      <c r="AGN67" s="28"/>
      <c r="AGO67" s="28"/>
      <c r="AGP67" s="28"/>
      <c r="AGQ67" s="28"/>
      <c r="AGR67" s="28"/>
      <c r="AGS67" s="28"/>
      <c r="AGT67" s="28"/>
      <c r="AGU67" s="28"/>
      <c r="AGV67" s="28"/>
      <c r="AGW67" s="28"/>
      <c r="AGX67" s="28"/>
      <c r="AGY67" s="28"/>
      <c r="AGZ67" s="28"/>
      <c r="AHA67" s="28"/>
      <c r="AHB67" s="28"/>
      <c r="AHC67" s="28"/>
      <c r="AHD67" s="28"/>
      <c r="AHE67" s="28"/>
      <c r="AHF67" s="28"/>
      <c r="AHG67" s="28"/>
      <c r="AHH67" s="28"/>
      <c r="AHI67" s="28"/>
      <c r="AHJ67" s="28"/>
      <c r="AHK67" s="28"/>
      <c r="AHL67" s="28"/>
      <c r="AHM67" s="28"/>
      <c r="AHN67" s="28"/>
      <c r="AHO67" s="28"/>
      <c r="AHP67" s="28"/>
      <c r="AHQ67" s="28"/>
      <c r="AHR67" s="28"/>
      <c r="AHS67" s="28"/>
      <c r="AHT67" s="28"/>
      <c r="AHU67" s="28"/>
      <c r="AHV67" s="28"/>
      <c r="AHW67" s="28"/>
      <c r="AHX67" s="28"/>
      <c r="AHY67" s="28"/>
      <c r="AHZ67" s="28"/>
      <c r="AIA67" s="28"/>
      <c r="AIB67" s="28"/>
      <c r="AIC67" s="28"/>
      <c r="AID67" s="28"/>
      <c r="AIE67" s="28"/>
      <c r="AIF67" s="28"/>
      <c r="AIG67" s="28"/>
      <c r="AIH67" s="28"/>
      <c r="AII67" s="28"/>
      <c r="AIJ67" s="28"/>
      <c r="AIK67" s="28"/>
      <c r="AIL67" s="28"/>
      <c r="AIM67" s="28"/>
      <c r="AIN67" s="28"/>
      <c r="AIO67" s="28"/>
      <c r="AIP67" s="28"/>
      <c r="AIQ67" s="28"/>
      <c r="AIR67" s="28"/>
      <c r="AIS67" s="28"/>
      <c r="AIT67" s="28"/>
      <c r="AIU67" s="28"/>
      <c r="AIV67" s="28"/>
      <c r="AIW67" s="28"/>
      <c r="AIX67" s="28"/>
      <c r="AIY67" s="28"/>
      <c r="AIZ67" s="28"/>
      <c r="AJA67" s="28"/>
      <c r="AJB67" s="28"/>
      <c r="AJC67" s="28"/>
      <c r="AJD67" s="28"/>
      <c r="AJE67" s="28"/>
      <c r="AJF67" s="28"/>
      <c r="AJG67" s="28"/>
      <c r="AJH67" s="28"/>
      <c r="AJI67" s="28"/>
      <c r="AJJ67" s="28"/>
      <c r="AJK67" s="28"/>
      <c r="AJL67" s="28"/>
      <c r="AJM67" s="28"/>
      <c r="AJN67" s="28"/>
      <c r="AJO67" s="28"/>
      <c r="AJP67" s="28"/>
      <c r="AJQ67" s="28"/>
      <c r="AJR67" s="28"/>
      <c r="AJS67" s="28"/>
      <c r="AJT67" s="28"/>
      <c r="AJU67" s="28"/>
      <c r="AJV67" s="28"/>
      <c r="AJW67" s="28"/>
      <c r="AJX67" s="28"/>
      <c r="AJY67" s="28"/>
      <c r="AJZ67" s="28"/>
      <c r="AKA67" s="28"/>
      <c r="AKB67" s="28"/>
      <c r="AKC67" s="28"/>
      <c r="AKD67" s="28"/>
      <c r="AKE67" s="28"/>
      <c r="AKF67" s="28"/>
      <c r="AKG67" s="28"/>
      <c r="AKH67" s="28"/>
      <c r="AKI67" s="28"/>
      <c r="AKJ67" s="28"/>
      <c r="AKK67" s="28"/>
      <c r="AKL67" s="28"/>
      <c r="AKM67" s="28"/>
      <c r="AKN67" s="28"/>
      <c r="AKO67" s="28"/>
      <c r="AKP67" s="28"/>
      <c r="AKQ67" s="28"/>
      <c r="AKR67" s="28"/>
      <c r="AKS67" s="28"/>
      <c r="AKT67" s="28"/>
      <c r="AKU67" s="28"/>
      <c r="AKV67" s="28"/>
      <c r="AKW67" s="28"/>
      <c r="AKX67" s="28"/>
      <c r="AKY67" s="28"/>
      <c r="AKZ67" s="28"/>
      <c r="ALA67" s="28"/>
      <c r="ALB67" s="28"/>
      <c r="ALC67" s="28"/>
      <c r="ALD67" s="28"/>
      <c r="ALE67" s="28"/>
      <c r="ALF67" s="28"/>
      <c r="ALG67" s="28"/>
      <c r="ALH67" s="28"/>
      <c r="ALI67" s="28"/>
      <c r="ALJ67" s="28"/>
      <c r="ALK67" s="28"/>
      <c r="ALL67" s="28"/>
      <c r="ALM67" s="28"/>
      <c r="ALN67" s="28"/>
      <c r="ALO67" s="28"/>
      <c r="ALP67" s="28"/>
      <c r="ALQ67" s="28"/>
      <c r="ALR67" s="28"/>
      <c r="ALS67" s="28"/>
      <c r="ALT67" s="28"/>
      <c r="ALU67" s="28"/>
      <c r="ALV67" s="28"/>
      <c r="ALW67" s="28"/>
      <c r="ALX67" s="28"/>
      <c r="ALY67" s="28"/>
      <c r="ALZ67" s="28"/>
      <c r="AMA67" s="28"/>
      <c r="AMB67" s="28"/>
      <c r="AMC67" s="28"/>
      <c r="AMD67" s="28"/>
      <c r="AME67" s="30"/>
    </row>
    <row r="68" spans="2:1019" s="29" customFormat="1" ht="12" customHeight="1" thickBot="1">
      <c r="B68" s="28"/>
      <c r="C68" s="148" t="s">
        <v>2001</v>
      </c>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8"/>
      <c r="HX68" s="28"/>
      <c r="HY68" s="28"/>
      <c r="HZ68" s="28"/>
      <c r="IA68" s="28"/>
      <c r="IB68" s="28"/>
      <c r="IC68" s="28"/>
      <c r="ID68" s="28"/>
      <c r="IE68" s="28"/>
      <c r="IF68" s="28"/>
      <c r="IG68" s="28"/>
      <c r="IH68" s="28"/>
      <c r="II68" s="28"/>
      <c r="IJ68" s="28"/>
      <c r="IK68" s="28"/>
      <c r="IL68" s="28"/>
      <c r="IM68" s="28"/>
      <c r="IN68" s="28"/>
      <c r="IO68" s="28"/>
      <c r="IP68" s="28"/>
      <c r="IQ68" s="28"/>
      <c r="IR68" s="28"/>
      <c r="IS68" s="28"/>
      <c r="IT68" s="28"/>
      <c r="IU68" s="28"/>
      <c r="IV68" s="28"/>
      <c r="IW68" s="28"/>
      <c r="IX68" s="28"/>
      <c r="IY68" s="28"/>
      <c r="IZ68" s="28"/>
      <c r="JA68" s="28"/>
      <c r="JB68" s="28"/>
      <c r="JC68" s="28"/>
      <c r="JD68" s="28"/>
      <c r="JE68" s="28"/>
      <c r="JF68" s="28"/>
      <c r="JG68" s="28"/>
      <c r="JH68" s="28"/>
      <c r="JI68" s="28"/>
      <c r="JJ68" s="28"/>
      <c r="JK68" s="28"/>
      <c r="JL68" s="28"/>
      <c r="JM68" s="28"/>
      <c r="JN68" s="28"/>
      <c r="JO68" s="28"/>
      <c r="JP68" s="28"/>
      <c r="JQ68" s="28"/>
      <c r="JR68" s="28"/>
      <c r="JS68" s="28"/>
      <c r="JT68" s="28"/>
      <c r="JU68" s="28"/>
      <c r="JV68" s="28"/>
      <c r="JW68" s="28"/>
      <c r="JX68" s="28"/>
      <c r="JY68" s="28"/>
      <c r="JZ68" s="28"/>
      <c r="KA68" s="28"/>
      <c r="KB68" s="28"/>
      <c r="KC68" s="28"/>
      <c r="KD68" s="28"/>
      <c r="KE68" s="28"/>
      <c r="KF68" s="28"/>
      <c r="KG68" s="28"/>
      <c r="KH68" s="28"/>
      <c r="KI68" s="28"/>
      <c r="KJ68" s="28"/>
      <c r="KK68" s="28"/>
      <c r="KL68" s="28"/>
      <c r="KM68" s="28"/>
      <c r="KN68" s="28"/>
      <c r="KO68" s="28"/>
      <c r="KP68" s="28"/>
      <c r="KQ68" s="28"/>
      <c r="KR68" s="28"/>
      <c r="KS68" s="28"/>
      <c r="KT68" s="28"/>
      <c r="KU68" s="28"/>
      <c r="KV68" s="28"/>
      <c r="KW68" s="28"/>
      <c r="KX68" s="28"/>
      <c r="KY68" s="28"/>
      <c r="KZ68" s="28"/>
      <c r="LA68" s="28"/>
      <c r="LB68" s="28"/>
      <c r="LC68" s="28"/>
      <c r="LD68" s="28"/>
      <c r="LE68" s="28"/>
      <c r="LF68" s="28"/>
      <c r="LG68" s="28"/>
      <c r="LH68" s="28"/>
      <c r="LI68" s="28"/>
      <c r="LJ68" s="28"/>
      <c r="LK68" s="28"/>
      <c r="LL68" s="28"/>
      <c r="LM68" s="28"/>
      <c r="LN68" s="28"/>
      <c r="LO68" s="28"/>
      <c r="LP68" s="28"/>
      <c r="LQ68" s="28"/>
      <c r="LR68" s="28"/>
      <c r="LS68" s="28"/>
      <c r="LT68" s="28"/>
      <c r="LU68" s="28"/>
      <c r="LV68" s="28"/>
      <c r="LW68" s="28"/>
      <c r="LX68" s="28"/>
      <c r="LY68" s="28"/>
      <c r="LZ68" s="28"/>
      <c r="MA68" s="28"/>
      <c r="MB68" s="28"/>
      <c r="MC68" s="28"/>
      <c r="MD68" s="28"/>
      <c r="ME68" s="28"/>
      <c r="MF68" s="28"/>
      <c r="MG68" s="28"/>
      <c r="MH68" s="28"/>
      <c r="MI68" s="28"/>
      <c r="MJ68" s="28"/>
      <c r="MK68" s="28"/>
      <c r="ML68" s="28"/>
      <c r="MM68" s="28"/>
      <c r="MN68" s="28"/>
      <c r="MO68" s="28"/>
      <c r="MP68" s="28"/>
      <c r="MQ68" s="28"/>
      <c r="MR68" s="28"/>
      <c r="MS68" s="28"/>
      <c r="MT68" s="28"/>
      <c r="MU68" s="28"/>
      <c r="MV68" s="28"/>
      <c r="MW68" s="28"/>
      <c r="MX68" s="28"/>
      <c r="MY68" s="28"/>
      <c r="MZ68" s="28"/>
      <c r="NA68" s="28"/>
      <c r="NB68" s="28"/>
      <c r="NC68" s="28"/>
      <c r="ND68" s="28"/>
      <c r="NE68" s="28"/>
      <c r="NF68" s="28"/>
      <c r="NG68" s="28"/>
      <c r="NH68" s="28"/>
      <c r="NI68" s="28"/>
      <c r="NJ68" s="28"/>
      <c r="NK68" s="28"/>
      <c r="NL68" s="28"/>
      <c r="NM68" s="28"/>
      <c r="NN68" s="28"/>
      <c r="NO68" s="28"/>
      <c r="NP68" s="28"/>
      <c r="NQ68" s="28"/>
      <c r="NR68" s="28"/>
      <c r="NS68" s="28"/>
      <c r="NT68" s="28"/>
      <c r="NU68" s="28"/>
      <c r="NV68" s="28"/>
      <c r="NW68" s="28"/>
      <c r="NX68" s="28"/>
      <c r="NY68" s="28"/>
      <c r="NZ68" s="28"/>
      <c r="OA68" s="28"/>
      <c r="OB68" s="28"/>
      <c r="OC68" s="28"/>
      <c r="OD68" s="28"/>
      <c r="OE68" s="28"/>
      <c r="OF68" s="28"/>
      <c r="OG68" s="28"/>
      <c r="OH68" s="28"/>
      <c r="OI68" s="28"/>
      <c r="OJ68" s="28"/>
      <c r="OK68" s="28"/>
      <c r="OL68" s="28"/>
      <c r="OM68" s="28"/>
      <c r="ON68" s="28"/>
      <c r="OO68" s="28"/>
      <c r="OP68" s="28"/>
      <c r="OQ68" s="28"/>
      <c r="OR68" s="28"/>
      <c r="OS68" s="28"/>
      <c r="OT68" s="28"/>
      <c r="OU68" s="28"/>
      <c r="OV68" s="28"/>
      <c r="OW68" s="28"/>
      <c r="OX68" s="28"/>
      <c r="OY68" s="28"/>
      <c r="OZ68" s="28"/>
      <c r="PA68" s="28"/>
      <c r="PB68" s="28"/>
      <c r="PC68" s="28"/>
      <c r="PD68" s="28"/>
      <c r="PE68" s="28"/>
      <c r="PF68" s="28"/>
      <c r="PG68" s="28"/>
      <c r="PH68" s="28"/>
      <c r="PI68" s="28"/>
      <c r="PJ68" s="28"/>
      <c r="PK68" s="28"/>
      <c r="PL68" s="28"/>
      <c r="PM68" s="28"/>
      <c r="PN68" s="28"/>
      <c r="PO68" s="28"/>
      <c r="PP68" s="28"/>
      <c r="PQ68" s="28"/>
      <c r="PR68" s="28"/>
      <c r="PS68" s="28"/>
      <c r="PT68" s="28"/>
      <c r="PU68" s="28"/>
      <c r="PV68" s="28"/>
      <c r="PW68" s="28"/>
      <c r="PX68" s="28"/>
      <c r="PY68" s="28"/>
      <c r="PZ68" s="28"/>
      <c r="QA68" s="28"/>
      <c r="QB68" s="28"/>
      <c r="QC68" s="28"/>
      <c r="QD68" s="28"/>
      <c r="QE68" s="28"/>
      <c r="QF68" s="28"/>
      <c r="QG68" s="28"/>
      <c r="QH68" s="28"/>
      <c r="QI68" s="28"/>
      <c r="QJ68" s="28"/>
      <c r="QK68" s="28"/>
      <c r="QL68" s="28"/>
      <c r="QM68" s="28"/>
      <c r="QN68" s="28"/>
      <c r="QO68" s="28"/>
      <c r="QP68" s="28"/>
      <c r="QQ68" s="28"/>
      <c r="QR68" s="28"/>
      <c r="QS68" s="28"/>
      <c r="QT68" s="28"/>
      <c r="QU68" s="28"/>
      <c r="QV68" s="28"/>
      <c r="QW68" s="28"/>
      <c r="QX68" s="28"/>
      <c r="QY68" s="28"/>
      <c r="QZ68" s="28"/>
      <c r="RA68" s="28"/>
      <c r="RB68" s="28"/>
      <c r="RC68" s="28"/>
      <c r="RD68" s="28"/>
      <c r="RE68" s="28"/>
      <c r="RF68" s="28"/>
      <c r="RG68" s="28"/>
      <c r="RH68" s="28"/>
      <c r="RI68" s="28"/>
      <c r="RJ68" s="28"/>
      <c r="RK68" s="28"/>
      <c r="RL68" s="28"/>
      <c r="RM68" s="28"/>
      <c r="RN68" s="28"/>
      <c r="RO68" s="28"/>
      <c r="RP68" s="28"/>
      <c r="RQ68" s="28"/>
      <c r="RR68" s="28"/>
      <c r="RS68" s="28"/>
      <c r="RT68" s="28"/>
      <c r="RU68" s="28"/>
      <c r="RV68" s="28"/>
      <c r="RW68" s="28"/>
      <c r="RX68" s="28"/>
      <c r="RY68" s="28"/>
      <c r="RZ68" s="28"/>
      <c r="SA68" s="28"/>
      <c r="SB68" s="28"/>
      <c r="SC68" s="28"/>
      <c r="SD68" s="28"/>
      <c r="SE68" s="28"/>
      <c r="SF68" s="28"/>
      <c r="SG68" s="28"/>
      <c r="SH68" s="28"/>
      <c r="SI68" s="28"/>
      <c r="SJ68" s="28"/>
      <c r="SK68" s="28"/>
      <c r="SL68" s="28"/>
      <c r="SM68" s="28"/>
      <c r="SN68" s="28"/>
      <c r="SO68" s="28"/>
      <c r="SP68" s="28"/>
      <c r="SQ68" s="28"/>
      <c r="SR68" s="28"/>
      <c r="SS68" s="28"/>
      <c r="ST68" s="28"/>
      <c r="SU68" s="28"/>
      <c r="SV68" s="28"/>
      <c r="SW68" s="28"/>
      <c r="SX68" s="28"/>
      <c r="SY68" s="28"/>
      <c r="SZ68" s="28"/>
      <c r="TA68" s="28"/>
      <c r="TB68" s="28"/>
      <c r="TC68" s="28"/>
      <c r="TD68" s="28"/>
      <c r="TE68" s="28"/>
      <c r="TF68" s="28"/>
      <c r="TG68" s="28"/>
      <c r="TH68" s="28"/>
      <c r="TI68" s="28"/>
      <c r="TJ68" s="28"/>
      <c r="TK68" s="28"/>
      <c r="TL68" s="28"/>
      <c r="TM68" s="28"/>
      <c r="TN68" s="28"/>
      <c r="TO68" s="28"/>
      <c r="TP68" s="28"/>
      <c r="TQ68" s="28"/>
      <c r="TR68" s="28"/>
      <c r="TS68" s="28"/>
      <c r="TT68" s="28"/>
      <c r="TU68" s="28"/>
      <c r="TV68" s="28"/>
      <c r="TW68" s="28"/>
      <c r="TX68" s="28"/>
      <c r="TY68" s="28"/>
      <c r="TZ68" s="28"/>
      <c r="UA68" s="28"/>
      <c r="UB68" s="28"/>
      <c r="UC68" s="28"/>
      <c r="UD68" s="28"/>
      <c r="UE68" s="28"/>
      <c r="UF68" s="28"/>
      <c r="UG68" s="28"/>
      <c r="UH68" s="28"/>
      <c r="UI68" s="28"/>
      <c r="UJ68" s="28"/>
      <c r="UK68" s="28"/>
      <c r="UL68" s="28"/>
      <c r="UM68" s="28"/>
      <c r="UN68" s="28"/>
      <c r="UO68" s="28"/>
      <c r="UP68" s="28"/>
      <c r="UQ68" s="28"/>
      <c r="UR68" s="28"/>
      <c r="US68" s="28"/>
      <c r="UT68" s="28"/>
      <c r="UU68" s="28"/>
      <c r="UV68" s="28"/>
      <c r="UW68" s="28"/>
      <c r="UX68" s="28"/>
      <c r="UY68" s="28"/>
      <c r="UZ68" s="28"/>
      <c r="VA68" s="28"/>
      <c r="VB68" s="28"/>
      <c r="VC68" s="28"/>
      <c r="VD68" s="28"/>
      <c r="VE68" s="28"/>
      <c r="VF68" s="28"/>
      <c r="VG68" s="28"/>
      <c r="VH68" s="28"/>
      <c r="VI68" s="28"/>
      <c r="VJ68" s="28"/>
      <c r="VK68" s="28"/>
      <c r="VL68" s="28"/>
      <c r="VM68" s="28"/>
      <c r="VN68" s="28"/>
      <c r="VO68" s="28"/>
      <c r="VP68" s="28"/>
      <c r="VQ68" s="28"/>
      <c r="VR68" s="28"/>
      <c r="VS68" s="28"/>
      <c r="VT68" s="28"/>
      <c r="VU68" s="28"/>
      <c r="VV68" s="28"/>
      <c r="VW68" s="28"/>
      <c r="VX68" s="28"/>
      <c r="VY68" s="28"/>
      <c r="VZ68" s="28"/>
      <c r="WA68" s="28"/>
      <c r="WB68" s="28"/>
      <c r="WC68" s="28"/>
      <c r="WD68" s="28"/>
      <c r="WE68" s="28"/>
      <c r="WF68" s="28"/>
      <c r="WG68" s="28"/>
      <c r="WH68" s="28"/>
      <c r="WI68" s="28"/>
      <c r="WJ68" s="28"/>
      <c r="WK68" s="28"/>
      <c r="WL68" s="28"/>
      <c r="WM68" s="28"/>
      <c r="WN68" s="28"/>
      <c r="WO68" s="28"/>
      <c r="WP68" s="28"/>
      <c r="WQ68" s="28"/>
      <c r="WR68" s="28"/>
      <c r="WS68" s="28"/>
      <c r="WT68" s="28"/>
      <c r="WU68" s="28"/>
      <c r="WV68" s="28"/>
      <c r="WW68" s="28"/>
      <c r="WX68" s="28"/>
      <c r="WY68" s="28"/>
      <c r="WZ68" s="28"/>
      <c r="XA68" s="28"/>
      <c r="XB68" s="28"/>
      <c r="XC68" s="28"/>
      <c r="XD68" s="28"/>
      <c r="XE68" s="28"/>
      <c r="XF68" s="28"/>
      <c r="XG68" s="28"/>
      <c r="XH68" s="28"/>
      <c r="XI68" s="28"/>
      <c r="XJ68" s="28"/>
      <c r="XK68" s="28"/>
      <c r="XL68" s="28"/>
      <c r="XM68" s="28"/>
      <c r="XN68" s="28"/>
      <c r="XO68" s="28"/>
      <c r="XP68" s="28"/>
      <c r="XQ68" s="28"/>
      <c r="XR68" s="28"/>
      <c r="XS68" s="28"/>
      <c r="XT68" s="28"/>
      <c r="XU68" s="28"/>
      <c r="XV68" s="28"/>
      <c r="XW68" s="28"/>
      <c r="XX68" s="28"/>
      <c r="XY68" s="28"/>
      <c r="XZ68" s="28"/>
      <c r="YA68" s="28"/>
      <c r="YB68" s="28"/>
      <c r="YC68" s="28"/>
      <c r="YD68" s="28"/>
      <c r="YE68" s="28"/>
      <c r="YF68" s="28"/>
      <c r="YG68" s="28"/>
      <c r="YH68" s="28"/>
      <c r="YI68" s="28"/>
      <c r="YJ68" s="28"/>
      <c r="YK68" s="28"/>
      <c r="YL68" s="28"/>
      <c r="YM68" s="28"/>
      <c r="YN68" s="28"/>
      <c r="YO68" s="28"/>
      <c r="YP68" s="28"/>
      <c r="YQ68" s="28"/>
      <c r="YR68" s="28"/>
      <c r="YS68" s="28"/>
      <c r="YT68" s="28"/>
      <c r="YU68" s="28"/>
      <c r="YV68" s="28"/>
      <c r="YW68" s="28"/>
      <c r="YX68" s="28"/>
      <c r="YY68" s="28"/>
      <c r="YZ68" s="28"/>
      <c r="ZA68" s="28"/>
      <c r="ZB68" s="28"/>
      <c r="ZC68" s="28"/>
      <c r="ZD68" s="28"/>
      <c r="ZE68" s="28"/>
      <c r="ZF68" s="28"/>
      <c r="ZG68" s="28"/>
      <c r="ZH68" s="28"/>
      <c r="ZI68" s="28"/>
      <c r="ZJ68" s="28"/>
      <c r="ZK68" s="28"/>
      <c r="ZL68" s="28"/>
      <c r="ZM68" s="28"/>
      <c r="ZN68" s="28"/>
      <c r="ZO68" s="28"/>
      <c r="ZP68" s="28"/>
      <c r="ZQ68" s="28"/>
      <c r="ZR68" s="28"/>
      <c r="ZS68" s="28"/>
      <c r="ZT68" s="28"/>
      <c r="ZU68" s="28"/>
      <c r="ZV68" s="28"/>
      <c r="ZW68" s="28"/>
      <c r="ZX68" s="28"/>
      <c r="ZY68" s="28"/>
      <c r="ZZ68" s="28"/>
      <c r="AAA68" s="28"/>
      <c r="AAB68" s="28"/>
      <c r="AAC68" s="28"/>
      <c r="AAD68" s="28"/>
      <c r="AAE68" s="28"/>
      <c r="AAF68" s="28"/>
      <c r="AAG68" s="28"/>
      <c r="AAH68" s="28"/>
      <c r="AAI68" s="28"/>
      <c r="AAJ68" s="28"/>
      <c r="AAK68" s="28"/>
      <c r="AAL68" s="28"/>
      <c r="AAM68" s="28"/>
      <c r="AAN68" s="28"/>
      <c r="AAO68" s="28"/>
      <c r="AAP68" s="28"/>
      <c r="AAQ68" s="28"/>
      <c r="AAR68" s="28"/>
      <c r="AAS68" s="28"/>
      <c r="AAT68" s="28"/>
      <c r="AAU68" s="28"/>
      <c r="AAV68" s="28"/>
      <c r="AAW68" s="28"/>
      <c r="AAX68" s="28"/>
      <c r="AAY68" s="28"/>
      <c r="AAZ68" s="28"/>
      <c r="ABA68" s="28"/>
      <c r="ABB68" s="28"/>
      <c r="ABC68" s="28"/>
      <c r="ABD68" s="28"/>
      <c r="ABE68" s="28"/>
      <c r="ABF68" s="28"/>
      <c r="ABG68" s="28"/>
      <c r="ABH68" s="28"/>
      <c r="ABI68" s="28"/>
      <c r="ABJ68" s="28"/>
      <c r="ABK68" s="28"/>
      <c r="ABL68" s="28"/>
      <c r="ABM68" s="28"/>
      <c r="ABN68" s="28"/>
      <c r="ABO68" s="28"/>
      <c r="ABP68" s="28"/>
      <c r="ABQ68" s="28"/>
      <c r="ABR68" s="28"/>
      <c r="ABS68" s="28"/>
      <c r="ABT68" s="28"/>
      <c r="ABU68" s="28"/>
      <c r="ABV68" s="28"/>
      <c r="ABW68" s="28"/>
      <c r="ABX68" s="28"/>
      <c r="ABY68" s="28"/>
      <c r="ABZ68" s="28"/>
      <c r="ACA68" s="28"/>
      <c r="ACB68" s="28"/>
      <c r="ACC68" s="28"/>
      <c r="ACD68" s="28"/>
      <c r="ACE68" s="28"/>
      <c r="ACF68" s="28"/>
      <c r="ACG68" s="28"/>
      <c r="ACH68" s="28"/>
      <c r="ACI68" s="28"/>
      <c r="ACJ68" s="28"/>
      <c r="ACK68" s="28"/>
      <c r="ACL68" s="28"/>
      <c r="ACM68" s="28"/>
      <c r="ACN68" s="28"/>
      <c r="ACO68" s="28"/>
      <c r="ACP68" s="28"/>
      <c r="ACQ68" s="28"/>
      <c r="ACR68" s="28"/>
      <c r="ACS68" s="28"/>
      <c r="ACT68" s="28"/>
      <c r="ACU68" s="28"/>
      <c r="ACV68" s="28"/>
      <c r="ACW68" s="28"/>
      <c r="ACX68" s="28"/>
      <c r="ACY68" s="28"/>
      <c r="ACZ68" s="28"/>
      <c r="ADA68" s="28"/>
      <c r="ADB68" s="28"/>
      <c r="ADC68" s="28"/>
      <c r="ADD68" s="28"/>
      <c r="ADE68" s="28"/>
      <c r="ADF68" s="28"/>
      <c r="ADG68" s="28"/>
      <c r="ADH68" s="28"/>
      <c r="ADI68" s="28"/>
      <c r="ADJ68" s="28"/>
      <c r="ADK68" s="28"/>
      <c r="ADL68" s="28"/>
      <c r="ADM68" s="28"/>
      <c r="ADN68" s="28"/>
      <c r="ADO68" s="28"/>
      <c r="ADP68" s="28"/>
      <c r="ADQ68" s="28"/>
      <c r="ADR68" s="28"/>
      <c r="ADS68" s="28"/>
      <c r="ADT68" s="28"/>
      <c r="ADU68" s="28"/>
      <c r="ADV68" s="28"/>
      <c r="ADW68" s="28"/>
      <c r="ADX68" s="28"/>
      <c r="ADY68" s="28"/>
      <c r="ADZ68" s="28"/>
      <c r="AEA68" s="28"/>
      <c r="AEB68" s="28"/>
      <c r="AEC68" s="28"/>
      <c r="AED68" s="28"/>
      <c r="AEE68" s="28"/>
      <c r="AEF68" s="28"/>
      <c r="AEG68" s="28"/>
      <c r="AEH68" s="28"/>
      <c r="AEI68" s="28"/>
      <c r="AEJ68" s="28"/>
      <c r="AEK68" s="28"/>
      <c r="AEL68" s="28"/>
      <c r="AEM68" s="28"/>
      <c r="AEN68" s="28"/>
      <c r="AEO68" s="28"/>
      <c r="AEP68" s="28"/>
      <c r="AEQ68" s="28"/>
      <c r="AER68" s="28"/>
      <c r="AES68" s="28"/>
      <c r="AET68" s="28"/>
      <c r="AEU68" s="28"/>
      <c r="AEV68" s="28"/>
      <c r="AEW68" s="28"/>
      <c r="AEX68" s="28"/>
      <c r="AEY68" s="28"/>
      <c r="AEZ68" s="28"/>
      <c r="AFA68" s="28"/>
      <c r="AFB68" s="28"/>
      <c r="AFC68" s="28"/>
      <c r="AFD68" s="28"/>
      <c r="AFE68" s="28"/>
      <c r="AFF68" s="28"/>
      <c r="AFG68" s="28"/>
      <c r="AFH68" s="28"/>
      <c r="AFI68" s="28"/>
      <c r="AFJ68" s="28"/>
      <c r="AFK68" s="28"/>
      <c r="AFL68" s="28"/>
      <c r="AFM68" s="28"/>
      <c r="AFN68" s="28"/>
      <c r="AFO68" s="28"/>
      <c r="AFP68" s="28"/>
      <c r="AFQ68" s="28"/>
      <c r="AFR68" s="28"/>
      <c r="AFS68" s="28"/>
      <c r="AFT68" s="28"/>
      <c r="AFU68" s="28"/>
      <c r="AFV68" s="28"/>
      <c r="AFW68" s="28"/>
      <c r="AFX68" s="28"/>
      <c r="AFY68" s="28"/>
      <c r="AFZ68" s="28"/>
      <c r="AGA68" s="28"/>
      <c r="AGB68" s="28"/>
      <c r="AGC68" s="28"/>
      <c r="AGD68" s="28"/>
      <c r="AGE68" s="28"/>
      <c r="AGF68" s="28"/>
      <c r="AGG68" s="28"/>
      <c r="AGH68" s="28"/>
      <c r="AGI68" s="28"/>
      <c r="AGJ68" s="28"/>
      <c r="AGK68" s="28"/>
      <c r="AGL68" s="28"/>
      <c r="AGM68" s="28"/>
      <c r="AGN68" s="28"/>
      <c r="AGO68" s="28"/>
      <c r="AGP68" s="28"/>
      <c r="AGQ68" s="28"/>
      <c r="AGR68" s="28"/>
      <c r="AGS68" s="28"/>
      <c r="AGT68" s="28"/>
      <c r="AGU68" s="28"/>
      <c r="AGV68" s="28"/>
      <c r="AGW68" s="28"/>
      <c r="AGX68" s="28"/>
      <c r="AGY68" s="28"/>
      <c r="AGZ68" s="28"/>
      <c r="AHA68" s="28"/>
      <c r="AHB68" s="28"/>
      <c r="AHC68" s="28"/>
      <c r="AHD68" s="28"/>
      <c r="AHE68" s="28"/>
      <c r="AHF68" s="28"/>
      <c r="AHG68" s="28"/>
      <c r="AHH68" s="28"/>
      <c r="AHI68" s="28"/>
      <c r="AHJ68" s="28"/>
      <c r="AHK68" s="28"/>
      <c r="AHL68" s="28"/>
      <c r="AHM68" s="28"/>
      <c r="AHN68" s="28"/>
      <c r="AHO68" s="28"/>
      <c r="AHP68" s="28"/>
      <c r="AHQ68" s="28"/>
      <c r="AHR68" s="28"/>
      <c r="AHS68" s="28"/>
      <c r="AHT68" s="28"/>
      <c r="AHU68" s="28"/>
      <c r="AHV68" s="28"/>
      <c r="AHW68" s="28"/>
      <c r="AHX68" s="28"/>
      <c r="AHY68" s="28"/>
      <c r="AHZ68" s="28"/>
      <c r="AIA68" s="28"/>
      <c r="AIB68" s="28"/>
      <c r="AIC68" s="28"/>
      <c r="AID68" s="28"/>
      <c r="AIE68" s="28"/>
      <c r="AIF68" s="28"/>
      <c r="AIG68" s="28"/>
      <c r="AIH68" s="28"/>
      <c r="AII68" s="28"/>
      <c r="AIJ68" s="28"/>
      <c r="AIK68" s="28"/>
      <c r="AIL68" s="28"/>
      <c r="AIM68" s="28"/>
      <c r="AIN68" s="28"/>
      <c r="AIO68" s="28"/>
      <c r="AIP68" s="28"/>
      <c r="AIQ68" s="28"/>
      <c r="AIR68" s="28"/>
      <c r="AIS68" s="28"/>
      <c r="AIT68" s="28"/>
      <c r="AIU68" s="28"/>
      <c r="AIV68" s="28"/>
      <c r="AIW68" s="28"/>
      <c r="AIX68" s="28"/>
      <c r="AIY68" s="28"/>
      <c r="AIZ68" s="28"/>
      <c r="AJA68" s="28"/>
      <c r="AJB68" s="28"/>
      <c r="AJC68" s="28"/>
      <c r="AJD68" s="28"/>
      <c r="AJE68" s="28"/>
      <c r="AJF68" s="28"/>
      <c r="AJG68" s="28"/>
      <c r="AJH68" s="28"/>
      <c r="AJI68" s="28"/>
      <c r="AJJ68" s="28"/>
      <c r="AJK68" s="28"/>
      <c r="AJL68" s="28"/>
      <c r="AJM68" s="28"/>
      <c r="AJN68" s="28"/>
      <c r="AJO68" s="28"/>
      <c r="AJP68" s="28"/>
      <c r="AJQ68" s="28"/>
      <c r="AJR68" s="28"/>
      <c r="AJS68" s="28"/>
      <c r="AJT68" s="28"/>
      <c r="AJU68" s="28"/>
      <c r="AJV68" s="28"/>
      <c r="AJW68" s="28"/>
      <c r="AJX68" s="28"/>
      <c r="AJY68" s="28"/>
      <c r="AJZ68" s="28"/>
      <c r="AKA68" s="28"/>
      <c r="AKB68" s="28"/>
      <c r="AKC68" s="28"/>
      <c r="AKD68" s="28"/>
      <c r="AKE68" s="28"/>
      <c r="AKF68" s="28"/>
      <c r="AKG68" s="28"/>
      <c r="AKH68" s="28"/>
      <c r="AKI68" s="28"/>
      <c r="AKJ68" s="28"/>
      <c r="AKK68" s="28"/>
      <c r="AKL68" s="28"/>
      <c r="AKM68" s="28"/>
      <c r="AKN68" s="28"/>
      <c r="AKO68" s="28"/>
      <c r="AKP68" s="28"/>
      <c r="AKQ68" s="28"/>
      <c r="AKR68" s="28"/>
      <c r="AKS68" s="28"/>
      <c r="AKT68" s="28"/>
      <c r="AKU68" s="28"/>
      <c r="AKV68" s="28"/>
      <c r="AKW68" s="28"/>
      <c r="AKX68" s="28"/>
      <c r="AKY68" s="28"/>
      <c r="AKZ68" s="28"/>
      <c r="ALA68" s="28"/>
      <c r="ALB68" s="28"/>
      <c r="ALC68" s="28"/>
      <c r="ALD68" s="28"/>
      <c r="ALE68" s="28"/>
      <c r="ALF68" s="28"/>
      <c r="ALG68" s="28"/>
      <c r="ALH68" s="28"/>
      <c r="ALI68" s="28"/>
      <c r="ALJ68" s="28"/>
      <c r="ALK68" s="28"/>
      <c r="ALL68" s="28"/>
      <c r="ALM68" s="28"/>
      <c r="ALN68" s="28"/>
      <c r="ALO68" s="28"/>
      <c r="ALP68" s="28"/>
      <c r="ALQ68" s="28"/>
      <c r="ALR68" s="28"/>
      <c r="ALS68" s="28"/>
      <c r="ALT68" s="28"/>
      <c r="ALU68" s="28"/>
      <c r="ALV68" s="28"/>
      <c r="ALW68" s="28"/>
      <c r="ALX68" s="28"/>
      <c r="ALY68" s="28"/>
      <c r="ALZ68" s="28"/>
      <c r="AMA68" s="28"/>
      <c r="AMB68" s="28"/>
      <c r="AMC68" s="28"/>
      <c r="AMD68" s="28"/>
      <c r="AME68" s="30"/>
    </row>
    <row r="69" spans="2:1019" s="29" customFormat="1" ht="30.9" customHeight="1">
      <c r="B69" s="28"/>
      <c r="C69" s="24" t="s">
        <v>2002</v>
      </c>
      <c r="D69" s="31" t="s">
        <v>1</v>
      </c>
      <c r="E69" s="32" t="s">
        <v>2</v>
      </c>
      <c r="F69" s="33" t="s">
        <v>3</v>
      </c>
      <c r="G69" s="482" t="s">
        <v>1093</v>
      </c>
      <c r="H69" s="34" t="s">
        <v>4</v>
      </c>
      <c r="I69" s="490" t="s">
        <v>5</v>
      </c>
      <c r="J69" s="483" t="s">
        <v>1983</v>
      </c>
      <c r="K69" s="485" t="s">
        <v>1984</v>
      </c>
      <c r="L69" s="486" t="s">
        <v>1985</v>
      </c>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c r="GV69" s="28"/>
      <c r="GW69" s="28"/>
      <c r="GX69" s="28"/>
      <c r="GY69" s="28"/>
      <c r="GZ69" s="28"/>
      <c r="HA69" s="28"/>
      <c r="HB69" s="28"/>
      <c r="HC69" s="28"/>
      <c r="HD69" s="28"/>
      <c r="HE69" s="28"/>
      <c r="HF69" s="28"/>
      <c r="HG69" s="28"/>
      <c r="HH69" s="28"/>
      <c r="HI69" s="28"/>
      <c r="HJ69" s="28"/>
      <c r="HK69" s="28"/>
      <c r="HL69" s="28"/>
      <c r="HM69" s="28"/>
      <c r="HN69" s="28"/>
      <c r="HO69" s="28"/>
      <c r="HP69" s="28"/>
      <c r="HQ69" s="28"/>
      <c r="HR69" s="28"/>
      <c r="HS69" s="28"/>
      <c r="HT69" s="28"/>
      <c r="HU69" s="28"/>
      <c r="HV69" s="28"/>
      <c r="HW69" s="28"/>
      <c r="HX69" s="28"/>
      <c r="HY69" s="28"/>
      <c r="HZ69" s="28"/>
      <c r="IA69" s="28"/>
      <c r="IB69" s="28"/>
      <c r="IC69" s="28"/>
      <c r="ID69" s="28"/>
      <c r="IE69" s="28"/>
      <c r="IF69" s="28"/>
      <c r="IG69" s="28"/>
      <c r="IH69" s="28"/>
      <c r="II69" s="28"/>
      <c r="IJ69" s="28"/>
      <c r="IK69" s="28"/>
      <c r="IL69" s="28"/>
      <c r="IM69" s="28"/>
      <c r="IN69" s="28"/>
      <c r="IO69" s="28"/>
      <c r="IP69" s="28"/>
      <c r="IQ69" s="28"/>
      <c r="IR69" s="28"/>
      <c r="IS69" s="28"/>
      <c r="IT69" s="28"/>
      <c r="IU69" s="28"/>
      <c r="IV69" s="28"/>
      <c r="IW69" s="28"/>
      <c r="IX69" s="28"/>
      <c r="IY69" s="28"/>
      <c r="IZ69" s="28"/>
      <c r="JA69" s="28"/>
      <c r="JB69" s="28"/>
      <c r="JC69" s="28"/>
      <c r="JD69" s="28"/>
      <c r="JE69" s="28"/>
      <c r="JF69" s="28"/>
      <c r="JG69" s="28"/>
      <c r="JH69" s="28"/>
      <c r="JI69" s="28"/>
      <c r="JJ69" s="28"/>
      <c r="JK69" s="28"/>
      <c r="JL69" s="28"/>
      <c r="JM69" s="28"/>
      <c r="JN69" s="28"/>
      <c r="JO69" s="28"/>
      <c r="JP69" s="28"/>
      <c r="JQ69" s="28"/>
      <c r="JR69" s="28"/>
      <c r="JS69" s="28"/>
      <c r="JT69" s="28"/>
      <c r="JU69" s="28"/>
      <c r="JV69" s="28"/>
      <c r="JW69" s="28"/>
      <c r="JX69" s="28"/>
      <c r="JY69" s="28"/>
      <c r="JZ69" s="28"/>
      <c r="KA69" s="28"/>
      <c r="KB69" s="28"/>
      <c r="KC69" s="28"/>
      <c r="KD69" s="28"/>
      <c r="KE69" s="28"/>
      <c r="KF69" s="28"/>
      <c r="KG69" s="28"/>
      <c r="KH69" s="28"/>
      <c r="KI69" s="28"/>
      <c r="KJ69" s="28"/>
      <c r="KK69" s="28"/>
      <c r="KL69" s="28"/>
      <c r="KM69" s="28"/>
      <c r="KN69" s="28"/>
      <c r="KO69" s="28"/>
      <c r="KP69" s="28"/>
      <c r="KQ69" s="28"/>
      <c r="KR69" s="28"/>
      <c r="KS69" s="28"/>
      <c r="KT69" s="28"/>
      <c r="KU69" s="28"/>
      <c r="KV69" s="28"/>
      <c r="KW69" s="28"/>
      <c r="KX69" s="28"/>
      <c r="KY69" s="28"/>
      <c r="KZ69" s="28"/>
      <c r="LA69" s="28"/>
      <c r="LB69" s="28"/>
      <c r="LC69" s="28"/>
      <c r="LD69" s="28"/>
      <c r="LE69" s="28"/>
      <c r="LF69" s="28"/>
      <c r="LG69" s="28"/>
      <c r="LH69" s="28"/>
      <c r="LI69" s="28"/>
      <c r="LJ69" s="28"/>
      <c r="LK69" s="28"/>
      <c r="LL69" s="28"/>
      <c r="LM69" s="28"/>
      <c r="LN69" s="28"/>
      <c r="LO69" s="28"/>
      <c r="LP69" s="28"/>
      <c r="LQ69" s="28"/>
      <c r="LR69" s="28"/>
      <c r="LS69" s="28"/>
      <c r="LT69" s="28"/>
      <c r="LU69" s="28"/>
      <c r="LV69" s="28"/>
      <c r="LW69" s="28"/>
      <c r="LX69" s="28"/>
      <c r="LY69" s="28"/>
      <c r="LZ69" s="28"/>
      <c r="MA69" s="28"/>
      <c r="MB69" s="28"/>
      <c r="MC69" s="28"/>
      <c r="MD69" s="28"/>
      <c r="ME69" s="28"/>
      <c r="MF69" s="28"/>
      <c r="MG69" s="28"/>
      <c r="MH69" s="28"/>
      <c r="MI69" s="28"/>
      <c r="MJ69" s="28"/>
      <c r="MK69" s="28"/>
      <c r="ML69" s="28"/>
      <c r="MM69" s="28"/>
      <c r="MN69" s="28"/>
      <c r="MO69" s="28"/>
      <c r="MP69" s="28"/>
      <c r="MQ69" s="28"/>
      <c r="MR69" s="28"/>
      <c r="MS69" s="28"/>
      <c r="MT69" s="28"/>
      <c r="MU69" s="28"/>
      <c r="MV69" s="28"/>
      <c r="MW69" s="28"/>
      <c r="MX69" s="28"/>
      <c r="MY69" s="28"/>
      <c r="MZ69" s="28"/>
      <c r="NA69" s="28"/>
      <c r="NB69" s="28"/>
      <c r="NC69" s="28"/>
      <c r="ND69" s="28"/>
      <c r="NE69" s="28"/>
      <c r="NF69" s="28"/>
      <c r="NG69" s="28"/>
      <c r="NH69" s="28"/>
      <c r="NI69" s="28"/>
      <c r="NJ69" s="28"/>
      <c r="NK69" s="28"/>
      <c r="NL69" s="28"/>
      <c r="NM69" s="28"/>
      <c r="NN69" s="28"/>
      <c r="NO69" s="28"/>
      <c r="NP69" s="28"/>
      <c r="NQ69" s="28"/>
      <c r="NR69" s="28"/>
      <c r="NS69" s="28"/>
      <c r="NT69" s="28"/>
      <c r="NU69" s="28"/>
      <c r="NV69" s="28"/>
      <c r="NW69" s="28"/>
      <c r="NX69" s="28"/>
      <c r="NY69" s="28"/>
      <c r="NZ69" s="28"/>
      <c r="OA69" s="28"/>
      <c r="OB69" s="28"/>
      <c r="OC69" s="28"/>
      <c r="OD69" s="28"/>
      <c r="OE69" s="28"/>
      <c r="OF69" s="28"/>
      <c r="OG69" s="28"/>
      <c r="OH69" s="28"/>
      <c r="OI69" s="28"/>
      <c r="OJ69" s="28"/>
      <c r="OK69" s="28"/>
      <c r="OL69" s="28"/>
      <c r="OM69" s="28"/>
      <c r="ON69" s="28"/>
      <c r="OO69" s="28"/>
      <c r="OP69" s="28"/>
      <c r="OQ69" s="28"/>
      <c r="OR69" s="28"/>
      <c r="OS69" s="28"/>
      <c r="OT69" s="28"/>
      <c r="OU69" s="28"/>
      <c r="OV69" s="28"/>
      <c r="OW69" s="28"/>
      <c r="OX69" s="28"/>
      <c r="OY69" s="28"/>
      <c r="OZ69" s="28"/>
      <c r="PA69" s="28"/>
      <c r="PB69" s="28"/>
      <c r="PC69" s="28"/>
      <c r="PD69" s="28"/>
      <c r="PE69" s="28"/>
      <c r="PF69" s="28"/>
      <c r="PG69" s="28"/>
      <c r="PH69" s="28"/>
      <c r="PI69" s="28"/>
      <c r="PJ69" s="28"/>
      <c r="PK69" s="28"/>
      <c r="PL69" s="28"/>
      <c r="PM69" s="28"/>
      <c r="PN69" s="28"/>
      <c r="PO69" s="28"/>
      <c r="PP69" s="28"/>
      <c r="PQ69" s="28"/>
      <c r="PR69" s="28"/>
      <c r="PS69" s="28"/>
      <c r="PT69" s="28"/>
      <c r="PU69" s="28"/>
      <c r="PV69" s="28"/>
      <c r="PW69" s="28"/>
      <c r="PX69" s="28"/>
      <c r="PY69" s="28"/>
      <c r="PZ69" s="28"/>
      <c r="QA69" s="28"/>
      <c r="QB69" s="28"/>
      <c r="QC69" s="28"/>
      <c r="QD69" s="28"/>
      <c r="QE69" s="28"/>
      <c r="QF69" s="28"/>
      <c r="QG69" s="28"/>
      <c r="QH69" s="28"/>
      <c r="QI69" s="28"/>
      <c r="QJ69" s="28"/>
      <c r="QK69" s="28"/>
      <c r="QL69" s="28"/>
      <c r="QM69" s="28"/>
      <c r="QN69" s="28"/>
      <c r="QO69" s="28"/>
      <c r="QP69" s="28"/>
      <c r="QQ69" s="28"/>
      <c r="QR69" s="28"/>
      <c r="QS69" s="28"/>
      <c r="QT69" s="28"/>
      <c r="QU69" s="28"/>
      <c r="QV69" s="28"/>
      <c r="QW69" s="28"/>
      <c r="QX69" s="28"/>
      <c r="QY69" s="28"/>
      <c r="QZ69" s="28"/>
      <c r="RA69" s="28"/>
      <c r="RB69" s="28"/>
      <c r="RC69" s="28"/>
      <c r="RD69" s="28"/>
      <c r="RE69" s="28"/>
      <c r="RF69" s="28"/>
      <c r="RG69" s="28"/>
      <c r="RH69" s="28"/>
      <c r="RI69" s="28"/>
      <c r="RJ69" s="28"/>
      <c r="RK69" s="28"/>
      <c r="RL69" s="28"/>
      <c r="RM69" s="28"/>
      <c r="RN69" s="28"/>
      <c r="RO69" s="28"/>
      <c r="RP69" s="28"/>
      <c r="RQ69" s="28"/>
      <c r="RR69" s="28"/>
      <c r="RS69" s="28"/>
      <c r="RT69" s="28"/>
      <c r="RU69" s="28"/>
      <c r="RV69" s="28"/>
      <c r="RW69" s="28"/>
      <c r="RX69" s="28"/>
      <c r="RY69" s="28"/>
      <c r="RZ69" s="28"/>
      <c r="SA69" s="28"/>
      <c r="SB69" s="28"/>
      <c r="SC69" s="28"/>
      <c r="SD69" s="28"/>
      <c r="SE69" s="28"/>
      <c r="SF69" s="28"/>
      <c r="SG69" s="28"/>
      <c r="SH69" s="28"/>
      <c r="SI69" s="28"/>
      <c r="SJ69" s="28"/>
      <c r="SK69" s="28"/>
      <c r="SL69" s="28"/>
      <c r="SM69" s="28"/>
      <c r="SN69" s="28"/>
      <c r="SO69" s="28"/>
      <c r="SP69" s="28"/>
      <c r="SQ69" s="28"/>
      <c r="SR69" s="28"/>
      <c r="SS69" s="28"/>
      <c r="ST69" s="28"/>
      <c r="SU69" s="28"/>
      <c r="SV69" s="28"/>
      <c r="SW69" s="28"/>
      <c r="SX69" s="28"/>
      <c r="SY69" s="28"/>
      <c r="SZ69" s="28"/>
      <c r="TA69" s="28"/>
      <c r="TB69" s="28"/>
      <c r="TC69" s="28"/>
      <c r="TD69" s="28"/>
      <c r="TE69" s="28"/>
      <c r="TF69" s="28"/>
      <c r="TG69" s="28"/>
      <c r="TH69" s="28"/>
      <c r="TI69" s="28"/>
      <c r="TJ69" s="28"/>
      <c r="TK69" s="28"/>
      <c r="TL69" s="28"/>
      <c r="TM69" s="28"/>
      <c r="TN69" s="28"/>
      <c r="TO69" s="28"/>
      <c r="TP69" s="28"/>
      <c r="TQ69" s="28"/>
      <c r="TR69" s="28"/>
      <c r="TS69" s="28"/>
      <c r="TT69" s="28"/>
      <c r="TU69" s="28"/>
      <c r="TV69" s="28"/>
      <c r="TW69" s="28"/>
      <c r="TX69" s="28"/>
      <c r="TY69" s="28"/>
      <c r="TZ69" s="28"/>
      <c r="UA69" s="28"/>
      <c r="UB69" s="28"/>
      <c r="UC69" s="28"/>
      <c r="UD69" s="28"/>
      <c r="UE69" s="28"/>
      <c r="UF69" s="28"/>
      <c r="UG69" s="28"/>
      <c r="UH69" s="28"/>
      <c r="UI69" s="28"/>
      <c r="UJ69" s="28"/>
      <c r="UK69" s="28"/>
      <c r="UL69" s="28"/>
      <c r="UM69" s="28"/>
      <c r="UN69" s="28"/>
      <c r="UO69" s="28"/>
      <c r="UP69" s="28"/>
      <c r="UQ69" s="28"/>
      <c r="UR69" s="28"/>
      <c r="US69" s="28"/>
      <c r="UT69" s="28"/>
      <c r="UU69" s="28"/>
      <c r="UV69" s="28"/>
      <c r="UW69" s="28"/>
      <c r="UX69" s="28"/>
      <c r="UY69" s="28"/>
      <c r="UZ69" s="28"/>
      <c r="VA69" s="28"/>
      <c r="VB69" s="28"/>
      <c r="VC69" s="28"/>
      <c r="VD69" s="28"/>
      <c r="VE69" s="28"/>
      <c r="VF69" s="28"/>
      <c r="VG69" s="28"/>
      <c r="VH69" s="28"/>
      <c r="VI69" s="28"/>
      <c r="VJ69" s="28"/>
      <c r="VK69" s="28"/>
      <c r="VL69" s="28"/>
      <c r="VM69" s="28"/>
      <c r="VN69" s="28"/>
      <c r="VO69" s="28"/>
      <c r="VP69" s="28"/>
      <c r="VQ69" s="28"/>
      <c r="VR69" s="28"/>
      <c r="VS69" s="28"/>
      <c r="VT69" s="28"/>
      <c r="VU69" s="28"/>
      <c r="VV69" s="28"/>
      <c r="VW69" s="28"/>
      <c r="VX69" s="28"/>
      <c r="VY69" s="28"/>
      <c r="VZ69" s="28"/>
      <c r="WA69" s="28"/>
      <c r="WB69" s="28"/>
      <c r="WC69" s="28"/>
      <c r="WD69" s="28"/>
      <c r="WE69" s="28"/>
      <c r="WF69" s="28"/>
      <c r="WG69" s="28"/>
      <c r="WH69" s="28"/>
      <c r="WI69" s="28"/>
      <c r="WJ69" s="28"/>
      <c r="WK69" s="28"/>
      <c r="WL69" s="28"/>
      <c r="WM69" s="28"/>
      <c r="WN69" s="28"/>
      <c r="WO69" s="28"/>
      <c r="WP69" s="28"/>
      <c r="WQ69" s="28"/>
      <c r="WR69" s="28"/>
      <c r="WS69" s="28"/>
      <c r="WT69" s="28"/>
      <c r="WU69" s="28"/>
      <c r="WV69" s="28"/>
      <c r="WW69" s="28"/>
      <c r="WX69" s="28"/>
      <c r="WY69" s="28"/>
      <c r="WZ69" s="28"/>
      <c r="XA69" s="28"/>
      <c r="XB69" s="28"/>
      <c r="XC69" s="28"/>
      <c r="XD69" s="28"/>
      <c r="XE69" s="28"/>
      <c r="XF69" s="28"/>
      <c r="XG69" s="28"/>
      <c r="XH69" s="28"/>
      <c r="XI69" s="28"/>
      <c r="XJ69" s="28"/>
      <c r="XK69" s="28"/>
      <c r="XL69" s="28"/>
      <c r="XM69" s="28"/>
      <c r="XN69" s="28"/>
      <c r="XO69" s="28"/>
      <c r="XP69" s="28"/>
      <c r="XQ69" s="28"/>
      <c r="XR69" s="28"/>
      <c r="XS69" s="28"/>
      <c r="XT69" s="28"/>
      <c r="XU69" s="28"/>
      <c r="XV69" s="28"/>
      <c r="XW69" s="28"/>
      <c r="XX69" s="28"/>
      <c r="XY69" s="28"/>
      <c r="XZ69" s="28"/>
      <c r="YA69" s="28"/>
      <c r="YB69" s="28"/>
      <c r="YC69" s="28"/>
      <c r="YD69" s="28"/>
      <c r="YE69" s="28"/>
      <c r="YF69" s="28"/>
      <c r="YG69" s="28"/>
      <c r="YH69" s="28"/>
      <c r="YI69" s="28"/>
      <c r="YJ69" s="28"/>
      <c r="YK69" s="28"/>
      <c r="YL69" s="28"/>
      <c r="YM69" s="28"/>
      <c r="YN69" s="28"/>
      <c r="YO69" s="28"/>
      <c r="YP69" s="28"/>
      <c r="YQ69" s="28"/>
      <c r="YR69" s="28"/>
      <c r="YS69" s="28"/>
      <c r="YT69" s="28"/>
      <c r="YU69" s="28"/>
      <c r="YV69" s="28"/>
      <c r="YW69" s="28"/>
      <c r="YX69" s="28"/>
      <c r="YY69" s="28"/>
      <c r="YZ69" s="28"/>
      <c r="ZA69" s="28"/>
      <c r="ZB69" s="28"/>
      <c r="ZC69" s="28"/>
      <c r="ZD69" s="28"/>
      <c r="ZE69" s="28"/>
      <c r="ZF69" s="28"/>
      <c r="ZG69" s="28"/>
      <c r="ZH69" s="28"/>
      <c r="ZI69" s="28"/>
      <c r="ZJ69" s="28"/>
      <c r="ZK69" s="28"/>
      <c r="ZL69" s="28"/>
      <c r="ZM69" s="28"/>
      <c r="ZN69" s="28"/>
      <c r="ZO69" s="28"/>
      <c r="ZP69" s="28"/>
      <c r="ZQ69" s="28"/>
      <c r="ZR69" s="28"/>
      <c r="ZS69" s="28"/>
      <c r="ZT69" s="28"/>
      <c r="ZU69" s="28"/>
      <c r="ZV69" s="28"/>
      <c r="ZW69" s="28"/>
      <c r="ZX69" s="28"/>
      <c r="ZY69" s="28"/>
      <c r="ZZ69" s="28"/>
      <c r="AAA69" s="28"/>
      <c r="AAB69" s="28"/>
      <c r="AAC69" s="28"/>
      <c r="AAD69" s="28"/>
      <c r="AAE69" s="28"/>
      <c r="AAF69" s="28"/>
      <c r="AAG69" s="28"/>
      <c r="AAH69" s="28"/>
      <c r="AAI69" s="28"/>
      <c r="AAJ69" s="28"/>
      <c r="AAK69" s="28"/>
      <c r="AAL69" s="28"/>
      <c r="AAM69" s="28"/>
      <c r="AAN69" s="28"/>
      <c r="AAO69" s="28"/>
      <c r="AAP69" s="28"/>
      <c r="AAQ69" s="28"/>
      <c r="AAR69" s="28"/>
      <c r="AAS69" s="28"/>
      <c r="AAT69" s="28"/>
      <c r="AAU69" s="28"/>
      <c r="AAV69" s="28"/>
      <c r="AAW69" s="28"/>
      <c r="AAX69" s="28"/>
      <c r="AAY69" s="28"/>
      <c r="AAZ69" s="28"/>
      <c r="ABA69" s="28"/>
      <c r="ABB69" s="28"/>
      <c r="ABC69" s="28"/>
      <c r="ABD69" s="28"/>
      <c r="ABE69" s="28"/>
      <c r="ABF69" s="28"/>
      <c r="ABG69" s="28"/>
      <c r="ABH69" s="28"/>
      <c r="ABI69" s="28"/>
      <c r="ABJ69" s="28"/>
      <c r="ABK69" s="28"/>
      <c r="ABL69" s="28"/>
      <c r="ABM69" s="28"/>
      <c r="ABN69" s="28"/>
      <c r="ABO69" s="28"/>
      <c r="ABP69" s="28"/>
      <c r="ABQ69" s="28"/>
      <c r="ABR69" s="28"/>
      <c r="ABS69" s="28"/>
      <c r="ABT69" s="28"/>
      <c r="ABU69" s="28"/>
      <c r="ABV69" s="28"/>
      <c r="ABW69" s="28"/>
      <c r="ABX69" s="28"/>
      <c r="ABY69" s="28"/>
      <c r="ABZ69" s="28"/>
      <c r="ACA69" s="28"/>
      <c r="ACB69" s="28"/>
      <c r="ACC69" s="28"/>
      <c r="ACD69" s="28"/>
      <c r="ACE69" s="28"/>
      <c r="ACF69" s="28"/>
      <c r="ACG69" s="28"/>
      <c r="ACH69" s="28"/>
      <c r="ACI69" s="28"/>
      <c r="ACJ69" s="28"/>
      <c r="ACK69" s="28"/>
      <c r="ACL69" s="28"/>
      <c r="ACM69" s="28"/>
      <c r="ACN69" s="28"/>
      <c r="ACO69" s="28"/>
      <c r="ACP69" s="28"/>
      <c r="ACQ69" s="28"/>
      <c r="ACR69" s="28"/>
      <c r="ACS69" s="28"/>
      <c r="ACT69" s="28"/>
      <c r="ACU69" s="28"/>
      <c r="ACV69" s="28"/>
      <c r="ACW69" s="28"/>
      <c r="ACX69" s="28"/>
      <c r="ACY69" s="28"/>
      <c r="ACZ69" s="28"/>
      <c r="ADA69" s="28"/>
      <c r="ADB69" s="28"/>
      <c r="ADC69" s="28"/>
      <c r="ADD69" s="28"/>
      <c r="ADE69" s="28"/>
      <c r="ADF69" s="28"/>
      <c r="ADG69" s="28"/>
      <c r="ADH69" s="28"/>
      <c r="ADI69" s="28"/>
      <c r="ADJ69" s="28"/>
      <c r="ADK69" s="28"/>
      <c r="ADL69" s="28"/>
      <c r="ADM69" s="28"/>
      <c r="ADN69" s="28"/>
      <c r="ADO69" s="28"/>
      <c r="ADP69" s="28"/>
      <c r="ADQ69" s="28"/>
      <c r="ADR69" s="28"/>
      <c r="ADS69" s="28"/>
      <c r="ADT69" s="28"/>
      <c r="ADU69" s="28"/>
      <c r="ADV69" s="28"/>
      <c r="ADW69" s="28"/>
      <c r="ADX69" s="28"/>
      <c r="ADY69" s="28"/>
      <c r="ADZ69" s="28"/>
      <c r="AEA69" s="28"/>
      <c r="AEB69" s="28"/>
      <c r="AEC69" s="28"/>
      <c r="AED69" s="28"/>
      <c r="AEE69" s="28"/>
      <c r="AEF69" s="28"/>
      <c r="AEG69" s="28"/>
      <c r="AEH69" s="28"/>
      <c r="AEI69" s="28"/>
      <c r="AEJ69" s="28"/>
      <c r="AEK69" s="28"/>
      <c r="AEL69" s="28"/>
      <c r="AEM69" s="28"/>
      <c r="AEN69" s="28"/>
      <c r="AEO69" s="28"/>
      <c r="AEP69" s="28"/>
      <c r="AEQ69" s="28"/>
      <c r="AER69" s="28"/>
      <c r="AES69" s="28"/>
      <c r="AET69" s="28"/>
      <c r="AEU69" s="28"/>
      <c r="AEV69" s="28"/>
      <c r="AEW69" s="28"/>
      <c r="AEX69" s="28"/>
      <c r="AEY69" s="28"/>
      <c r="AEZ69" s="28"/>
      <c r="AFA69" s="28"/>
      <c r="AFB69" s="28"/>
      <c r="AFC69" s="28"/>
      <c r="AFD69" s="28"/>
      <c r="AFE69" s="28"/>
      <c r="AFF69" s="28"/>
      <c r="AFG69" s="28"/>
      <c r="AFH69" s="28"/>
      <c r="AFI69" s="28"/>
      <c r="AFJ69" s="28"/>
      <c r="AFK69" s="28"/>
      <c r="AFL69" s="28"/>
      <c r="AFM69" s="28"/>
      <c r="AFN69" s="28"/>
      <c r="AFO69" s="28"/>
      <c r="AFP69" s="28"/>
      <c r="AFQ69" s="28"/>
      <c r="AFR69" s="28"/>
      <c r="AFS69" s="28"/>
      <c r="AFT69" s="28"/>
      <c r="AFU69" s="28"/>
      <c r="AFV69" s="28"/>
      <c r="AFW69" s="28"/>
      <c r="AFX69" s="28"/>
      <c r="AFY69" s="28"/>
      <c r="AFZ69" s="28"/>
      <c r="AGA69" s="28"/>
      <c r="AGB69" s="28"/>
      <c r="AGC69" s="28"/>
      <c r="AGD69" s="28"/>
      <c r="AGE69" s="28"/>
      <c r="AGF69" s="28"/>
      <c r="AGG69" s="28"/>
      <c r="AGH69" s="28"/>
      <c r="AGI69" s="28"/>
      <c r="AGJ69" s="28"/>
      <c r="AGK69" s="28"/>
      <c r="AGL69" s="28"/>
      <c r="AGM69" s="28"/>
      <c r="AGN69" s="28"/>
      <c r="AGO69" s="28"/>
      <c r="AGP69" s="28"/>
      <c r="AGQ69" s="28"/>
      <c r="AGR69" s="28"/>
      <c r="AGS69" s="28"/>
      <c r="AGT69" s="28"/>
      <c r="AGU69" s="28"/>
      <c r="AGV69" s="28"/>
      <c r="AGW69" s="28"/>
      <c r="AGX69" s="28"/>
      <c r="AGY69" s="28"/>
      <c r="AGZ69" s="28"/>
      <c r="AHA69" s="28"/>
      <c r="AHB69" s="28"/>
      <c r="AHC69" s="28"/>
      <c r="AHD69" s="28"/>
      <c r="AHE69" s="28"/>
      <c r="AHF69" s="28"/>
      <c r="AHG69" s="28"/>
      <c r="AHH69" s="28"/>
      <c r="AHI69" s="28"/>
      <c r="AHJ69" s="28"/>
      <c r="AHK69" s="28"/>
      <c r="AHL69" s="28"/>
      <c r="AHM69" s="28"/>
      <c r="AHN69" s="28"/>
      <c r="AHO69" s="28"/>
      <c r="AHP69" s="28"/>
      <c r="AHQ69" s="28"/>
      <c r="AHR69" s="28"/>
      <c r="AHS69" s="28"/>
      <c r="AHT69" s="28"/>
      <c r="AHU69" s="28"/>
      <c r="AHV69" s="28"/>
      <c r="AHW69" s="28"/>
      <c r="AHX69" s="28"/>
      <c r="AHY69" s="28"/>
      <c r="AHZ69" s="28"/>
      <c r="AIA69" s="28"/>
      <c r="AIB69" s="28"/>
      <c r="AIC69" s="28"/>
      <c r="AID69" s="28"/>
      <c r="AIE69" s="28"/>
      <c r="AIF69" s="28"/>
      <c r="AIG69" s="28"/>
      <c r="AIH69" s="28"/>
      <c r="AII69" s="28"/>
      <c r="AIJ69" s="28"/>
      <c r="AIK69" s="28"/>
      <c r="AIL69" s="28"/>
      <c r="AIM69" s="28"/>
      <c r="AIN69" s="28"/>
      <c r="AIO69" s="28"/>
      <c r="AIP69" s="28"/>
      <c r="AIQ69" s="28"/>
      <c r="AIR69" s="28"/>
      <c r="AIS69" s="28"/>
      <c r="AIT69" s="28"/>
      <c r="AIU69" s="28"/>
      <c r="AIV69" s="28"/>
      <c r="AIW69" s="28"/>
      <c r="AIX69" s="28"/>
      <c r="AIY69" s="28"/>
      <c r="AIZ69" s="28"/>
      <c r="AJA69" s="28"/>
      <c r="AJB69" s="28"/>
      <c r="AJC69" s="28"/>
      <c r="AJD69" s="28"/>
      <c r="AJE69" s="28"/>
      <c r="AJF69" s="28"/>
      <c r="AJG69" s="28"/>
      <c r="AJH69" s="28"/>
      <c r="AJI69" s="28"/>
      <c r="AJJ69" s="28"/>
      <c r="AJK69" s="28"/>
      <c r="AJL69" s="28"/>
      <c r="AJM69" s="28"/>
      <c r="AJN69" s="28"/>
      <c r="AJO69" s="28"/>
      <c r="AJP69" s="28"/>
      <c r="AJQ69" s="28"/>
      <c r="AJR69" s="28"/>
      <c r="AJS69" s="28"/>
      <c r="AJT69" s="28"/>
      <c r="AJU69" s="28"/>
      <c r="AJV69" s="28"/>
      <c r="AJW69" s="28"/>
      <c r="AJX69" s="28"/>
      <c r="AJY69" s="28"/>
      <c r="AJZ69" s="28"/>
      <c r="AKA69" s="28"/>
      <c r="AKB69" s="28"/>
      <c r="AKC69" s="28"/>
      <c r="AKD69" s="28"/>
      <c r="AKE69" s="28"/>
      <c r="AKF69" s="28"/>
      <c r="AKG69" s="28"/>
      <c r="AKH69" s="28"/>
      <c r="AKI69" s="28"/>
      <c r="AKJ69" s="28"/>
      <c r="AKK69" s="28"/>
      <c r="AKL69" s="28"/>
      <c r="AKM69" s="28"/>
      <c r="AKN69" s="28"/>
      <c r="AKO69" s="28"/>
      <c r="AKP69" s="28"/>
      <c r="AKQ69" s="28"/>
      <c r="AKR69" s="28"/>
      <c r="AKS69" s="28"/>
      <c r="AKT69" s="28"/>
      <c r="AKU69" s="28"/>
      <c r="AKV69" s="28"/>
      <c r="AKW69" s="28"/>
      <c r="AKX69" s="28"/>
      <c r="AKY69" s="28"/>
      <c r="AKZ69" s="28"/>
      <c r="ALA69" s="28"/>
      <c r="ALB69" s="28"/>
      <c r="ALC69" s="28"/>
      <c r="ALD69" s="28"/>
      <c r="ALE69" s="28"/>
      <c r="ALF69" s="28"/>
      <c r="ALG69" s="28"/>
      <c r="ALH69" s="28"/>
      <c r="ALI69" s="28"/>
      <c r="ALJ69" s="28"/>
      <c r="ALK69" s="28"/>
      <c r="ALL69" s="28"/>
      <c r="ALM69" s="28"/>
      <c r="ALN69" s="28"/>
      <c r="ALO69" s="28"/>
      <c r="ALP69" s="28"/>
      <c r="ALQ69" s="28"/>
      <c r="ALR69" s="28"/>
      <c r="ALS69" s="28"/>
      <c r="ALT69" s="28"/>
      <c r="ALU69" s="28"/>
      <c r="ALV69" s="28"/>
      <c r="ALW69" s="28"/>
      <c r="ALX69" s="28"/>
      <c r="ALY69" s="28"/>
      <c r="ALZ69" s="28"/>
      <c r="AMA69" s="28"/>
      <c r="AMB69" s="28"/>
      <c r="AMC69" s="28"/>
      <c r="AMD69" s="28"/>
      <c r="AME69" s="30"/>
    </row>
    <row r="70" spans="2:1019" s="29" customFormat="1" ht="12" customHeight="1">
      <c r="B70" s="28"/>
      <c r="C70" s="142" t="s">
        <v>734</v>
      </c>
      <c r="D70" s="217"/>
      <c r="E70" s="217"/>
      <c r="F70" s="217"/>
      <c r="G70" s="217"/>
      <c r="H70" s="217"/>
      <c r="I70" s="217"/>
      <c r="J70" s="217"/>
      <c r="K70" s="480"/>
      <c r="L70" s="15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c r="GV70" s="28"/>
      <c r="GW70" s="28"/>
      <c r="GX70" s="28"/>
      <c r="GY70" s="28"/>
      <c r="GZ70" s="28"/>
      <c r="HA70" s="28"/>
      <c r="HB70" s="28"/>
      <c r="HC70" s="28"/>
      <c r="HD70" s="28"/>
      <c r="HE70" s="28"/>
      <c r="HF70" s="28"/>
      <c r="HG70" s="28"/>
      <c r="HH70" s="28"/>
      <c r="HI70" s="28"/>
      <c r="HJ70" s="28"/>
      <c r="HK70" s="28"/>
      <c r="HL70" s="28"/>
      <c r="HM70" s="28"/>
      <c r="HN70" s="28"/>
      <c r="HO70" s="28"/>
      <c r="HP70" s="28"/>
      <c r="HQ70" s="28"/>
      <c r="HR70" s="28"/>
      <c r="HS70" s="28"/>
      <c r="HT70" s="28"/>
      <c r="HU70" s="28"/>
      <c r="HV70" s="28"/>
      <c r="HW70" s="28"/>
      <c r="HX70" s="28"/>
      <c r="HY70" s="28"/>
      <c r="HZ70" s="28"/>
      <c r="IA70" s="28"/>
      <c r="IB70" s="28"/>
      <c r="IC70" s="28"/>
      <c r="ID70" s="28"/>
      <c r="IE70" s="28"/>
      <c r="IF70" s="28"/>
      <c r="IG70" s="28"/>
      <c r="IH70" s="28"/>
      <c r="II70" s="28"/>
      <c r="IJ70" s="28"/>
      <c r="IK70" s="28"/>
      <c r="IL70" s="28"/>
      <c r="IM70" s="28"/>
      <c r="IN70" s="28"/>
      <c r="IO70" s="28"/>
      <c r="IP70" s="28"/>
      <c r="IQ70" s="28"/>
      <c r="IR70" s="28"/>
      <c r="IS70" s="28"/>
      <c r="IT70" s="28"/>
      <c r="IU70" s="28"/>
      <c r="IV70" s="28"/>
      <c r="IW70" s="28"/>
      <c r="IX70" s="28"/>
      <c r="IY70" s="28"/>
      <c r="IZ70" s="28"/>
      <c r="JA70" s="28"/>
      <c r="JB70" s="28"/>
      <c r="JC70" s="28"/>
      <c r="JD70" s="28"/>
      <c r="JE70" s="28"/>
      <c r="JF70" s="28"/>
      <c r="JG70" s="28"/>
      <c r="JH70" s="28"/>
      <c r="JI70" s="28"/>
      <c r="JJ70" s="28"/>
      <c r="JK70" s="28"/>
      <c r="JL70" s="28"/>
      <c r="JM70" s="28"/>
      <c r="JN70" s="28"/>
      <c r="JO70" s="28"/>
      <c r="JP70" s="28"/>
      <c r="JQ70" s="28"/>
      <c r="JR70" s="28"/>
      <c r="JS70" s="28"/>
      <c r="JT70" s="28"/>
      <c r="JU70" s="28"/>
      <c r="JV70" s="28"/>
      <c r="JW70" s="28"/>
      <c r="JX70" s="28"/>
      <c r="JY70" s="28"/>
      <c r="JZ70" s="28"/>
      <c r="KA70" s="28"/>
      <c r="KB70" s="28"/>
      <c r="KC70" s="28"/>
      <c r="KD70" s="28"/>
      <c r="KE70" s="28"/>
      <c r="KF70" s="28"/>
      <c r="KG70" s="28"/>
      <c r="KH70" s="28"/>
      <c r="KI70" s="28"/>
      <c r="KJ70" s="28"/>
      <c r="KK70" s="28"/>
      <c r="KL70" s="28"/>
      <c r="KM70" s="28"/>
      <c r="KN70" s="28"/>
      <c r="KO70" s="28"/>
      <c r="KP70" s="28"/>
      <c r="KQ70" s="28"/>
      <c r="KR70" s="28"/>
      <c r="KS70" s="28"/>
      <c r="KT70" s="28"/>
      <c r="KU70" s="28"/>
      <c r="KV70" s="28"/>
      <c r="KW70" s="28"/>
      <c r="KX70" s="28"/>
      <c r="KY70" s="28"/>
      <c r="KZ70" s="28"/>
      <c r="LA70" s="28"/>
      <c r="LB70" s="28"/>
      <c r="LC70" s="28"/>
      <c r="LD70" s="28"/>
      <c r="LE70" s="28"/>
      <c r="LF70" s="28"/>
      <c r="LG70" s="28"/>
      <c r="LH70" s="28"/>
      <c r="LI70" s="28"/>
      <c r="LJ70" s="28"/>
      <c r="LK70" s="28"/>
      <c r="LL70" s="28"/>
      <c r="LM70" s="28"/>
      <c r="LN70" s="28"/>
      <c r="LO70" s="28"/>
      <c r="LP70" s="28"/>
      <c r="LQ70" s="28"/>
      <c r="LR70" s="28"/>
      <c r="LS70" s="28"/>
      <c r="LT70" s="28"/>
      <c r="LU70" s="28"/>
      <c r="LV70" s="28"/>
      <c r="LW70" s="28"/>
      <c r="LX70" s="28"/>
      <c r="LY70" s="28"/>
      <c r="LZ70" s="28"/>
      <c r="MA70" s="28"/>
      <c r="MB70" s="28"/>
      <c r="MC70" s="28"/>
      <c r="MD70" s="28"/>
      <c r="ME70" s="28"/>
      <c r="MF70" s="28"/>
      <c r="MG70" s="28"/>
      <c r="MH70" s="28"/>
      <c r="MI70" s="28"/>
      <c r="MJ70" s="28"/>
      <c r="MK70" s="28"/>
      <c r="ML70" s="28"/>
      <c r="MM70" s="28"/>
      <c r="MN70" s="28"/>
      <c r="MO70" s="28"/>
      <c r="MP70" s="28"/>
      <c r="MQ70" s="28"/>
      <c r="MR70" s="28"/>
      <c r="MS70" s="28"/>
      <c r="MT70" s="28"/>
      <c r="MU70" s="28"/>
      <c r="MV70" s="28"/>
      <c r="MW70" s="28"/>
      <c r="MX70" s="28"/>
      <c r="MY70" s="28"/>
      <c r="MZ70" s="28"/>
      <c r="NA70" s="28"/>
      <c r="NB70" s="28"/>
      <c r="NC70" s="28"/>
      <c r="ND70" s="28"/>
      <c r="NE70" s="28"/>
      <c r="NF70" s="28"/>
      <c r="NG70" s="28"/>
      <c r="NH70" s="28"/>
      <c r="NI70" s="28"/>
      <c r="NJ70" s="28"/>
      <c r="NK70" s="28"/>
      <c r="NL70" s="28"/>
      <c r="NM70" s="28"/>
      <c r="NN70" s="28"/>
      <c r="NO70" s="28"/>
      <c r="NP70" s="28"/>
      <c r="NQ70" s="28"/>
      <c r="NR70" s="28"/>
      <c r="NS70" s="28"/>
      <c r="NT70" s="28"/>
      <c r="NU70" s="28"/>
      <c r="NV70" s="28"/>
      <c r="NW70" s="28"/>
      <c r="NX70" s="28"/>
      <c r="NY70" s="28"/>
      <c r="NZ70" s="28"/>
      <c r="OA70" s="28"/>
      <c r="OB70" s="28"/>
      <c r="OC70" s="28"/>
      <c r="OD70" s="28"/>
      <c r="OE70" s="28"/>
      <c r="OF70" s="28"/>
      <c r="OG70" s="28"/>
      <c r="OH70" s="28"/>
      <c r="OI70" s="28"/>
      <c r="OJ70" s="28"/>
      <c r="OK70" s="28"/>
      <c r="OL70" s="28"/>
      <c r="OM70" s="28"/>
      <c r="ON70" s="28"/>
      <c r="OO70" s="28"/>
      <c r="OP70" s="28"/>
      <c r="OQ70" s="28"/>
      <c r="OR70" s="28"/>
      <c r="OS70" s="28"/>
      <c r="OT70" s="28"/>
      <c r="OU70" s="28"/>
      <c r="OV70" s="28"/>
      <c r="OW70" s="28"/>
      <c r="OX70" s="28"/>
      <c r="OY70" s="28"/>
      <c r="OZ70" s="28"/>
      <c r="PA70" s="28"/>
      <c r="PB70" s="28"/>
      <c r="PC70" s="28"/>
      <c r="PD70" s="28"/>
      <c r="PE70" s="28"/>
      <c r="PF70" s="28"/>
      <c r="PG70" s="28"/>
      <c r="PH70" s="28"/>
      <c r="PI70" s="28"/>
      <c r="PJ70" s="28"/>
      <c r="PK70" s="28"/>
      <c r="PL70" s="28"/>
      <c r="PM70" s="28"/>
      <c r="PN70" s="28"/>
      <c r="PO70" s="28"/>
      <c r="PP70" s="28"/>
      <c r="PQ70" s="28"/>
      <c r="PR70" s="28"/>
      <c r="PS70" s="28"/>
      <c r="PT70" s="28"/>
      <c r="PU70" s="28"/>
      <c r="PV70" s="28"/>
      <c r="PW70" s="28"/>
      <c r="PX70" s="28"/>
      <c r="PY70" s="28"/>
      <c r="PZ70" s="28"/>
      <c r="QA70" s="28"/>
      <c r="QB70" s="28"/>
      <c r="QC70" s="28"/>
      <c r="QD70" s="28"/>
      <c r="QE70" s="28"/>
      <c r="QF70" s="28"/>
      <c r="QG70" s="28"/>
      <c r="QH70" s="28"/>
      <c r="QI70" s="28"/>
      <c r="QJ70" s="28"/>
      <c r="QK70" s="28"/>
      <c r="QL70" s="28"/>
      <c r="QM70" s="28"/>
      <c r="QN70" s="28"/>
      <c r="QO70" s="28"/>
      <c r="QP70" s="28"/>
      <c r="QQ70" s="28"/>
      <c r="QR70" s="28"/>
      <c r="QS70" s="28"/>
      <c r="QT70" s="28"/>
      <c r="QU70" s="28"/>
      <c r="QV70" s="28"/>
      <c r="QW70" s="28"/>
      <c r="QX70" s="28"/>
      <c r="QY70" s="28"/>
      <c r="QZ70" s="28"/>
      <c r="RA70" s="28"/>
      <c r="RB70" s="28"/>
      <c r="RC70" s="28"/>
      <c r="RD70" s="28"/>
      <c r="RE70" s="28"/>
      <c r="RF70" s="28"/>
      <c r="RG70" s="28"/>
      <c r="RH70" s="28"/>
      <c r="RI70" s="28"/>
      <c r="RJ70" s="28"/>
      <c r="RK70" s="28"/>
      <c r="RL70" s="28"/>
      <c r="RM70" s="28"/>
      <c r="RN70" s="28"/>
      <c r="RO70" s="28"/>
      <c r="RP70" s="28"/>
      <c r="RQ70" s="28"/>
      <c r="RR70" s="28"/>
      <c r="RS70" s="28"/>
      <c r="RT70" s="28"/>
      <c r="RU70" s="28"/>
      <c r="RV70" s="28"/>
      <c r="RW70" s="28"/>
      <c r="RX70" s="28"/>
      <c r="RY70" s="28"/>
      <c r="RZ70" s="28"/>
      <c r="SA70" s="28"/>
      <c r="SB70" s="28"/>
      <c r="SC70" s="28"/>
      <c r="SD70" s="28"/>
      <c r="SE70" s="28"/>
      <c r="SF70" s="28"/>
      <c r="SG70" s="28"/>
      <c r="SH70" s="28"/>
      <c r="SI70" s="28"/>
      <c r="SJ70" s="28"/>
      <c r="SK70" s="28"/>
      <c r="SL70" s="28"/>
      <c r="SM70" s="28"/>
      <c r="SN70" s="28"/>
      <c r="SO70" s="28"/>
      <c r="SP70" s="28"/>
      <c r="SQ70" s="28"/>
      <c r="SR70" s="28"/>
      <c r="SS70" s="28"/>
      <c r="ST70" s="28"/>
      <c r="SU70" s="28"/>
      <c r="SV70" s="28"/>
      <c r="SW70" s="28"/>
      <c r="SX70" s="28"/>
      <c r="SY70" s="28"/>
      <c r="SZ70" s="28"/>
      <c r="TA70" s="28"/>
      <c r="TB70" s="28"/>
      <c r="TC70" s="28"/>
      <c r="TD70" s="28"/>
      <c r="TE70" s="28"/>
      <c r="TF70" s="28"/>
      <c r="TG70" s="28"/>
      <c r="TH70" s="28"/>
      <c r="TI70" s="28"/>
      <c r="TJ70" s="28"/>
      <c r="TK70" s="28"/>
      <c r="TL70" s="28"/>
      <c r="TM70" s="28"/>
      <c r="TN70" s="28"/>
      <c r="TO70" s="28"/>
      <c r="TP70" s="28"/>
      <c r="TQ70" s="28"/>
      <c r="TR70" s="28"/>
      <c r="TS70" s="28"/>
      <c r="TT70" s="28"/>
      <c r="TU70" s="28"/>
      <c r="TV70" s="28"/>
      <c r="TW70" s="28"/>
      <c r="TX70" s="28"/>
      <c r="TY70" s="28"/>
      <c r="TZ70" s="28"/>
      <c r="UA70" s="28"/>
      <c r="UB70" s="28"/>
      <c r="UC70" s="28"/>
      <c r="UD70" s="28"/>
      <c r="UE70" s="28"/>
      <c r="UF70" s="28"/>
      <c r="UG70" s="28"/>
      <c r="UH70" s="28"/>
      <c r="UI70" s="28"/>
      <c r="UJ70" s="28"/>
      <c r="UK70" s="28"/>
      <c r="UL70" s="28"/>
      <c r="UM70" s="28"/>
      <c r="UN70" s="28"/>
      <c r="UO70" s="28"/>
      <c r="UP70" s="28"/>
      <c r="UQ70" s="28"/>
      <c r="UR70" s="28"/>
      <c r="US70" s="28"/>
      <c r="UT70" s="28"/>
      <c r="UU70" s="28"/>
      <c r="UV70" s="28"/>
      <c r="UW70" s="28"/>
      <c r="UX70" s="28"/>
      <c r="UY70" s="28"/>
      <c r="UZ70" s="28"/>
      <c r="VA70" s="28"/>
      <c r="VB70" s="28"/>
      <c r="VC70" s="28"/>
      <c r="VD70" s="28"/>
      <c r="VE70" s="28"/>
      <c r="VF70" s="28"/>
      <c r="VG70" s="28"/>
      <c r="VH70" s="28"/>
      <c r="VI70" s="28"/>
      <c r="VJ70" s="28"/>
      <c r="VK70" s="28"/>
      <c r="VL70" s="28"/>
      <c r="VM70" s="28"/>
      <c r="VN70" s="28"/>
      <c r="VO70" s="28"/>
      <c r="VP70" s="28"/>
      <c r="VQ70" s="28"/>
      <c r="VR70" s="28"/>
      <c r="VS70" s="28"/>
      <c r="VT70" s="28"/>
      <c r="VU70" s="28"/>
      <c r="VV70" s="28"/>
      <c r="VW70" s="28"/>
      <c r="VX70" s="28"/>
      <c r="VY70" s="28"/>
      <c r="VZ70" s="28"/>
      <c r="WA70" s="28"/>
      <c r="WB70" s="28"/>
      <c r="WC70" s="28"/>
      <c r="WD70" s="28"/>
      <c r="WE70" s="28"/>
      <c r="WF70" s="28"/>
      <c r="WG70" s="28"/>
      <c r="WH70" s="28"/>
      <c r="WI70" s="28"/>
      <c r="WJ70" s="28"/>
      <c r="WK70" s="28"/>
      <c r="WL70" s="28"/>
      <c r="WM70" s="28"/>
      <c r="WN70" s="28"/>
      <c r="WO70" s="28"/>
      <c r="WP70" s="28"/>
      <c r="WQ70" s="28"/>
      <c r="WR70" s="28"/>
      <c r="WS70" s="28"/>
      <c r="WT70" s="28"/>
      <c r="WU70" s="28"/>
      <c r="WV70" s="28"/>
      <c r="WW70" s="28"/>
      <c r="WX70" s="28"/>
      <c r="WY70" s="28"/>
      <c r="WZ70" s="28"/>
      <c r="XA70" s="28"/>
      <c r="XB70" s="28"/>
      <c r="XC70" s="28"/>
      <c r="XD70" s="28"/>
      <c r="XE70" s="28"/>
      <c r="XF70" s="28"/>
      <c r="XG70" s="28"/>
      <c r="XH70" s="28"/>
      <c r="XI70" s="28"/>
      <c r="XJ70" s="28"/>
      <c r="XK70" s="28"/>
      <c r="XL70" s="28"/>
      <c r="XM70" s="28"/>
      <c r="XN70" s="28"/>
      <c r="XO70" s="28"/>
      <c r="XP70" s="28"/>
      <c r="XQ70" s="28"/>
      <c r="XR70" s="28"/>
      <c r="XS70" s="28"/>
      <c r="XT70" s="28"/>
      <c r="XU70" s="28"/>
      <c r="XV70" s="28"/>
      <c r="XW70" s="28"/>
      <c r="XX70" s="28"/>
      <c r="XY70" s="28"/>
      <c r="XZ70" s="28"/>
      <c r="YA70" s="28"/>
      <c r="YB70" s="28"/>
      <c r="YC70" s="28"/>
      <c r="YD70" s="28"/>
      <c r="YE70" s="28"/>
      <c r="YF70" s="28"/>
      <c r="YG70" s="28"/>
      <c r="YH70" s="28"/>
      <c r="YI70" s="28"/>
      <c r="YJ70" s="28"/>
      <c r="YK70" s="28"/>
      <c r="YL70" s="28"/>
      <c r="YM70" s="28"/>
      <c r="YN70" s="28"/>
      <c r="YO70" s="28"/>
      <c r="YP70" s="28"/>
      <c r="YQ70" s="28"/>
      <c r="YR70" s="28"/>
      <c r="YS70" s="28"/>
      <c r="YT70" s="28"/>
      <c r="YU70" s="28"/>
      <c r="YV70" s="28"/>
      <c r="YW70" s="28"/>
      <c r="YX70" s="28"/>
      <c r="YY70" s="28"/>
      <c r="YZ70" s="28"/>
      <c r="ZA70" s="28"/>
      <c r="ZB70" s="28"/>
      <c r="ZC70" s="28"/>
      <c r="ZD70" s="28"/>
      <c r="ZE70" s="28"/>
      <c r="ZF70" s="28"/>
      <c r="ZG70" s="28"/>
      <c r="ZH70" s="28"/>
      <c r="ZI70" s="28"/>
      <c r="ZJ70" s="28"/>
      <c r="ZK70" s="28"/>
      <c r="ZL70" s="28"/>
      <c r="ZM70" s="28"/>
      <c r="ZN70" s="28"/>
      <c r="ZO70" s="28"/>
      <c r="ZP70" s="28"/>
      <c r="ZQ70" s="28"/>
      <c r="ZR70" s="28"/>
      <c r="ZS70" s="28"/>
      <c r="ZT70" s="28"/>
      <c r="ZU70" s="28"/>
      <c r="ZV70" s="28"/>
      <c r="ZW70" s="28"/>
      <c r="ZX70" s="28"/>
      <c r="ZY70" s="28"/>
      <c r="ZZ70" s="28"/>
      <c r="AAA70" s="28"/>
      <c r="AAB70" s="28"/>
      <c r="AAC70" s="28"/>
      <c r="AAD70" s="28"/>
      <c r="AAE70" s="28"/>
      <c r="AAF70" s="28"/>
      <c r="AAG70" s="28"/>
      <c r="AAH70" s="28"/>
      <c r="AAI70" s="28"/>
      <c r="AAJ70" s="28"/>
      <c r="AAK70" s="28"/>
      <c r="AAL70" s="28"/>
      <c r="AAM70" s="28"/>
      <c r="AAN70" s="28"/>
      <c r="AAO70" s="28"/>
      <c r="AAP70" s="28"/>
      <c r="AAQ70" s="28"/>
      <c r="AAR70" s="28"/>
      <c r="AAS70" s="28"/>
      <c r="AAT70" s="28"/>
      <c r="AAU70" s="28"/>
      <c r="AAV70" s="28"/>
      <c r="AAW70" s="28"/>
      <c r="AAX70" s="28"/>
      <c r="AAY70" s="28"/>
      <c r="AAZ70" s="28"/>
      <c r="ABA70" s="28"/>
      <c r="ABB70" s="28"/>
      <c r="ABC70" s="28"/>
      <c r="ABD70" s="28"/>
      <c r="ABE70" s="28"/>
      <c r="ABF70" s="28"/>
      <c r="ABG70" s="28"/>
      <c r="ABH70" s="28"/>
      <c r="ABI70" s="28"/>
      <c r="ABJ70" s="28"/>
      <c r="ABK70" s="28"/>
      <c r="ABL70" s="28"/>
      <c r="ABM70" s="28"/>
      <c r="ABN70" s="28"/>
      <c r="ABO70" s="28"/>
      <c r="ABP70" s="28"/>
      <c r="ABQ70" s="28"/>
      <c r="ABR70" s="28"/>
      <c r="ABS70" s="28"/>
      <c r="ABT70" s="28"/>
      <c r="ABU70" s="28"/>
      <c r="ABV70" s="28"/>
      <c r="ABW70" s="28"/>
      <c r="ABX70" s="28"/>
      <c r="ABY70" s="28"/>
      <c r="ABZ70" s="28"/>
      <c r="ACA70" s="28"/>
      <c r="ACB70" s="28"/>
      <c r="ACC70" s="28"/>
      <c r="ACD70" s="28"/>
      <c r="ACE70" s="28"/>
      <c r="ACF70" s="28"/>
      <c r="ACG70" s="28"/>
      <c r="ACH70" s="28"/>
      <c r="ACI70" s="28"/>
      <c r="ACJ70" s="28"/>
      <c r="ACK70" s="28"/>
      <c r="ACL70" s="28"/>
      <c r="ACM70" s="28"/>
      <c r="ACN70" s="28"/>
      <c r="ACO70" s="28"/>
      <c r="ACP70" s="28"/>
      <c r="ACQ70" s="28"/>
      <c r="ACR70" s="28"/>
      <c r="ACS70" s="28"/>
      <c r="ACT70" s="28"/>
      <c r="ACU70" s="28"/>
      <c r="ACV70" s="28"/>
      <c r="ACW70" s="28"/>
      <c r="ACX70" s="28"/>
      <c r="ACY70" s="28"/>
      <c r="ACZ70" s="28"/>
      <c r="ADA70" s="28"/>
      <c r="ADB70" s="28"/>
      <c r="ADC70" s="28"/>
      <c r="ADD70" s="28"/>
      <c r="ADE70" s="28"/>
      <c r="ADF70" s="28"/>
      <c r="ADG70" s="28"/>
      <c r="ADH70" s="28"/>
      <c r="ADI70" s="28"/>
      <c r="ADJ70" s="28"/>
      <c r="ADK70" s="28"/>
      <c r="ADL70" s="28"/>
      <c r="ADM70" s="28"/>
      <c r="ADN70" s="28"/>
      <c r="ADO70" s="28"/>
      <c r="ADP70" s="28"/>
      <c r="ADQ70" s="28"/>
      <c r="ADR70" s="28"/>
      <c r="ADS70" s="28"/>
      <c r="ADT70" s="28"/>
      <c r="ADU70" s="28"/>
      <c r="ADV70" s="28"/>
      <c r="ADW70" s="28"/>
      <c r="ADX70" s="28"/>
      <c r="ADY70" s="28"/>
      <c r="ADZ70" s="28"/>
      <c r="AEA70" s="28"/>
      <c r="AEB70" s="28"/>
      <c r="AEC70" s="28"/>
      <c r="AED70" s="28"/>
      <c r="AEE70" s="28"/>
      <c r="AEF70" s="28"/>
      <c r="AEG70" s="28"/>
      <c r="AEH70" s="28"/>
      <c r="AEI70" s="28"/>
      <c r="AEJ70" s="28"/>
      <c r="AEK70" s="28"/>
      <c r="AEL70" s="28"/>
      <c r="AEM70" s="28"/>
      <c r="AEN70" s="28"/>
      <c r="AEO70" s="28"/>
      <c r="AEP70" s="28"/>
      <c r="AEQ70" s="28"/>
      <c r="AER70" s="28"/>
      <c r="AES70" s="28"/>
      <c r="AET70" s="28"/>
      <c r="AEU70" s="28"/>
      <c r="AEV70" s="28"/>
      <c r="AEW70" s="28"/>
      <c r="AEX70" s="28"/>
      <c r="AEY70" s="28"/>
      <c r="AEZ70" s="28"/>
      <c r="AFA70" s="28"/>
      <c r="AFB70" s="28"/>
      <c r="AFC70" s="28"/>
      <c r="AFD70" s="28"/>
      <c r="AFE70" s="28"/>
      <c r="AFF70" s="28"/>
      <c r="AFG70" s="28"/>
      <c r="AFH70" s="28"/>
      <c r="AFI70" s="28"/>
      <c r="AFJ70" s="28"/>
      <c r="AFK70" s="28"/>
      <c r="AFL70" s="28"/>
      <c r="AFM70" s="28"/>
      <c r="AFN70" s="28"/>
      <c r="AFO70" s="28"/>
      <c r="AFP70" s="28"/>
      <c r="AFQ70" s="28"/>
      <c r="AFR70" s="28"/>
      <c r="AFS70" s="28"/>
      <c r="AFT70" s="28"/>
      <c r="AFU70" s="28"/>
      <c r="AFV70" s="28"/>
      <c r="AFW70" s="28"/>
      <c r="AFX70" s="28"/>
      <c r="AFY70" s="28"/>
      <c r="AFZ70" s="28"/>
      <c r="AGA70" s="28"/>
      <c r="AGB70" s="28"/>
      <c r="AGC70" s="28"/>
      <c r="AGD70" s="28"/>
      <c r="AGE70" s="28"/>
      <c r="AGF70" s="28"/>
      <c r="AGG70" s="28"/>
      <c r="AGH70" s="28"/>
      <c r="AGI70" s="28"/>
      <c r="AGJ70" s="28"/>
      <c r="AGK70" s="28"/>
      <c r="AGL70" s="28"/>
      <c r="AGM70" s="28"/>
      <c r="AGN70" s="28"/>
      <c r="AGO70" s="28"/>
      <c r="AGP70" s="28"/>
      <c r="AGQ70" s="28"/>
      <c r="AGR70" s="28"/>
      <c r="AGS70" s="28"/>
      <c r="AGT70" s="28"/>
      <c r="AGU70" s="28"/>
      <c r="AGV70" s="28"/>
      <c r="AGW70" s="28"/>
      <c r="AGX70" s="28"/>
      <c r="AGY70" s="28"/>
      <c r="AGZ70" s="28"/>
      <c r="AHA70" s="28"/>
      <c r="AHB70" s="28"/>
      <c r="AHC70" s="28"/>
      <c r="AHD70" s="28"/>
      <c r="AHE70" s="28"/>
      <c r="AHF70" s="28"/>
      <c r="AHG70" s="28"/>
      <c r="AHH70" s="28"/>
      <c r="AHI70" s="28"/>
      <c r="AHJ70" s="28"/>
      <c r="AHK70" s="28"/>
      <c r="AHL70" s="28"/>
      <c r="AHM70" s="28"/>
      <c r="AHN70" s="28"/>
      <c r="AHO70" s="28"/>
      <c r="AHP70" s="28"/>
      <c r="AHQ70" s="28"/>
      <c r="AHR70" s="28"/>
      <c r="AHS70" s="28"/>
      <c r="AHT70" s="28"/>
      <c r="AHU70" s="28"/>
      <c r="AHV70" s="28"/>
      <c r="AHW70" s="28"/>
      <c r="AHX70" s="28"/>
      <c r="AHY70" s="28"/>
      <c r="AHZ70" s="28"/>
      <c r="AIA70" s="28"/>
      <c r="AIB70" s="28"/>
      <c r="AIC70" s="28"/>
      <c r="AID70" s="28"/>
      <c r="AIE70" s="28"/>
      <c r="AIF70" s="28"/>
      <c r="AIG70" s="28"/>
      <c r="AIH70" s="28"/>
      <c r="AII70" s="28"/>
      <c r="AIJ70" s="28"/>
      <c r="AIK70" s="28"/>
      <c r="AIL70" s="28"/>
      <c r="AIM70" s="28"/>
      <c r="AIN70" s="28"/>
      <c r="AIO70" s="28"/>
      <c r="AIP70" s="28"/>
      <c r="AIQ70" s="28"/>
      <c r="AIR70" s="28"/>
      <c r="AIS70" s="28"/>
      <c r="AIT70" s="28"/>
      <c r="AIU70" s="28"/>
      <c r="AIV70" s="28"/>
      <c r="AIW70" s="28"/>
      <c r="AIX70" s="28"/>
      <c r="AIY70" s="28"/>
      <c r="AIZ70" s="28"/>
      <c r="AJA70" s="28"/>
      <c r="AJB70" s="28"/>
      <c r="AJC70" s="28"/>
      <c r="AJD70" s="28"/>
      <c r="AJE70" s="28"/>
      <c r="AJF70" s="28"/>
      <c r="AJG70" s="28"/>
      <c r="AJH70" s="28"/>
      <c r="AJI70" s="28"/>
      <c r="AJJ70" s="28"/>
      <c r="AJK70" s="28"/>
      <c r="AJL70" s="28"/>
      <c r="AJM70" s="28"/>
      <c r="AJN70" s="28"/>
      <c r="AJO70" s="28"/>
      <c r="AJP70" s="28"/>
      <c r="AJQ70" s="28"/>
      <c r="AJR70" s="28"/>
      <c r="AJS70" s="28"/>
      <c r="AJT70" s="28"/>
      <c r="AJU70" s="28"/>
      <c r="AJV70" s="28"/>
      <c r="AJW70" s="28"/>
      <c r="AJX70" s="28"/>
      <c r="AJY70" s="28"/>
      <c r="AJZ70" s="28"/>
      <c r="AKA70" s="28"/>
      <c r="AKB70" s="28"/>
      <c r="AKC70" s="28"/>
      <c r="AKD70" s="28"/>
      <c r="AKE70" s="28"/>
      <c r="AKF70" s="28"/>
      <c r="AKG70" s="28"/>
      <c r="AKH70" s="28"/>
      <c r="AKI70" s="28"/>
      <c r="AKJ70" s="28"/>
      <c r="AKK70" s="28"/>
      <c r="AKL70" s="28"/>
      <c r="AKM70" s="28"/>
      <c r="AKN70" s="28"/>
      <c r="AKO70" s="28"/>
      <c r="AKP70" s="28"/>
      <c r="AKQ70" s="28"/>
      <c r="AKR70" s="28"/>
      <c r="AKS70" s="28"/>
      <c r="AKT70" s="28"/>
      <c r="AKU70" s="28"/>
      <c r="AKV70" s="28"/>
      <c r="AKW70" s="28"/>
      <c r="AKX70" s="28"/>
      <c r="AKY70" s="28"/>
      <c r="AKZ70" s="28"/>
      <c r="ALA70" s="28"/>
      <c r="ALB70" s="28"/>
      <c r="ALC70" s="28"/>
      <c r="ALD70" s="28"/>
      <c r="ALE70" s="28"/>
      <c r="ALF70" s="28"/>
      <c r="ALG70" s="28"/>
      <c r="ALH70" s="28"/>
      <c r="ALI70" s="28"/>
      <c r="ALJ70" s="28"/>
      <c r="ALK70" s="28"/>
      <c r="ALL70" s="28"/>
      <c r="ALM70" s="28"/>
      <c r="ALN70" s="28"/>
      <c r="ALO70" s="28"/>
      <c r="ALP70" s="28"/>
      <c r="ALQ70" s="28"/>
      <c r="ALR70" s="28"/>
      <c r="ALS70" s="28"/>
      <c r="ALT70" s="28"/>
      <c r="ALU70" s="28"/>
      <c r="ALV70" s="28"/>
      <c r="ALW70" s="28"/>
      <c r="ALX70" s="28"/>
      <c r="ALY70" s="28"/>
      <c r="ALZ70" s="28"/>
      <c r="AMA70" s="28"/>
      <c r="AMB70" s="28"/>
      <c r="AMC70" s="28"/>
      <c r="AMD70" s="28"/>
      <c r="AME70" s="30"/>
    </row>
    <row r="71" spans="2:1019" s="29" customFormat="1" ht="12" customHeight="1">
      <c r="B71" s="28"/>
      <c r="C71" s="142" t="s">
        <v>735</v>
      </c>
      <c r="D71" s="217"/>
      <c r="E71" s="217"/>
      <c r="F71" s="217"/>
      <c r="G71" s="217"/>
      <c r="H71" s="217"/>
      <c r="I71" s="217"/>
      <c r="J71" s="217"/>
      <c r="K71" s="480"/>
      <c r="L71" s="15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c r="GV71" s="28"/>
      <c r="GW71" s="28"/>
      <c r="GX71" s="28"/>
      <c r="GY71" s="28"/>
      <c r="GZ71" s="28"/>
      <c r="HA71" s="28"/>
      <c r="HB71" s="28"/>
      <c r="HC71" s="28"/>
      <c r="HD71" s="28"/>
      <c r="HE71" s="28"/>
      <c r="HF71" s="28"/>
      <c r="HG71" s="28"/>
      <c r="HH71" s="28"/>
      <c r="HI71" s="28"/>
      <c r="HJ71" s="28"/>
      <c r="HK71" s="28"/>
      <c r="HL71" s="28"/>
      <c r="HM71" s="28"/>
      <c r="HN71" s="28"/>
      <c r="HO71" s="28"/>
      <c r="HP71" s="28"/>
      <c r="HQ71" s="28"/>
      <c r="HR71" s="28"/>
      <c r="HS71" s="28"/>
      <c r="HT71" s="28"/>
      <c r="HU71" s="28"/>
      <c r="HV71" s="28"/>
      <c r="HW71" s="28"/>
      <c r="HX71" s="28"/>
      <c r="HY71" s="28"/>
      <c r="HZ71" s="28"/>
      <c r="IA71" s="28"/>
      <c r="IB71" s="28"/>
      <c r="IC71" s="28"/>
      <c r="ID71" s="28"/>
      <c r="IE71" s="28"/>
      <c r="IF71" s="28"/>
      <c r="IG71" s="28"/>
      <c r="IH71" s="28"/>
      <c r="II71" s="28"/>
      <c r="IJ71" s="28"/>
      <c r="IK71" s="28"/>
      <c r="IL71" s="28"/>
      <c r="IM71" s="28"/>
      <c r="IN71" s="28"/>
      <c r="IO71" s="28"/>
      <c r="IP71" s="28"/>
      <c r="IQ71" s="28"/>
      <c r="IR71" s="28"/>
      <c r="IS71" s="28"/>
      <c r="IT71" s="28"/>
      <c r="IU71" s="28"/>
      <c r="IV71" s="28"/>
      <c r="IW71" s="28"/>
      <c r="IX71" s="28"/>
      <c r="IY71" s="28"/>
      <c r="IZ71" s="28"/>
      <c r="JA71" s="28"/>
      <c r="JB71" s="28"/>
      <c r="JC71" s="28"/>
      <c r="JD71" s="28"/>
      <c r="JE71" s="28"/>
      <c r="JF71" s="28"/>
      <c r="JG71" s="28"/>
      <c r="JH71" s="28"/>
      <c r="JI71" s="28"/>
      <c r="JJ71" s="28"/>
      <c r="JK71" s="28"/>
      <c r="JL71" s="28"/>
      <c r="JM71" s="28"/>
      <c r="JN71" s="28"/>
      <c r="JO71" s="28"/>
      <c r="JP71" s="28"/>
      <c r="JQ71" s="28"/>
      <c r="JR71" s="28"/>
      <c r="JS71" s="28"/>
      <c r="JT71" s="28"/>
      <c r="JU71" s="28"/>
      <c r="JV71" s="28"/>
      <c r="JW71" s="28"/>
      <c r="JX71" s="28"/>
      <c r="JY71" s="28"/>
      <c r="JZ71" s="28"/>
      <c r="KA71" s="28"/>
      <c r="KB71" s="28"/>
      <c r="KC71" s="28"/>
      <c r="KD71" s="28"/>
      <c r="KE71" s="28"/>
      <c r="KF71" s="28"/>
      <c r="KG71" s="28"/>
      <c r="KH71" s="28"/>
      <c r="KI71" s="28"/>
      <c r="KJ71" s="28"/>
      <c r="KK71" s="28"/>
      <c r="KL71" s="28"/>
      <c r="KM71" s="28"/>
      <c r="KN71" s="28"/>
      <c r="KO71" s="28"/>
      <c r="KP71" s="28"/>
      <c r="KQ71" s="28"/>
      <c r="KR71" s="28"/>
      <c r="KS71" s="28"/>
      <c r="KT71" s="28"/>
      <c r="KU71" s="28"/>
      <c r="KV71" s="28"/>
      <c r="KW71" s="28"/>
      <c r="KX71" s="28"/>
      <c r="KY71" s="28"/>
      <c r="KZ71" s="28"/>
      <c r="LA71" s="28"/>
      <c r="LB71" s="28"/>
      <c r="LC71" s="28"/>
      <c r="LD71" s="28"/>
      <c r="LE71" s="28"/>
      <c r="LF71" s="28"/>
      <c r="LG71" s="28"/>
      <c r="LH71" s="28"/>
      <c r="LI71" s="28"/>
      <c r="LJ71" s="28"/>
      <c r="LK71" s="28"/>
      <c r="LL71" s="28"/>
      <c r="LM71" s="28"/>
      <c r="LN71" s="28"/>
      <c r="LO71" s="28"/>
      <c r="LP71" s="28"/>
      <c r="LQ71" s="28"/>
      <c r="LR71" s="28"/>
      <c r="LS71" s="28"/>
      <c r="LT71" s="28"/>
      <c r="LU71" s="28"/>
      <c r="LV71" s="28"/>
      <c r="LW71" s="28"/>
      <c r="LX71" s="28"/>
      <c r="LY71" s="28"/>
      <c r="LZ71" s="28"/>
      <c r="MA71" s="28"/>
      <c r="MB71" s="28"/>
      <c r="MC71" s="28"/>
      <c r="MD71" s="28"/>
      <c r="ME71" s="28"/>
      <c r="MF71" s="28"/>
      <c r="MG71" s="28"/>
      <c r="MH71" s="28"/>
      <c r="MI71" s="28"/>
      <c r="MJ71" s="28"/>
      <c r="MK71" s="28"/>
      <c r="ML71" s="28"/>
      <c r="MM71" s="28"/>
      <c r="MN71" s="28"/>
      <c r="MO71" s="28"/>
      <c r="MP71" s="28"/>
      <c r="MQ71" s="28"/>
      <c r="MR71" s="28"/>
      <c r="MS71" s="28"/>
      <c r="MT71" s="28"/>
      <c r="MU71" s="28"/>
      <c r="MV71" s="28"/>
      <c r="MW71" s="28"/>
      <c r="MX71" s="28"/>
      <c r="MY71" s="28"/>
      <c r="MZ71" s="28"/>
      <c r="NA71" s="28"/>
      <c r="NB71" s="28"/>
      <c r="NC71" s="28"/>
      <c r="ND71" s="28"/>
      <c r="NE71" s="28"/>
      <c r="NF71" s="28"/>
      <c r="NG71" s="28"/>
      <c r="NH71" s="28"/>
      <c r="NI71" s="28"/>
      <c r="NJ71" s="28"/>
      <c r="NK71" s="28"/>
      <c r="NL71" s="28"/>
      <c r="NM71" s="28"/>
      <c r="NN71" s="28"/>
      <c r="NO71" s="28"/>
      <c r="NP71" s="28"/>
      <c r="NQ71" s="28"/>
      <c r="NR71" s="28"/>
      <c r="NS71" s="28"/>
      <c r="NT71" s="28"/>
      <c r="NU71" s="28"/>
      <c r="NV71" s="28"/>
      <c r="NW71" s="28"/>
      <c r="NX71" s="28"/>
      <c r="NY71" s="28"/>
      <c r="NZ71" s="28"/>
      <c r="OA71" s="28"/>
      <c r="OB71" s="28"/>
      <c r="OC71" s="28"/>
      <c r="OD71" s="28"/>
      <c r="OE71" s="28"/>
      <c r="OF71" s="28"/>
      <c r="OG71" s="28"/>
      <c r="OH71" s="28"/>
      <c r="OI71" s="28"/>
      <c r="OJ71" s="28"/>
      <c r="OK71" s="28"/>
      <c r="OL71" s="28"/>
      <c r="OM71" s="28"/>
      <c r="ON71" s="28"/>
      <c r="OO71" s="28"/>
      <c r="OP71" s="28"/>
      <c r="OQ71" s="28"/>
      <c r="OR71" s="28"/>
      <c r="OS71" s="28"/>
      <c r="OT71" s="28"/>
      <c r="OU71" s="28"/>
      <c r="OV71" s="28"/>
      <c r="OW71" s="28"/>
      <c r="OX71" s="28"/>
      <c r="OY71" s="28"/>
      <c r="OZ71" s="28"/>
      <c r="PA71" s="28"/>
      <c r="PB71" s="28"/>
      <c r="PC71" s="28"/>
      <c r="PD71" s="28"/>
      <c r="PE71" s="28"/>
      <c r="PF71" s="28"/>
      <c r="PG71" s="28"/>
      <c r="PH71" s="28"/>
      <c r="PI71" s="28"/>
      <c r="PJ71" s="28"/>
      <c r="PK71" s="28"/>
      <c r="PL71" s="28"/>
      <c r="PM71" s="28"/>
      <c r="PN71" s="28"/>
      <c r="PO71" s="28"/>
      <c r="PP71" s="28"/>
      <c r="PQ71" s="28"/>
      <c r="PR71" s="28"/>
      <c r="PS71" s="28"/>
      <c r="PT71" s="28"/>
      <c r="PU71" s="28"/>
      <c r="PV71" s="28"/>
      <c r="PW71" s="28"/>
      <c r="PX71" s="28"/>
      <c r="PY71" s="28"/>
      <c r="PZ71" s="28"/>
      <c r="QA71" s="28"/>
      <c r="QB71" s="28"/>
      <c r="QC71" s="28"/>
      <c r="QD71" s="28"/>
      <c r="QE71" s="28"/>
      <c r="QF71" s="28"/>
      <c r="QG71" s="28"/>
      <c r="QH71" s="28"/>
      <c r="QI71" s="28"/>
      <c r="QJ71" s="28"/>
      <c r="QK71" s="28"/>
      <c r="QL71" s="28"/>
      <c r="QM71" s="28"/>
      <c r="QN71" s="28"/>
      <c r="QO71" s="28"/>
      <c r="QP71" s="28"/>
      <c r="QQ71" s="28"/>
      <c r="QR71" s="28"/>
      <c r="QS71" s="28"/>
      <c r="QT71" s="28"/>
      <c r="QU71" s="28"/>
      <c r="QV71" s="28"/>
      <c r="QW71" s="28"/>
      <c r="QX71" s="28"/>
      <c r="QY71" s="28"/>
      <c r="QZ71" s="28"/>
      <c r="RA71" s="28"/>
      <c r="RB71" s="28"/>
      <c r="RC71" s="28"/>
      <c r="RD71" s="28"/>
      <c r="RE71" s="28"/>
      <c r="RF71" s="28"/>
      <c r="RG71" s="28"/>
      <c r="RH71" s="28"/>
      <c r="RI71" s="28"/>
      <c r="RJ71" s="28"/>
      <c r="RK71" s="28"/>
      <c r="RL71" s="28"/>
      <c r="RM71" s="28"/>
      <c r="RN71" s="28"/>
      <c r="RO71" s="28"/>
      <c r="RP71" s="28"/>
      <c r="RQ71" s="28"/>
      <c r="RR71" s="28"/>
      <c r="RS71" s="28"/>
      <c r="RT71" s="28"/>
      <c r="RU71" s="28"/>
      <c r="RV71" s="28"/>
      <c r="RW71" s="28"/>
      <c r="RX71" s="28"/>
      <c r="RY71" s="28"/>
      <c r="RZ71" s="28"/>
      <c r="SA71" s="28"/>
      <c r="SB71" s="28"/>
      <c r="SC71" s="28"/>
      <c r="SD71" s="28"/>
      <c r="SE71" s="28"/>
      <c r="SF71" s="28"/>
      <c r="SG71" s="28"/>
      <c r="SH71" s="28"/>
      <c r="SI71" s="28"/>
      <c r="SJ71" s="28"/>
      <c r="SK71" s="28"/>
      <c r="SL71" s="28"/>
      <c r="SM71" s="28"/>
      <c r="SN71" s="28"/>
      <c r="SO71" s="28"/>
      <c r="SP71" s="28"/>
      <c r="SQ71" s="28"/>
      <c r="SR71" s="28"/>
      <c r="SS71" s="28"/>
      <c r="ST71" s="28"/>
      <c r="SU71" s="28"/>
      <c r="SV71" s="28"/>
      <c r="SW71" s="28"/>
      <c r="SX71" s="28"/>
      <c r="SY71" s="28"/>
      <c r="SZ71" s="28"/>
      <c r="TA71" s="28"/>
      <c r="TB71" s="28"/>
      <c r="TC71" s="28"/>
      <c r="TD71" s="28"/>
      <c r="TE71" s="28"/>
      <c r="TF71" s="28"/>
      <c r="TG71" s="28"/>
      <c r="TH71" s="28"/>
      <c r="TI71" s="28"/>
      <c r="TJ71" s="28"/>
      <c r="TK71" s="28"/>
      <c r="TL71" s="28"/>
      <c r="TM71" s="28"/>
      <c r="TN71" s="28"/>
      <c r="TO71" s="28"/>
      <c r="TP71" s="28"/>
      <c r="TQ71" s="28"/>
      <c r="TR71" s="28"/>
      <c r="TS71" s="28"/>
      <c r="TT71" s="28"/>
      <c r="TU71" s="28"/>
      <c r="TV71" s="28"/>
      <c r="TW71" s="28"/>
      <c r="TX71" s="28"/>
      <c r="TY71" s="28"/>
      <c r="TZ71" s="28"/>
      <c r="UA71" s="28"/>
      <c r="UB71" s="28"/>
      <c r="UC71" s="28"/>
      <c r="UD71" s="28"/>
      <c r="UE71" s="28"/>
      <c r="UF71" s="28"/>
      <c r="UG71" s="28"/>
      <c r="UH71" s="28"/>
      <c r="UI71" s="28"/>
      <c r="UJ71" s="28"/>
      <c r="UK71" s="28"/>
      <c r="UL71" s="28"/>
      <c r="UM71" s="28"/>
      <c r="UN71" s="28"/>
      <c r="UO71" s="28"/>
      <c r="UP71" s="28"/>
      <c r="UQ71" s="28"/>
      <c r="UR71" s="28"/>
      <c r="US71" s="28"/>
      <c r="UT71" s="28"/>
      <c r="UU71" s="28"/>
      <c r="UV71" s="28"/>
      <c r="UW71" s="28"/>
      <c r="UX71" s="28"/>
      <c r="UY71" s="28"/>
      <c r="UZ71" s="28"/>
      <c r="VA71" s="28"/>
      <c r="VB71" s="28"/>
      <c r="VC71" s="28"/>
      <c r="VD71" s="28"/>
      <c r="VE71" s="28"/>
      <c r="VF71" s="28"/>
      <c r="VG71" s="28"/>
      <c r="VH71" s="28"/>
      <c r="VI71" s="28"/>
      <c r="VJ71" s="28"/>
      <c r="VK71" s="28"/>
      <c r="VL71" s="28"/>
      <c r="VM71" s="28"/>
      <c r="VN71" s="28"/>
      <c r="VO71" s="28"/>
      <c r="VP71" s="28"/>
      <c r="VQ71" s="28"/>
      <c r="VR71" s="28"/>
      <c r="VS71" s="28"/>
      <c r="VT71" s="28"/>
      <c r="VU71" s="28"/>
      <c r="VV71" s="28"/>
      <c r="VW71" s="28"/>
      <c r="VX71" s="28"/>
      <c r="VY71" s="28"/>
      <c r="VZ71" s="28"/>
      <c r="WA71" s="28"/>
      <c r="WB71" s="28"/>
      <c r="WC71" s="28"/>
      <c r="WD71" s="28"/>
      <c r="WE71" s="28"/>
      <c r="WF71" s="28"/>
      <c r="WG71" s="28"/>
      <c r="WH71" s="28"/>
      <c r="WI71" s="28"/>
      <c r="WJ71" s="28"/>
      <c r="WK71" s="28"/>
      <c r="WL71" s="28"/>
      <c r="WM71" s="28"/>
      <c r="WN71" s="28"/>
      <c r="WO71" s="28"/>
      <c r="WP71" s="28"/>
      <c r="WQ71" s="28"/>
      <c r="WR71" s="28"/>
      <c r="WS71" s="28"/>
      <c r="WT71" s="28"/>
      <c r="WU71" s="28"/>
      <c r="WV71" s="28"/>
      <c r="WW71" s="28"/>
      <c r="WX71" s="28"/>
      <c r="WY71" s="28"/>
      <c r="WZ71" s="28"/>
      <c r="XA71" s="28"/>
      <c r="XB71" s="28"/>
      <c r="XC71" s="28"/>
      <c r="XD71" s="28"/>
      <c r="XE71" s="28"/>
      <c r="XF71" s="28"/>
      <c r="XG71" s="28"/>
      <c r="XH71" s="28"/>
      <c r="XI71" s="28"/>
      <c r="XJ71" s="28"/>
      <c r="XK71" s="28"/>
      <c r="XL71" s="28"/>
      <c r="XM71" s="28"/>
      <c r="XN71" s="28"/>
      <c r="XO71" s="28"/>
      <c r="XP71" s="28"/>
      <c r="XQ71" s="28"/>
      <c r="XR71" s="28"/>
      <c r="XS71" s="28"/>
      <c r="XT71" s="28"/>
      <c r="XU71" s="28"/>
      <c r="XV71" s="28"/>
      <c r="XW71" s="28"/>
      <c r="XX71" s="28"/>
      <c r="XY71" s="28"/>
      <c r="XZ71" s="28"/>
      <c r="YA71" s="28"/>
      <c r="YB71" s="28"/>
      <c r="YC71" s="28"/>
      <c r="YD71" s="28"/>
      <c r="YE71" s="28"/>
      <c r="YF71" s="28"/>
      <c r="YG71" s="28"/>
      <c r="YH71" s="28"/>
      <c r="YI71" s="28"/>
      <c r="YJ71" s="28"/>
      <c r="YK71" s="28"/>
      <c r="YL71" s="28"/>
      <c r="YM71" s="28"/>
      <c r="YN71" s="28"/>
      <c r="YO71" s="28"/>
      <c r="YP71" s="28"/>
      <c r="YQ71" s="28"/>
      <c r="YR71" s="28"/>
      <c r="YS71" s="28"/>
      <c r="YT71" s="28"/>
      <c r="YU71" s="28"/>
      <c r="YV71" s="28"/>
      <c r="YW71" s="28"/>
      <c r="YX71" s="28"/>
      <c r="YY71" s="28"/>
      <c r="YZ71" s="28"/>
      <c r="ZA71" s="28"/>
      <c r="ZB71" s="28"/>
      <c r="ZC71" s="28"/>
      <c r="ZD71" s="28"/>
      <c r="ZE71" s="28"/>
      <c r="ZF71" s="28"/>
      <c r="ZG71" s="28"/>
      <c r="ZH71" s="28"/>
      <c r="ZI71" s="28"/>
      <c r="ZJ71" s="28"/>
      <c r="ZK71" s="28"/>
      <c r="ZL71" s="28"/>
      <c r="ZM71" s="28"/>
      <c r="ZN71" s="28"/>
      <c r="ZO71" s="28"/>
      <c r="ZP71" s="28"/>
      <c r="ZQ71" s="28"/>
      <c r="ZR71" s="28"/>
      <c r="ZS71" s="28"/>
      <c r="ZT71" s="28"/>
      <c r="ZU71" s="28"/>
      <c r="ZV71" s="28"/>
      <c r="ZW71" s="28"/>
      <c r="ZX71" s="28"/>
      <c r="ZY71" s="28"/>
      <c r="ZZ71" s="28"/>
      <c r="AAA71" s="28"/>
      <c r="AAB71" s="28"/>
      <c r="AAC71" s="28"/>
      <c r="AAD71" s="28"/>
      <c r="AAE71" s="28"/>
      <c r="AAF71" s="28"/>
      <c r="AAG71" s="28"/>
      <c r="AAH71" s="28"/>
      <c r="AAI71" s="28"/>
      <c r="AAJ71" s="28"/>
      <c r="AAK71" s="28"/>
      <c r="AAL71" s="28"/>
      <c r="AAM71" s="28"/>
      <c r="AAN71" s="28"/>
      <c r="AAO71" s="28"/>
      <c r="AAP71" s="28"/>
      <c r="AAQ71" s="28"/>
      <c r="AAR71" s="28"/>
      <c r="AAS71" s="28"/>
      <c r="AAT71" s="28"/>
      <c r="AAU71" s="28"/>
      <c r="AAV71" s="28"/>
      <c r="AAW71" s="28"/>
      <c r="AAX71" s="28"/>
      <c r="AAY71" s="28"/>
      <c r="AAZ71" s="28"/>
      <c r="ABA71" s="28"/>
      <c r="ABB71" s="28"/>
      <c r="ABC71" s="28"/>
      <c r="ABD71" s="28"/>
      <c r="ABE71" s="28"/>
      <c r="ABF71" s="28"/>
      <c r="ABG71" s="28"/>
      <c r="ABH71" s="28"/>
      <c r="ABI71" s="28"/>
      <c r="ABJ71" s="28"/>
      <c r="ABK71" s="28"/>
      <c r="ABL71" s="28"/>
      <c r="ABM71" s="28"/>
      <c r="ABN71" s="28"/>
      <c r="ABO71" s="28"/>
      <c r="ABP71" s="28"/>
      <c r="ABQ71" s="28"/>
      <c r="ABR71" s="28"/>
      <c r="ABS71" s="28"/>
      <c r="ABT71" s="28"/>
      <c r="ABU71" s="28"/>
      <c r="ABV71" s="28"/>
      <c r="ABW71" s="28"/>
      <c r="ABX71" s="28"/>
      <c r="ABY71" s="28"/>
      <c r="ABZ71" s="28"/>
      <c r="ACA71" s="28"/>
      <c r="ACB71" s="28"/>
      <c r="ACC71" s="28"/>
      <c r="ACD71" s="28"/>
      <c r="ACE71" s="28"/>
      <c r="ACF71" s="28"/>
      <c r="ACG71" s="28"/>
      <c r="ACH71" s="28"/>
      <c r="ACI71" s="28"/>
      <c r="ACJ71" s="28"/>
      <c r="ACK71" s="28"/>
      <c r="ACL71" s="28"/>
      <c r="ACM71" s="28"/>
      <c r="ACN71" s="28"/>
      <c r="ACO71" s="28"/>
      <c r="ACP71" s="28"/>
      <c r="ACQ71" s="28"/>
      <c r="ACR71" s="28"/>
      <c r="ACS71" s="28"/>
      <c r="ACT71" s="28"/>
      <c r="ACU71" s="28"/>
      <c r="ACV71" s="28"/>
      <c r="ACW71" s="28"/>
      <c r="ACX71" s="28"/>
      <c r="ACY71" s="28"/>
      <c r="ACZ71" s="28"/>
      <c r="ADA71" s="28"/>
      <c r="ADB71" s="28"/>
      <c r="ADC71" s="28"/>
      <c r="ADD71" s="28"/>
      <c r="ADE71" s="28"/>
      <c r="ADF71" s="28"/>
      <c r="ADG71" s="28"/>
      <c r="ADH71" s="28"/>
      <c r="ADI71" s="28"/>
      <c r="ADJ71" s="28"/>
      <c r="ADK71" s="28"/>
      <c r="ADL71" s="28"/>
      <c r="ADM71" s="28"/>
      <c r="ADN71" s="28"/>
      <c r="ADO71" s="28"/>
      <c r="ADP71" s="28"/>
      <c r="ADQ71" s="28"/>
      <c r="ADR71" s="28"/>
      <c r="ADS71" s="28"/>
      <c r="ADT71" s="28"/>
      <c r="ADU71" s="28"/>
      <c r="ADV71" s="28"/>
      <c r="ADW71" s="28"/>
      <c r="ADX71" s="28"/>
      <c r="ADY71" s="28"/>
      <c r="ADZ71" s="28"/>
      <c r="AEA71" s="28"/>
      <c r="AEB71" s="28"/>
      <c r="AEC71" s="28"/>
      <c r="AED71" s="28"/>
      <c r="AEE71" s="28"/>
      <c r="AEF71" s="28"/>
      <c r="AEG71" s="28"/>
      <c r="AEH71" s="28"/>
      <c r="AEI71" s="28"/>
      <c r="AEJ71" s="28"/>
      <c r="AEK71" s="28"/>
      <c r="AEL71" s="28"/>
      <c r="AEM71" s="28"/>
      <c r="AEN71" s="28"/>
      <c r="AEO71" s="28"/>
      <c r="AEP71" s="28"/>
      <c r="AEQ71" s="28"/>
      <c r="AER71" s="28"/>
      <c r="AES71" s="28"/>
      <c r="AET71" s="28"/>
      <c r="AEU71" s="28"/>
      <c r="AEV71" s="28"/>
      <c r="AEW71" s="28"/>
      <c r="AEX71" s="28"/>
      <c r="AEY71" s="28"/>
      <c r="AEZ71" s="28"/>
      <c r="AFA71" s="28"/>
      <c r="AFB71" s="28"/>
      <c r="AFC71" s="28"/>
      <c r="AFD71" s="28"/>
      <c r="AFE71" s="28"/>
      <c r="AFF71" s="28"/>
      <c r="AFG71" s="28"/>
      <c r="AFH71" s="28"/>
      <c r="AFI71" s="28"/>
      <c r="AFJ71" s="28"/>
      <c r="AFK71" s="28"/>
      <c r="AFL71" s="28"/>
      <c r="AFM71" s="28"/>
      <c r="AFN71" s="28"/>
      <c r="AFO71" s="28"/>
      <c r="AFP71" s="28"/>
      <c r="AFQ71" s="28"/>
      <c r="AFR71" s="28"/>
      <c r="AFS71" s="28"/>
      <c r="AFT71" s="28"/>
      <c r="AFU71" s="28"/>
      <c r="AFV71" s="28"/>
      <c r="AFW71" s="28"/>
      <c r="AFX71" s="28"/>
      <c r="AFY71" s="28"/>
      <c r="AFZ71" s="28"/>
      <c r="AGA71" s="28"/>
      <c r="AGB71" s="28"/>
      <c r="AGC71" s="28"/>
      <c r="AGD71" s="28"/>
      <c r="AGE71" s="28"/>
      <c r="AGF71" s="28"/>
      <c r="AGG71" s="28"/>
      <c r="AGH71" s="28"/>
      <c r="AGI71" s="28"/>
      <c r="AGJ71" s="28"/>
      <c r="AGK71" s="28"/>
      <c r="AGL71" s="28"/>
      <c r="AGM71" s="28"/>
      <c r="AGN71" s="28"/>
      <c r="AGO71" s="28"/>
      <c r="AGP71" s="28"/>
      <c r="AGQ71" s="28"/>
      <c r="AGR71" s="28"/>
      <c r="AGS71" s="28"/>
      <c r="AGT71" s="28"/>
      <c r="AGU71" s="28"/>
      <c r="AGV71" s="28"/>
      <c r="AGW71" s="28"/>
      <c r="AGX71" s="28"/>
      <c r="AGY71" s="28"/>
      <c r="AGZ71" s="28"/>
      <c r="AHA71" s="28"/>
      <c r="AHB71" s="28"/>
      <c r="AHC71" s="28"/>
      <c r="AHD71" s="28"/>
      <c r="AHE71" s="28"/>
      <c r="AHF71" s="28"/>
      <c r="AHG71" s="28"/>
      <c r="AHH71" s="28"/>
      <c r="AHI71" s="28"/>
      <c r="AHJ71" s="28"/>
      <c r="AHK71" s="28"/>
      <c r="AHL71" s="28"/>
      <c r="AHM71" s="28"/>
      <c r="AHN71" s="28"/>
      <c r="AHO71" s="28"/>
      <c r="AHP71" s="28"/>
      <c r="AHQ71" s="28"/>
      <c r="AHR71" s="28"/>
      <c r="AHS71" s="28"/>
      <c r="AHT71" s="28"/>
      <c r="AHU71" s="28"/>
      <c r="AHV71" s="28"/>
      <c r="AHW71" s="28"/>
      <c r="AHX71" s="28"/>
      <c r="AHY71" s="28"/>
      <c r="AHZ71" s="28"/>
      <c r="AIA71" s="28"/>
      <c r="AIB71" s="28"/>
      <c r="AIC71" s="28"/>
      <c r="AID71" s="28"/>
      <c r="AIE71" s="28"/>
      <c r="AIF71" s="28"/>
      <c r="AIG71" s="28"/>
      <c r="AIH71" s="28"/>
      <c r="AII71" s="28"/>
      <c r="AIJ71" s="28"/>
      <c r="AIK71" s="28"/>
      <c r="AIL71" s="28"/>
      <c r="AIM71" s="28"/>
      <c r="AIN71" s="28"/>
      <c r="AIO71" s="28"/>
      <c r="AIP71" s="28"/>
      <c r="AIQ71" s="28"/>
      <c r="AIR71" s="28"/>
      <c r="AIS71" s="28"/>
      <c r="AIT71" s="28"/>
      <c r="AIU71" s="28"/>
      <c r="AIV71" s="28"/>
      <c r="AIW71" s="28"/>
      <c r="AIX71" s="28"/>
      <c r="AIY71" s="28"/>
      <c r="AIZ71" s="28"/>
      <c r="AJA71" s="28"/>
      <c r="AJB71" s="28"/>
      <c r="AJC71" s="28"/>
      <c r="AJD71" s="28"/>
      <c r="AJE71" s="28"/>
      <c r="AJF71" s="28"/>
      <c r="AJG71" s="28"/>
      <c r="AJH71" s="28"/>
      <c r="AJI71" s="28"/>
      <c r="AJJ71" s="28"/>
      <c r="AJK71" s="28"/>
      <c r="AJL71" s="28"/>
      <c r="AJM71" s="28"/>
      <c r="AJN71" s="28"/>
      <c r="AJO71" s="28"/>
      <c r="AJP71" s="28"/>
      <c r="AJQ71" s="28"/>
      <c r="AJR71" s="28"/>
      <c r="AJS71" s="28"/>
      <c r="AJT71" s="28"/>
      <c r="AJU71" s="28"/>
      <c r="AJV71" s="28"/>
      <c r="AJW71" s="28"/>
      <c r="AJX71" s="28"/>
      <c r="AJY71" s="28"/>
      <c r="AJZ71" s="28"/>
      <c r="AKA71" s="28"/>
      <c r="AKB71" s="28"/>
      <c r="AKC71" s="28"/>
      <c r="AKD71" s="28"/>
      <c r="AKE71" s="28"/>
      <c r="AKF71" s="28"/>
      <c r="AKG71" s="28"/>
      <c r="AKH71" s="28"/>
      <c r="AKI71" s="28"/>
      <c r="AKJ71" s="28"/>
      <c r="AKK71" s="28"/>
      <c r="AKL71" s="28"/>
      <c r="AKM71" s="28"/>
      <c r="AKN71" s="28"/>
      <c r="AKO71" s="28"/>
      <c r="AKP71" s="28"/>
      <c r="AKQ71" s="28"/>
      <c r="AKR71" s="28"/>
      <c r="AKS71" s="28"/>
      <c r="AKT71" s="28"/>
      <c r="AKU71" s="28"/>
      <c r="AKV71" s="28"/>
      <c r="AKW71" s="28"/>
      <c r="AKX71" s="28"/>
      <c r="AKY71" s="28"/>
      <c r="AKZ71" s="28"/>
      <c r="ALA71" s="28"/>
      <c r="ALB71" s="28"/>
      <c r="ALC71" s="28"/>
      <c r="ALD71" s="28"/>
      <c r="ALE71" s="28"/>
      <c r="ALF71" s="28"/>
      <c r="ALG71" s="28"/>
      <c r="ALH71" s="28"/>
      <c r="ALI71" s="28"/>
      <c r="ALJ71" s="28"/>
      <c r="ALK71" s="28"/>
      <c r="ALL71" s="28"/>
      <c r="ALM71" s="28"/>
      <c r="ALN71" s="28"/>
      <c r="ALO71" s="28"/>
      <c r="ALP71" s="28"/>
      <c r="ALQ71" s="28"/>
      <c r="ALR71" s="28"/>
      <c r="ALS71" s="28"/>
      <c r="ALT71" s="28"/>
      <c r="ALU71" s="28"/>
      <c r="ALV71" s="28"/>
      <c r="ALW71" s="28"/>
      <c r="ALX71" s="28"/>
      <c r="ALY71" s="28"/>
      <c r="ALZ71" s="28"/>
      <c r="AMA71" s="28"/>
      <c r="AMB71" s="28"/>
      <c r="AMC71" s="28"/>
      <c r="AMD71" s="28"/>
      <c r="AME71" s="30"/>
    </row>
    <row r="72" spans="2:1019" s="29" customFormat="1" ht="12" customHeight="1">
      <c r="B72" s="28"/>
      <c r="C72" s="142" t="s">
        <v>702</v>
      </c>
      <c r="D72" s="217"/>
      <c r="E72" s="217"/>
      <c r="F72" s="217"/>
      <c r="G72" s="217"/>
      <c r="H72" s="217"/>
      <c r="I72" s="217"/>
      <c r="J72" s="217"/>
      <c r="K72" s="480"/>
      <c r="L72" s="15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c r="HL72" s="28"/>
      <c r="HM72" s="28"/>
      <c r="HN72" s="28"/>
      <c r="HO72" s="28"/>
      <c r="HP72" s="28"/>
      <c r="HQ72" s="28"/>
      <c r="HR72" s="28"/>
      <c r="HS72" s="28"/>
      <c r="HT72" s="28"/>
      <c r="HU72" s="28"/>
      <c r="HV72" s="28"/>
      <c r="HW72" s="28"/>
      <c r="HX72" s="28"/>
      <c r="HY72" s="28"/>
      <c r="HZ72" s="28"/>
      <c r="IA72" s="28"/>
      <c r="IB72" s="28"/>
      <c r="IC72" s="28"/>
      <c r="ID72" s="28"/>
      <c r="IE72" s="28"/>
      <c r="IF72" s="28"/>
      <c r="IG72" s="28"/>
      <c r="IH72" s="28"/>
      <c r="II72" s="28"/>
      <c r="IJ72" s="28"/>
      <c r="IK72" s="28"/>
      <c r="IL72" s="28"/>
      <c r="IM72" s="28"/>
      <c r="IN72" s="28"/>
      <c r="IO72" s="28"/>
      <c r="IP72" s="28"/>
      <c r="IQ72" s="28"/>
      <c r="IR72" s="28"/>
      <c r="IS72" s="28"/>
      <c r="IT72" s="28"/>
      <c r="IU72" s="28"/>
      <c r="IV72" s="28"/>
      <c r="IW72" s="28"/>
      <c r="IX72" s="28"/>
      <c r="IY72" s="28"/>
      <c r="IZ72" s="28"/>
      <c r="JA72" s="28"/>
      <c r="JB72" s="28"/>
      <c r="JC72" s="28"/>
      <c r="JD72" s="28"/>
      <c r="JE72" s="28"/>
      <c r="JF72" s="28"/>
      <c r="JG72" s="28"/>
      <c r="JH72" s="28"/>
      <c r="JI72" s="28"/>
      <c r="JJ72" s="28"/>
      <c r="JK72" s="28"/>
      <c r="JL72" s="28"/>
      <c r="JM72" s="28"/>
      <c r="JN72" s="28"/>
      <c r="JO72" s="28"/>
      <c r="JP72" s="28"/>
      <c r="JQ72" s="28"/>
      <c r="JR72" s="28"/>
      <c r="JS72" s="28"/>
      <c r="JT72" s="28"/>
      <c r="JU72" s="28"/>
      <c r="JV72" s="28"/>
      <c r="JW72" s="28"/>
      <c r="JX72" s="28"/>
      <c r="JY72" s="28"/>
      <c r="JZ72" s="28"/>
      <c r="KA72" s="28"/>
      <c r="KB72" s="28"/>
      <c r="KC72" s="28"/>
      <c r="KD72" s="28"/>
      <c r="KE72" s="28"/>
      <c r="KF72" s="28"/>
      <c r="KG72" s="28"/>
      <c r="KH72" s="28"/>
      <c r="KI72" s="28"/>
      <c r="KJ72" s="28"/>
      <c r="KK72" s="28"/>
      <c r="KL72" s="28"/>
      <c r="KM72" s="28"/>
      <c r="KN72" s="28"/>
      <c r="KO72" s="28"/>
      <c r="KP72" s="28"/>
      <c r="KQ72" s="28"/>
      <c r="KR72" s="28"/>
      <c r="KS72" s="28"/>
      <c r="KT72" s="28"/>
      <c r="KU72" s="28"/>
      <c r="KV72" s="28"/>
      <c r="KW72" s="28"/>
      <c r="KX72" s="28"/>
      <c r="KY72" s="28"/>
      <c r="KZ72" s="28"/>
      <c r="LA72" s="28"/>
      <c r="LB72" s="28"/>
      <c r="LC72" s="28"/>
      <c r="LD72" s="28"/>
      <c r="LE72" s="28"/>
      <c r="LF72" s="28"/>
      <c r="LG72" s="28"/>
      <c r="LH72" s="28"/>
      <c r="LI72" s="28"/>
      <c r="LJ72" s="28"/>
      <c r="LK72" s="28"/>
      <c r="LL72" s="28"/>
      <c r="LM72" s="28"/>
      <c r="LN72" s="28"/>
      <c r="LO72" s="28"/>
      <c r="LP72" s="28"/>
      <c r="LQ72" s="28"/>
      <c r="LR72" s="28"/>
      <c r="LS72" s="28"/>
      <c r="LT72" s="28"/>
      <c r="LU72" s="28"/>
      <c r="LV72" s="28"/>
      <c r="LW72" s="28"/>
      <c r="LX72" s="28"/>
      <c r="LY72" s="28"/>
      <c r="LZ72" s="28"/>
      <c r="MA72" s="28"/>
      <c r="MB72" s="28"/>
      <c r="MC72" s="28"/>
      <c r="MD72" s="28"/>
      <c r="ME72" s="28"/>
      <c r="MF72" s="28"/>
      <c r="MG72" s="28"/>
      <c r="MH72" s="28"/>
      <c r="MI72" s="28"/>
      <c r="MJ72" s="28"/>
      <c r="MK72" s="28"/>
      <c r="ML72" s="28"/>
      <c r="MM72" s="28"/>
      <c r="MN72" s="28"/>
      <c r="MO72" s="28"/>
      <c r="MP72" s="28"/>
      <c r="MQ72" s="28"/>
      <c r="MR72" s="28"/>
      <c r="MS72" s="28"/>
      <c r="MT72" s="28"/>
      <c r="MU72" s="28"/>
      <c r="MV72" s="28"/>
      <c r="MW72" s="28"/>
      <c r="MX72" s="28"/>
      <c r="MY72" s="28"/>
      <c r="MZ72" s="28"/>
      <c r="NA72" s="28"/>
      <c r="NB72" s="28"/>
      <c r="NC72" s="28"/>
      <c r="ND72" s="28"/>
      <c r="NE72" s="28"/>
      <c r="NF72" s="28"/>
      <c r="NG72" s="28"/>
      <c r="NH72" s="28"/>
      <c r="NI72" s="28"/>
      <c r="NJ72" s="28"/>
      <c r="NK72" s="28"/>
      <c r="NL72" s="28"/>
      <c r="NM72" s="28"/>
      <c r="NN72" s="28"/>
      <c r="NO72" s="28"/>
      <c r="NP72" s="28"/>
      <c r="NQ72" s="28"/>
      <c r="NR72" s="28"/>
      <c r="NS72" s="28"/>
      <c r="NT72" s="28"/>
      <c r="NU72" s="28"/>
      <c r="NV72" s="28"/>
      <c r="NW72" s="28"/>
      <c r="NX72" s="28"/>
      <c r="NY72" s="28"/>
      <c r="NZ72" s="28"/>
      <c r="OA72" s="28"/>
      <c r="OB72" s="28"/>
      <c r="OC72" s="28"/>
      <c r="OD72" s="28"/>
      <c r="OE72" s="28"/>
      <c r="OF72" s="28"/>
      <c r="OG72" s="28"/>
      <c r="OH72" s="28"/>
      <c r="OI72" s="28"/>
      <c r="OJ72" s="28"/>
      <c r="OK72" s="28"/>
      <c r="OL72" s="28"/>
      <c r="OM72" s="28"/>
      <c r="ON72" s="28"/>
      <c r="OO72" s="28"/>
      <c r="OP72" s="28"/>
      <c r="OQ72" s="28"/>
      <c r="OR72" s="28"/>
      <c r="OS72" s="28"/>
      <c r="OT72" s="28"/>
      <c r="OU72" s="28"/>
      <c r="OV72" s="28"/>
      <c r="OW72" s="28"/>
      <c r="OX72" s="28"/>
      <c r="OY72" s="28"/>
      <c r="OZ72" s="28"/>
      <c r="PA72" s="28"/>
      <c r="PB72" s="28"/>
      <c r="PC72" s="28"/>
      <c r="PD72" s="28"/>
      <c r="PE72" s="28"/>
      <c r="PF72" s="28"/>
      <c r="PG72" s="28"/>
      <c r="PH72" s="28"/>
      <c r="PI72" s="28"/>
      <c r="PJ72" s="28"/>
      <c r="PK72" s="28"/>
      <c r="PL72" s="28"/>
      <c r="PM72" s="28"/>
      <c r="PN72" s="28"/>
      <c r="PO72" s="28"/>
      <c r="PP72" s="28"/>
      <c r="PQ72" s="28"/>
      <c r="PR72" s="28"/>
      <c r="PS72" s="28"/>
      <c r="PT72" s="28"/>
      <c r="PU72" s="28"/>
      <c r="PV72" s="28"/>
      <c r="PW72" s="28"/>
      <c r="PX72" s="28"/>
      <c r="PY72" s="28"/>
      <c r="PZ72" s="28"/>
      <c r="QA72" s="28"/>
      <c r="QB72" s="28"/>
      <c r="QC72" s="28"/>
      <c r="QD72" s="28"/>
      <c r="QE72" s="28"/>
      <c r="QF72" s="28"/>
      <c r="QG72" s="28"/>
      <c r="QH72" s="28"/>
      <c r="QI72" s="28"/>
      <c r="QJ72" s="28"/>
      <c r="QK72" s="28"/>
      <c r="QL72" s="28"/>
      <c r="QM72" s="28"/>
      <c r="QN72" s="28"/>
      <c r="QO72" s="28"/>
      <c r="QP72" s="28"/>
      <c r="QQ72" s="28"/>
      <c r="QR72" s="28"/>
      <c r="QS72" s="28"/>
      <c r="QT72" s="28"/>
      <c r="QU72" s="28"/>
      <c r="QV72" s="28"/>
      <c r="QW72" s="28"/>
      <c r="QX72" s="28"/>
      <c r="QY72" s="28"/>
      <c r="QZ72" s="28"/>
      <c r="RA72" s="28"/>
      <c r="RB72" s="28"/>
      <c r="RC72" s="28"/>
      <c r="RD72" s="28"/>
      <c r="RE72" s="28"/>
      <c r="RF72" s="28"/>
      <c r="RG72" s="28"/>
      <c r="RH72" s="28"/>
      <c r="RI72" s="28"/>
      <c r="RJ72" s="28"/>
      <c r="RK72" s="28"/>
      <c r="RL72" s="28"/>
      <c r="RM72" s="28"/>
      <c r="RN72" s="28"/>
      <c r="RO72" s="28"/>
      <c r="RP72" s="28"/>
      <c r="RQ72" s="28"/>
      <c r="RR72" s="28"/>
      <c r="RS72" s="28"/>
      <c r="RT72" s="28"/>
      <c r="RU72" s="28"/>
      <c r="RV72" s="28"/>
      <c r="RW72" s="28"/>
      <c r="RX72" s="28"/>
      <c r="RY72" s="28"/>
      <c r="RZ72" s="28"/>
      <c r="SA72" s="28"/>
      <c r="SB72" s="28"/>
      <c r="SC72" s="28"/>
      <c r="SD72" s="28"/>
      <c r="SE72" s="28"/>
      <c r="SF72" s="28"/>
      <c r="SG72" s="28"/>
      <c r="SH72" s="28"/>
      <c r="SI72" s="28"/>
      <c r="SJ72" s="28"/>
      <c r="SK72" s="28"/>
      <c r="SL72" s="28"/>
      <c r="SM72" s="28"/>
      <c r="SN72" s="28"/>
      <c r="SO72" s="28"/>
      <c r="SP72" s="28"/>
      <c r="SQ72" s="28"/>
      <c r="SR72" s="28"/>
      <c r="SS72" s="28"/>
      <c r="ST72" s="28"/>
      <c r="SU72" s="28"/>
      <c r="SV72" s="28"/>
      <c r="SW72" s="28"/>
      <c r="SX72" s="28"/>
      <c r="SY72" s="28"/>
      <c r="SZ72" s="28"/>
      <c r="TA72" s="28"/>
      <c r="TB72" s="28"/>
      <c r="TC72" s="28"/>
      <c r="TD72" s="28"/>
      <c r="TE72" s="28"/>
      <c r="TF72" s="28"/>
      <c r="TG72" s="28"/>
      <c r="TH72" s="28"/>
      <c r="TI72" s="28"/>
      <c r="TJ72" s="28"/>
      <c r="TK72" s="28"/>
      <c r="TL72" s="28"/>
      <c r="TM72" s="28"/>
      <c r="TN72" s="28"/>
      <c r="TO72" s="28"/>
      <c r="TP72" s="28"/>
      <c r="TQ72" s="28"/>
      <c r="TR72" s="28"/>
      <c r="TS72" s="28"/>
      <c r="TT72" s="28"/>
      <c r="TU72" s="28"/>
      <c r="TV72" s="28"/>
      <c r="TW72" s="28"/>
      <c r="TX72" s="28"/>
      <c r="TY72" s="28"/>
      <c r="TZ72" s="28"/>
      <c r="UA72" s="28"/>
      <c r="UB72" s="28"/>
      <c r="UC72" s="28"/>
      <c r="UD72" s="28"/>
      <c r="UE72" s="28"/>
      <c r="UF72" s="28"/>
      <c r="UG72" s="28"/>
      <c r="UH72" s="28"/>
      <c r="UI72" s="28"/>
      <c r="UJ72" s="28"/>
      <c r="UK72" s="28"/>
      <c r="UL72" s="28"/>
      <c r="UM72" s="28"/>
      <c r="UN72" s="28"/>
      <c r="UO72" s="28"/>
      <c r="UP72" s="28"/>
      <c r="UQ72" s="28"/>
      <c r="UR72" s="28"/>
      <c r="US72" s="28"/>
      <c r="UT72" s="28"/>
      <c r="UU72" s="28"/>
      <c r="UV72" s="28"/>
      <c r="UW72" s="28"/>
      <c r="UX72" s="28"/>
      <c r="UY72" s="28"/>
      <c r="UZ72" s="28"/>
      <c r="VA72" s="28"/>
      <c r="VB72" s="28"/>
      <c r="VC72" s="28"/>
      <c r="VD72" s="28"/>
      <c r="VE72" s="28"/>
      <c r="VF72" s="28"/>
      <c r="VG72" s="28"/>
      <c r="VH72" s="28"/>
      <c r="VI72" s="28"/>
      <c r="VJ72" s="28"/>
      <c r="VK72" s="28"/>
      <c r="VL72" s="28"/>
      <c r="VM72" s="28"/>
      <c r="VN72" s="28"/>
      <c r="VO72" s="28"/>
      <c r="VP72" s="28"/>
      <c r="VQ72" s="28"/>
      <c r="VR72" s="28"/>
      <c r="VS72" s="28"/>
      <c r="VT72" s="28"/>
      <c r="VU72" s="28"/>
      <c r="VV72" s="28"/>
      <c r="VW72" s="28"/>
      <c r="VX72" s="28"/>
      <c r="VY72" s="28"/>
      <c r="VZ72" s="28"/>
      <c r="WA72" s="28"/>
      <c r="WB72" s="28"/>
      <c r="WC72" s="28"/>
      <c r="WD72" s="28"/>
      <c r="WE72" s="28"/>
      <c r="WF72" s="28"/>
      <c r="WG72" s="28"/>
      <c r="WH72" s="28"/>
      <c r="WI72" s="28"/>
      <c r="WJ72" s="28"/>
      <c r="WK72" s="28"/>
      <c r="WL72" s="28"/>
      <c r="WM72" s="28"/>
      <c r="WN72" s="28"/>
      <c r="WO72" s="28"/>
      <c r="WP72" s="28"/>
      <c r="WQ72" s="28"/>
      <c r="WR72" s="28"/>
      <c r="WS72" s="28"/>
      <c r="WT72" s="28"/>
      <c r="WU72" s="28"/>
      <c r="WV72" s="28"/>
      <c r="WW72" s="28"/>
      <c r="WX72" s="28"/>
      <c r="WY72" s="28"/>
      <c r="WZ72" s="28"/>
      <c r="XA72" s="28"/>
      <c r="XB72" s="28"/>
      <c r="XC72" s="28"/>
      <c r="XD72" s="28"/>
      <c r="XE72" s="28"/>
      <c r="XF72" s="28"/>
      <c r="XG72" s="28"/>
      <c r="XH72" s="28"/>
      <c r="XI72" s="28"/>
      <c r="XJ72" s="28"/>
      <c r="XK72" s="28"/>
      <c r="XL72" s="28"/>
      <c r="XM72" s="28"/>
      <c r="XN72" s="28"/>
      <c r="XO72" s="28"/>
      <c r="XP72" s="28"/>
      <c r="XQ72" s="28"/>
      <c r="XR72" s="28"/>
      <c r="XS72" s="28"/>
      <c r="XT72" s="28"/>
      <c r="XU72" s="28"/>
      <c r="XV72" s="28"/>
      <c r="XW72" s="28"/>
      <c r="XX72" s="28"/>
      <c r="XY72" s="28"/>
      <c r="XZ72" s="28"/>
      <c r="YA72" s="28"/>
      <c r="YB72" s="28"/>
      <c r="YC72" s="28"/>
      <c r="YD72" s="28"/>
      <c r="YE72" s="28"/>
      <c r="YF72" s="28"/>
      <c r="YG72" s="28"/>
      <c r="YH72" s="28"/>
      <c r="YI72" s="28"/>
      <c r="YJ72" s="28"/>
      <c r="YK72" s="28"/>
      <c r="YL72" s="28"/>
      <c r="YM72" s="28"/>
      <c r="YN72" s="28"/>
      <c r="YO72" s="28"/>
      <c r="YP72" s="28"/>
      <c r="YQ72" s="28"/>
      <c r="YR72" s="28"/>
      <c r="YS72" s="28"/>
      <c r="YT72" s="28"/>
      <c r="YU72" s="28"/>
      <c r="YV72" s="28"/>
      <c r="YW72" s="28"/>
      <c r="YX72" s="28"/>
      <c r="YY72" s="28"/>
      <c r="YZ72" s="28"/>
      <c r="ZA72" s="28"/>
      <c r="ZB72" s="28"/>
      <c r="ZC72" s="28"/>
      <c r="ZD72" s="28"/>
      <c r="ZE72" s="28"/>
      <c r="ZF72" s="28"/>
      <c r="ZG72" s="28"/>
      <c r="ZH72" s="28"/>
      <c r="ZI72" s="28"/>
      <c r="ZJ72" s="28"/>
      <c r="ZK72" s="28"/>
      <c r="ZL72" s="28"/>
      <c r="ZM72" s="28"/>
      <c r="ZN72" s="28"/>
      <c r="ZO72" s="28"/>
      <c r="ZP72" s="28"/>
      <c r="ZQ72" s="28"/>
      <c r="ZR72" s="28"/>
      <c r="ZS72" s="28"/>
      <c r="ZT72" s="28"/>
      <c r="ZU72" s="28"/>
      <c r="ZV72" s="28"/>
      <c r="ZW72" s="28"/>
      <c r="ZX72" s="28"/>
      <c r="ZY72" s="28"/>
      <c r="ZZ72" s="28"/>
      <c r="AAA72" s="28"/>
      <c r="AAB72" s="28"/>
      <c r="AAC72" s="28"/>
      <c r="AAD72" s="28"/>
      <c r="AAE72" s="28"/>
      <c r="AAF72" s="28"/>
      <c r="AAG72" s="28"/>
      <c r="AAH72" s="28"/>
      <c r="AAI72" s="28"/>
      <c r="AAJ72" s="28"/>
      <c r="AAK72" s="28"/>
      <c r="AAL72" s="28"/>
      <c r="AAM72" s="28"/>
      <c r="AAN72" s="28"/>
      <c r="AAO72" s="28"/>
      <c r="AAP72" s="28"/>
      <c r="AAQ72" s="28"/>
      <c r="AAR72" s="28"/>
      <c r="AAS72" s="28"/>
      <c r="AAT72" s="28"/>
      <c r="AAU72" s="28"/>
      <c r="AAV72" s="28"/>
      <c r="AAW72" s="28"/>
      <c r="AAX72" s="28"/>
      <c r="AAY72" s="28"/>
      <c r="AAZ72" s="28"/>
      <c r="ABA72" s="28"/>
      <c r="ABB72" s="28"/>
      <c r="ABC72" s="28"/>
      <c r="ABD72" s="28"/>
      <c r="ABE72" s="28"/>
      <c r="ABF72" s="28"/>
      <c r="ABG72" s="28"/>
      <c r="ABH72" s="28"/>
      <c r="ABI72" s="28"/>
      <c r="ABJ72" s="28"/>
      <c r="ABK72" s="28"/>
      <c r="ABL72" s="28"/>
      <c r="ABM72" s="28"/>
      <c r="ABN72" s="28"/>
      <c r="ABO72" s="28"/>
      <c r="ABP72" s="28"/>
      <c r="ABQ72" s="28"/>
      <c r="ABR72" s="28"/>
      <c r="ABS72" s="28"/>
      <c r="ABT72" s="28"/>
      <c r="ABU72" s="28"/>
      <c r="ABV72" s="28"/>
      <c r="ABW72" s="28"/>
      <c r="ABX72" s="28"/>
      <c r="ABY72" s="28"/>
      <c r="ABZ72" s="28"/>
      <c r="ACA72" s="28"/>
      <c r="ACB72" s="28"/>
      <c r="ACC72" s="28"/>
      <c r="ACD72" s="28"/>
      <c r="ACE72" s="28"/>
      <c r="ACF72" s="28"/>
      <c r="ACG72" s="28"/>
      <c r="ACH72" s="28"/>
      <c r="ACI72" s="28"/>
      <c r="ACJ72" s="28"/>
      <c r="ACK72" s="28"/>
      <c r="ACL72" s="28"/>
      <c r="ACM72" s="28"/>
      <c r="ACN72" s="28"/>
      <c r="ACO72" s="28"/>
      <c r="ACP72" s="28"/>
      <c r="ACQ72" s="28"/>
      <c r="ACR72" s="28"/>
      <c r="ACS72" s="28"/>
      <c r="ACT72" s="28"/>
      <c r="ACU72" s="28"/>
      <c r="ACV72" s="28"/>
      <c r="ACW72" s="28"/>
      <c r="ACX72" s="28"/>
      <c r="ACY72" s="28"/>
      <c r="ACZ72" s="28"/>
      <c r="ADA72" s="28"/>
      <c r="ADB72" s="28"/>
      <c r="ADC72" s="28"/>
      <c r="ADD72" s="28"/>
      <c r="ADE72" s="28"/>
      <c r="ADF72" s="28"/>
      <c r="ADG72" s="28"/>
      <c r="ADH72" s="28"/>
      <c r="ADI72" s="28"/>
      <c r="ADJ72" s="28"/>
      <c r="ADK72" s="28"/>
      <c r="ADL72" s="28"/>
      <c r="ADM72" s="28"/>
      <c r="ADN72" s="28"/>
      <c r="ADO72" s="28"/>
      <c r="ADP72" s="28"/>
      <c r="ADQ72" s="28"/>
      <c r="ADR72" s="28"/>
      <c r="ADS72" s="28"/>
      <c r="ADT72" s="28"/>
      <c r="ADU72" s="28"/>
      <c r="ADV72" s="28"/>
      <c r="ADW72" s="28"/>
      <c r="ADX72" s="28"/>
      <c r="ADY72" s="28"/>
      <c r="ADZ72" s="28"/>
      <c r="AEA72" s="28"/>
      <c r="AEB72" s="28"/>
      <c r="AEC72" s="28"/>
      <c r="AED72" s="28"/>
      <c r="AEE72" s="28"/>
      <c r="AEF72" s="28"/>
      <c r="AEG72" s="28"/>
      <c r="AEH72" s="28"/>
      <c r="AEI72" s="28"/>
      <c r="AEJ72" s="28"/>
      <c r="AEK72" s="28"/>
      <c r="AEL72" s="28"/>
      <c r="AEM72" s="28"/>
      <c r="AEN72" s="28"/>
      <c r="AEO72" s="28"/>
      <c r="AEP72" s="28"/>
      <c r="AEQ72" s="28"/>
      <c r="AER72" s="28"/>
      <c r="AES72" s="28"/>
      <c r="AET72" s="28"/>
      <c r="AEU72" s="28"/>
      <c r="AEV72" s="28"/>
      <c r="AEW72" s="28"/>
      <c r="AEX72" s="28"/>
      <c r="AEY72" s="28"/>
      <c r="AEZ72" s="28"/>
      <c r="AFA72" s="28"/>
      <c r="AFB72" s="28"/>
      <c r="AFC72" s="28"/>
      <c r="AFD72" s="28"/>
      <c r="AFE72" s="28"/>
      <c r="AFF72" s="28"/>
      <c r="AFG72" s="28"/>
      <c r="AFH72" s="28"/>
      <c r="AFI72" s="28"/>
      <c r="AFJ72" s="28"/>
      <c r="AFK72" s="28"/>
      <c r="AFL72" s="28"/>
      <c r="AFM72" s="28"/>
      <c r="AFN72" s="28"/>
      <c r="AFO72" s="28"/>
      <c r="AFP72" s="28"/>
      <c r="AFQ72" s="28"/>
      <c r="AFR72" s="28"/>
      <c r="AFS72" s="28"/>
      <c r="AFT72" s="28"/>
      <c r="AFU72" s="28"/>
      <c r="AFV72" s="28"/>
      <c r="AFW72" s="28"/>
      <c r="AFX72" s="28"/>
      <c r="AFY72" s="28"/>
      <c r="AFZ72" s="28"/>
      <c r="AGA72" s="28"/>
      <c r="AGB72" s="28"/>
      <c r="AGC72" s="28"/>
      <c r="AGD72" s="28"/>
      <c r="AGE72" s="28"/>
      <c r="AGF72" s="28"/>
      <c r="AGG72" s="28"/>
      <c r="AGH72" s="28"/>
      <c r="AGI72" s="28"/>
      <c r="AGJ72" s="28"/>
      <c r="AGK72" s="28"/>
      <c r="AGL72" s="28"/>
      <c r="AGM72" s="28"/>
      <c r="AGN72" s="28"/>
      <c r="AGO72" s="28"/>
      <c r="AGP72" s="28"/>
      <c r="AGQ72" s="28"/>
      <c r="AGR72" s="28"/>
      <c r="AGS72" s="28"/>
      <c r="AGT72" s="28"/>
      <c r="AGU72" s="28"/>
      <c r="AGV72" s="28"/>
      <c r="AGW72" s="28"/>
      <c r="AGX72" s="28"/>
      <c r="AGY72" s="28"/>
      <c r="AGZ72" s="28"/>
      <c r="AHA72" s="28"/>
      <c r="AHB72" s="28"/>
      <c r="AHC72" s="28"/>
      <c r="AHD72" s="28"/>
      <c r="AHE72" s="28"/>
      <c r="AHF72" s="28"/>
      <c r="AHG72" s="28"/>
      <c r="AHH72" s="28"/>
      <c r="AHI72" s="28"/>
      <c r="AHJ72" s="28"/>
      <c r="AHK72" s="28"/>
      <c r="AHL72" s="28"/>
      <c r="AHM72" s="28"/>
      <c r="AHN72" s="28"/>
      <c r="AHO72" s="28"/>
      <c r="AHP72" s="28"/>
      <c r="AHQ72" s="28"/>
      <c r="AHR72" s="28"/>
      <c r="AHS72" s="28"/>
      <c r="AHT72" s="28"/>
      <c r="AHU72" s="28"/>
      <c r="AHV72" s="28"/>
      <c r="AHW72" s="28"/>
      <c r="AHX72" s="28"/>
      <c r="AHY72" s="28"/>
      <c r="AHZ72" s="28"/>
      <c r="AIA72" s="28"/>
      <c r="AIB72" s="28"/>
      <c r="AIC72" s="28"/>
      <c r="AID72" s="28"/>
      <c r="AIE72" s="28"/>
      <c r="AIF72" s="28"/>
      <c r="AIG72" s="28"/>
      <c r="AIH72" s="28"/>
      <c r="AII72" s="28"/>
      <c r="AIJ72" s="28"/>
      <c r="AIK72" s="28"/>
      <c r="AIL72" s="28"/>
      <c r="AIM72" s="28"/>
      <c r="AIN72" s="28"/>
      <c r="AIO72" s="28"/>
      <c r="AIP72" s="28"/>
      <c r="AIQ72" s="28"/>
      <c r="AIR72" s="28"/>
      <c r="AIS72" s="28"/>
      <c r="AIT72" s="28"/>
      <c r="AIU72" s="28"/>
      <c r="AIV72" s="28"/>
      <c r="AIW72" s="28"/>
      <c r="AIX72" s="28"/>
      <c r="AIY72" s="28"/>
      <c r="AIZ72" s="28"/>
      <c r="AJA72" s="28"/>
      <c r="AJB72" s="28"/>
      <c r="AJC72" s="28"/>
      <c r="AJD72" s="28"/>
      <c r="AJE72" s="28"/>
      <c r="AJF72" s="28"/>
      <c r="AJG72" s="28"/>
      <c r="AJH72" s="28"/>
      <c r="AJI72" s="28"/>
      <c r="AJJ72" s="28"/>
      <c r="AJK72" s="28"/>
      <c r="AJL72" s="28"/>
      <c r="AJM72" s="28"/>
      <c r="AJN72" s="28"/>
      <c r="AJO72" s="28"/>
      <c r="AJP72" s="28"/>
      <c r="AJQ72" s="28"/>
      <c r="AJR72" s="28"/>
      <c r="AJS72" s="28"/>
      <c r="AJT72" s="28"/>
      <c r="AJU72" s="28"/>
      <c r="AJV72" s="28"/>
      <c r="AJW72" s="28"/>
      <c r="AJX72" s="28"/>
      <c r="AJY72" s="28"/>
      <c r="AJZ72" s="28"/>
      <c r="AKA72" s="28"/>
      <c r="AKB72" s="28"/>
      <c r="AKC72" s="28"/>
      <c r="AKD72" s="28"/>
      <c r="AKE72" s="28"/>
      <c r="AKF72" s="28"/>
      <c r="AKG72" s="28"/>
      <c r="AKH72" s="28"/>
      <c r="AKI72" s="28"/>
      <c r="AKJ72" s="28"/>
      <c r="AKK72" s="28"/>
      <c r="AKL72" s="28"/>
      <c r="AKM72" s="28"/>
      <c r="AKN72" s="28"/>
      <c r="AKO72" s="28"/>
      <c r="AKP72" s="28"/>
      <c r="AKQ72" s="28"/>
      <c r="AKR72" s="28"/>
      <c r="AKS72" s="28"/>
      <c r="AKT72" s="28"/>
      <c r="AKU72" s="28"/>
      <c r="AKV72" s="28"/>
      <c r="AKW72" s="28"/>
      <c r="AKX72" s="28"/>
      <c r="AKY72" s="28"/>
      <c r="AKZ72" s="28"/>
      <c r="ALA72" s="28"/>
      <c r="ALB72" s="28"/>
      <c r="ALC72" s="28"/>
      <c r="ALD72" s="28"/>
      <c r="ALE72" s="28"/>
      <c r="ALF72" s="28"/>
      <c r="ALG72" s="28"/>
      <c r="ALH72" s="28"/>
      <c r="ALI72" s="28"/>
      <c r="ALJ72" s="28"/>
      <c r="ALK72" s="28"/>
      <c r="ALL72" s="28"/>
      <c r="ALM72" s="28"/>
      <c r="ALN72" s="28"/>
      <c r="ALO72" s="28"/>
      <c r="ALP72" s="28"/>
      <c r="ALQ72" s="28"/>
      <c r="ALR72" s="28"/>
      <c r="ALS72" s="28"/>
      <c r="ALT72" s="28"/>
      <c r="ALU72" s="28"/>
      <c r="ALV72" s="28"/>
      <c r="ALW72" s="28"/>
      <c r="ALX72" s="28"/>
      <c r="ALY72" s="28"/>
      <c r="ALZ72" s="28"/>
      <c r="AMA72" s="28"/>
      <c r="AMB72" s="28"/>
      <c r="AMC72" s="28"/>
      <c r="AMD72" s="28"/>
      <c r="AME72" s="30"/>
    </row>
    <row r="73" spans="2:1019" s="29" customFormat="1" ht="12" customHeight="1">
      <c r="B73" s="28"/>
      <c r="C73" s="142" t="s">
        <v>53</v>
      </c>
      <c r="D73" s="217"/>
      <c r="E73" s="217"/>
      <c r="F73" s="217"/>
      <c r="G73" s="217"/>
      <c r="H73" s="217"/>
      <c r="I73" s="217"/>
      <c r="J73" s="217"/>
      <c r="K73" s="480"/>
      <c r="L73" s="15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c r="HL73" s="28"/>
      <c r="HM73" s="28"/>
      <c r="HN73" s="28"/>
      <c r="HO73" s="28"/>
      <c r="HP73" s="28"/>
      <c r="HQ73" s="28"/>
      <c r="HR73" s="28"/>
      <c r="HS73" s="28"/>
      <c r="HT73" s="28"/>
      <c r="HU73" s="28"/>
      <c r="HV73" s="28"/>
      <c r="HW73" s="28"/>
      <c r="HX73" s="28"/>
      <c r="HY73" s="28"/>
      <c r="HZ73" s="28"/>
      <c r="IA73" s="28"/>
      <c r="IB73" s="28"/>
      <c r="IC73" s="28"/>
      <c r="ID73" s="28"/>
      <c r="IE73" s="28"/>
      <c r="IF73" s="28"/>
      <c r="IG73" s="28"/>
      <c r="IH73" s="28"/>
      <c r="II73" s="28"/>
      <c r="IJ73" s="28"/>
      <c r="IK73" s="28"/>
      <c r="IL73" s="28"/>
      <c r="IM73" s="28"/>
      <c r="IN73" s="28"/>
      <c r="IO73" s="28"/>
      <c r="IP73" s="28"/>
      <c r="IQ73" s="28"/>
      <c r="IR73" s="28"/>
      <c r="IS73" s="28"/>
      <c r="IT73" s="28"/>
      <c r="IU73" s="28"/>
      <c r="IV73" s="28"/>
      <c r="IW73" s="28"/>
      <c r="IX73" s="28"/>
      <c r="IY73" s="28"/>
      <c r="IZ73" s="28"/>
      <c r="JA73" s="28"/>
      <c r="JB73" s="28"/>
      <c r="JC73" s="28"/>
      <c r="JD73" s="28"/>
      <c r="JE73" s="28"/>
      <c r="JF73" s="28"/>
      <c r="JG73" s="28"/>
      <c r="JH73" s="28"/>
      <c r="JI73" s="28"/>
      <c r="JJ73" s="28"/>
      <c r="JK73" s="28"/>
      <c r="JL73" s="28"/>
      <c r="JM73" s="28"/>
      <c r="JN73" s="28"/>
      <c r="JO73" s="28"/>
      <c r="JP73" s="28"/>
      <c r="JQ73" s="28"/>
      <c r="JR73" s="28"/>
      <c r="JS73" s="28"/>
      <c r="JT73" s="28"/>
      <c r="JU73" s="28"/>
      <c r="JV73" s="28"/>
      <c r="JW73" s="28"/>
      <c r="JX73" s="28"/>
      <c r="JY73" s="28"/>
      <c r="JZ73" s="28"/>
      <c r="KA73" s="28"/>
      <c r="KB73" s="28"/>
      <c r="KC73" s="28"/>
      <c r="KD73" s="28"/>
      <c r="KE73" s="28"/>
      <c r="KF73" s="28"/>
      <c r="KG73" s="28"/>
      <c r="KH73" s="28"/>
      <c r="KI73" s="28"/>
      <c r="KJ73" s="28"/>
      <c r="KK73" s="28"/>
      <c r="KL73" s="28"/>
      <c r="KM73" s="28"/>
      <c r="KN73" s="28"/>
      <c r="KO73" s="28"/>
      <c r="KP73" s="28"/>
      <c r="KQ73" s="28"/>
      <c r="KR73" s="28"/>
      <c r="KS73" s="28"/>
      <c r="KT73" s="28"/>
      <c r="KU73" s="28"/>
      <c r="KV73" s="28"/>
      <c r="KW73" s="28"/>
      <c r="KX73" s="28"/>
      <c r="KY73" s="28"/>
      <c r="KZ73" s="28"/>
      <c r="LA73" s="28"/>
      <c r="LB73" s="28"/>
      <c r="LC73" s="28"/>
      <c r="LD73" s="28"/>
      <c r="LE73" s="28"/>
      <c r="LF73" s="28"/>
      <c r="LG73" s="28"/>
      <c r="LH73" s="28"/>
      <c r="LI73" s="28"/>
      <c r="LJ73" s="28"/>
      <c r="LK73" s="28"/>
      <c r="LL73" s="28"/>
      <c r="LM73" s="28"/>
      <c r="LN73" s="28"/>
      <c r="LO73" s="28"/>
      <c r="LP73" s="28"/>
      <c r="LQ73" s="28"/>
      <c r="LR73" s="28"/>
      <c r="LS73" s="28"/>
      <c r="LT73" s="28"/>
      <c r="LU73" s="28"/>
      <c r="LV73" s="28"/>
      <c r="LW73" s="28"/>
      <c r="LX73" s="28"/>
      <c r="LY73" s="28"/>
      <c r="LZ73" s="28"/>
      <c r="MA73" s="28"/>
      <c r="MB73" s="28"/>
      <c r="MC73" s="28"/>
      <c r="MD73" s="28"/>
      <c r="ME73" s="28"/>
      <c r="MF73" s="28"/>
      <c r="MG73" s="28"/>
      <c r="MH73" s="28"/>
      <c r="MI73" s="28"/>
      <c r="MJ73" s="28"/>
      <c r="MK73" s="28"/>
      <c r="ML73" s="28"/>
      <c r="MM73" s="28"/>
      <c r="MN73" s="28"/>
      <c r="MO73" s="28"/>
      <c r="MP73" s="28"/>
      <c r="MQ73" s="28"/>
      <c r="MR73" s="28"/>
      <c r="MS73" s="28"/>
      <c r="MT73" s="28"/>
      <c r="MU73" s="28"/>
      <c r="MV73" s="28"/>
      <c r="MW73" s="28"/>
      <c r="MX73" s="28"/>
      <c r="MY73" s="28"/>
      <c r="MZ73" s="28"/>
      <c r="NA73" s="28"/>
      <c r="NB73" s="28"/>
      <c r="NC73" s="28"/>
      <c r="ND73" s="28"/>
      <c r="NE73" s="28"/>
      <c r="NF73" s="28"/>
      <c r="NG73" s="28"/>
      <c r="NH73" s="28"/>
      <c r="NI73" s="28"/>
      <c r="NJ73" s="28"/>
      <c r="NK73" s="28"/>
      <c r="NL73" s="28"/>
      <c r="NM73" s="28"/>
      <c r="NN73" s="28"/>
      <c r="NO73" s="28"/>
      <c r="NP73" s="28"/>
      <c r="NQ73" s="28"/>
      <c r="NR73" s="28"/>
      <c r="NS73" s="28"/>
      <c r="NT73" s="28"/>
      <c r="NU73" s="28"/>
      <c r="NV73" s="28"/>
      <c r="NW73" s="28"/>
      <c r="NX73" s="28"/>
      <c r="NY73" s="28"/>
      <c r="NZ73" s="28"/>
      <c r="OA73" s="28"/>
      <c r="OB73" s="28"/>
      <c r="OC73" s="28"/>
      <c r="OD73" s="28"/>
      <c r="OE73" s="28"/>
      <c r="OF73" s="28"/>
      <c r="OG73" s="28"/>
      <c r="OH73" s="28"/>
      <c r="OI73" s="28"/>
      <c r="OJ73" s="28"/>
      <c r="OK73" s="28"/>
      <c r="OL73" s="28"/>
      <c r="OM73" s="28"/>
      <c r="ON73" s="28"/>
      <c r="OO73" s="28"/>
      <c r="OP73" s="28"/>
      <c r="OQ73" s="28"/>
      <c r="OR73" s="28"/>
      <c r="OS73" s="28"/>
      <c r="OT73" s="28"/>
      <c r="OU73" s="28"/>
      <c r="OV73" s="28"/>
      <c r="OW73" s="28"/>
      <c r="OX73" s="28"/>
      <c r="OY73" s="28"/>
      <c r="OZ73" s="28"/>
      <c r="PA73" s="28"/>
      <c r="PB73" s="28"/>
      <c r="PC73" s="28"/>
      <c r="PD73" s="28"/>
      <c r="PE73" s="28"/>
      <c r="PF73" s="28"/>
      <c r="PG73" s="28"/>
      <c r="PH73" s="28"/>
      <c r="PI73" s="28"/>
      <c r="PJ73" s="28"/>
      <c r="PK73" s="28"/>
      <c r="PL73" s="28"/>
      <c r="PM73" s="28"/>
      <c r="PN73" s="28"/>
      <c r="PO73" s="28"/>
      <c r="PP73" s="28"/>
      <c r="PQ73" s="28"/>
      <c r="PR73" s="28"/>
      <c r="PS73" s="28"/>
      <c r="PT73" s="28"/>
      <c r="PU73" s="28"/>
      <c r="PV73" s="28"/>
      <c r="PW73" s="28"/>
      <c r="PX73" s="28"/>
      <c r="PY73" s="28"/>
      <c r="PZ73" s="28"/>
      <c r="QA73" s="28"/>
      <c r="QB73" s="28"/>
      <c r="QC73" s="28"/>
      <c r="QD73" s="28"/>
      <c r="QE73" s="28"/>
      <c r="QF73" s="28"/>
      <c r="QG73" s="28"/>
      <c r="QH73" s="28"/>
      <c r="QI73" s="28"/>
      <c r="QJ73" s="28"/>
      <c r="QK73" s="28"/>
      <c r="QL73" s="28"/>
      <c r="QM73" s="28"/>
      <c r="QN73" s="28"/>
      <c r="QO73" s="28"/>
      <c r="QP73" s="28"/>
      <c r="QQ73" s="28"/>
      <c r="QR73" s="28"/>
      <c r="QS73" s="28"/>
      <c r="QT73" s="28"/>
      <c r="QU73" s="28"/>
      <c r="QV73" s="28"/>
      <c r="QW73" s="28"/>
      <c r="QX73" s="28"/>
      <c r="QY73" s="28"/>
      <c r="QZ73" s="28"/>
      <c r="RA73" s="28"/>
      <c r="RB73" s="28"/>
      <c r="RC73" s="28"/>
      <c r="RD73" s="28"/>
      <c r="RE73" s="28"/>
      <c r="RF73" s="28"/>
      <c r="RG73" s="28"/>
      <c r="RH73" s="28"/>
      <c r="RI73" s="28"/>
      <c r="RJ73" s="28"/>
      <c r="RK73" s="28"/>
      <c r="RL73" s="28"/>
      <c r="RM73" s="28"/>
      <c r="RN73" s="28"/>
      <c r="RO73" s="28"/>
      <c r="RP73" s="28"/>
      <c r="RQ73" s="28"/>
      <c r="RR73" s="28"/>
      <c r="RS73" s="28"/>
      <c r="RT73" s="28"/>
      <c r="RU73" s="28"/>
      <c r="RV73" s="28"/>
      <c r="RW73" s="28"/>
      <c r="RX73" s="28"/>
      <c r="RY73" s="28"/>
      <c r="RZ73" s="28"/>
      <c r="SA73" s="28"/>
      <c r="SB73" s="28"/>
      <c r="SC73" s="28"/>
      <c r="SD73" s="28"/>
      <c r="SE73" s="28"/>
      <c r="SF73" s="28"/>
      <c r="SG73" s="28"/>
      <c r="SH73" s="28"/>
      <c r="SI73" s="28"/>
      <c r="SJ73" s="28"/>
      <c r="SK73" s="28"/>
      <c r="SL73" s="28"/>
      <c r="SM73" s="28"/>
      <c r="SN73" s="28"/>
      <c r="SO73" s="28"/>
      <c r="SP73" s="28"/>
      <c r="SQ73" s="28"/>
      <c r="SR73" s="28"/>
      <c r="SS73" s="28"/>
      <c r="ST73" s="28"/>
      <c r="SU73" s="28"/>
      <c r="SV73" s="28"/>
      <c r="SW73" s="28"/>
      <c r="SX73" s="28"/>
      <c r="SY73" s="28"/>
      <c r="SZ73" s="28"/>
      <c r="TA73" s="28"/>
      <c r="TB73" s="28"/>
      <c r="TC73" s="28"/>
      <c r="TD73" s="28"/>
      <c r="TE73" s="28"/>
      <c r="TF73" s="28"/>
      <c r="TG73" s="28"/>
      <c r="TH73" s="28"/>
      <c r="TI73" s="28"/>
      <c r="TJ73" s="28"/>
      <c r="TK73" s="28"/>
      <c r="TL73" s="28"/>
      <c r="TM73" s="28"/>
      <c r="TN73" s="28"/>
      <c r="TO73" s="28"/>
      <c r="TP73" s="28"/>
      <c r="TQ73" s="28"/>
      <c r="TR73" s="28"/>
      <c r="TS73" s="28"/>
      <c r="TT73" s="28"/>
      <c r="TU73" s="28"/>
      <c r="TV73" s="28"/>
      <c r="TW73" s="28"/>
      <c r="TX73" s="28"/>
      <c r="TY73" s="28"/>
      <c r="TZ73" s="28"/>
      <c r="UA73" s="28"/>
      <c r="UB73" s="28"/>
      <c r="UC73" s="28"/>
      <c r="UD73" s="28"/>
      <c r="UE73" s="28"/>
      <c r="UF73" s="28"/>
      <c r="UG73" s="28"/>
      <c r="UH73" s="28"/>
      <c r="UI73" s="28"/>
      <c r="UJ73" s="28"/>
      <c r="UK73" s="28"/>
      <c r="UL73" s="28"/>
      <c r="UM73" s="28"/>
      <c r="UN73" s="28"/>
      <c r="UO73" s="28"/>
      <c r="UP73" s="28"/>
      <c r="UQ73" s="28"/>
      <c r="UR73" s="28"/>
      <c r="US73" s="28"/>
      <c r="UT73" s="28"/>
      <c r="UU73" s="28"/>
      <c r="UV73" s="28"/>
      <c r="UW73" s="28"/>
      <c r="UX73" s="28"/>
      <c r="UY73" s="28"/>
      <c r="UZ73" s="28"/>
      <c r="VA73" s="28"/>
      <c r="VB73" s="28"/>
      <c r="VC73" s="28"/>
      <c r="VD73" s="28"/>
      <c r="VE73" s="28"/>
      <c r="VF73" s="28"/>
      <c r="VG73" s="28"/>
      <c r="VH73" s="28"/>
      <c r="VI73" s="28"/>
      <c r="VJ73" s="28"/>
      <c r="VK73" s="28"/>
      <c r="VL73" s="28"/>
      <c r="VM73" s="28"/>
      <c r="VN73" s="28"/>
      <c r="VO73" s="28"/>
      <c r="VP73" s="28"/>
      <c r="VQ73" s="28"/>
      <c r="VR73" s="28"/>
      <c r="VS73" s="28"/>
      <c r="VT73" s="28"/>
      <c r="VU73" s="28"/>
      <c r="VV73" s="28"/>
      <c r="VW73" s="28"/>
      <c r="VX73" s="28"/>
      <c r="VY73" s="28"/>
      <c r="VZ73" s="28"/>
      <c r="WA73" s="28"/>
      <c r="WB73" s="28"/>
      <c r="WC73" s="28"/>
      <c r="WD73" s="28"/>
      <c r="WE73" s="28"/>
      <c r="WF73" s="28"/>
      <c r="WG73" s="28"/>
      <c r="WH73" s="28"/>
      <c r="WI73" s="28"/>
      <c r="WJ73" s="28"/>
      <c r="WK73" s="28"/>
      <c r="WL73" s="28"/>
      <c r="WM73" s="28"/>
      <c r="WN73" s="28"/>
      <c r="WO73" s="28"/>
      <c r="WP73" s="28"/>
      <c r="WQ73" s="28"/>
      <c r="WR73" s="28"/>
      <c r="WS73" s="28"/>
      <c r="WT73" s="28"/>
      <c r="WU73" s="28"/>
      <c r="WV73" s="28"/>
      <c r="WW73" s="28"/>
      <c r="WX73" s="28"/>
      <c r="WY73" s="28"/>
      <c r="WZ73" s="28"/>
      <c r="XA73" s="28"/>
      <c r="XB73" s="28"/>
      <c r="XC73" s="28"/>
      <c r="XD73" s="28"/>
      <c r="XE73" s="28"/>
      <c r="XF73" s="28"/>
      <c r="XG73" s="28"/>
      <c r="XH73" s="28"/>
      <c r="XI73" s="28"/>
      <c r="XJ73" s="28"/>
      <c r="XK73" s="28"/>
      <c r="XL73" s="28"/>
      <c r="XM73" s="28"/>
      <c r="XN73" s="28"/>
      <c r="XO73" s="28"/>
      <c r="XP73" s="28"/>
      <c r="XQ73" s="28"/>
      <c r="XR73" s="28"/>
      <c r="XS73" s="28"/>
      <c r="XT73" s="28"/>
      <c r="XU73" s="28"/>
      <c r="XV73" s="28"/>
      <c r="XW73" s="28"/>
      <c r="XX73" s="28"/>
      <c r="XY73" s="28"/>
      <c r="XZ73" s="28"/>
      <c r="YA73" s="28"/>
      <c r="YB73" s="28"/>
      <c r="YC73" s="28"/>
      <c r="YD73" s="28"/>
      <c r="YE73" s="28"/>
      <c r="YF73" s="28"/>
      <c r="YG73" s="28"/>
      <c r="YH73" s="28"/>
      <c r="YI73" s="28"/>
      <c r="YJ73" s="28"/>
      <c r="YK73" s="28"/>
      <c r="YL73" s="28"/>
      <c r="YM73" s="28"/>
      <c r="YN73" s="28"/>
      <c r="YO73" s="28"/>
      <c r="YP73" s="28"/>
      <c r="YQ73" s="28"/>
      <c r="YR73" s="28"/>
      <c r="YS73" s="28"/>
      <c r="YT73" s="28"/>
      <c r="YU73" s="28"/>
      <c r="YV73" s="28"/>
      <c r="YW73" s="28"/>
      <c r="YX73" s="28"/>
      <c r="YY73" s="28"/>
      <c r="YZ73" s="28"/>
      <c r="ZA73" s="28"/>
      <c r="ZB73" s="28"/>
      <c r="ZC73" s="28"/>
      <c r="ZD73" s="28"/>
      <c r="ZE73" s="28"/>
      <c r="ZF73" s="28"/>
      <c r="ZG73" s="28"/>
      <c r="ZH73" s="28"/>
      <c r="ZI73" s="28"/>
      <c r="ZJ73" s="28"/>
      <c r="ZK73" s="28"/>
      <c r="ZL73" s="28"/>
      <c r="ZM73" s="28"/>
      <c r="ZN73" s="28"/>
      <c r="ZO73" s="28"/>
      <c r="ZP73" s="28"/>
      <c r="ZQ73" s="28"/>
      <c r="ZR73" s="28"/>
      <c r="ZS73" s="28"/>
      <c r="ZT73" s="28"/>
      <c r="ZU73" s="28"/>
      <c r="ZV73" s="28"/>
      <c r="ZW73" s="28"/>
      <c r="ZX73" s="28"/>
      <c r="ZY73" s="28"/>
      <c r="ZZ73" s="28"/>
      <c r="AAA73" s="28"/>
      <c r="AAB73" s="28"/>
      <c r="AAC73" s="28"/>
      <c r="AAD73" s="28"/>
      <c r="AAE73" s="28"/>
      <c r="AAF73" s="28"/>
      <c r="AAG73" s="28"/>
      <c r="AAH73" s="28"/>
      <c r="AAI73" s="28"/>
      <c r="AAJ73" s="28"/>
      <c r="AAK73" s="28"/>
      <c r="AAL73" s="28"/>
      <c r="AAM73" s="28"/>
      <c r="AAN73" s="28"/>
      <c r="AAO73" s="28"/>
      <c r="AAP73" s="28"/>
      <c r="AAQ73" s="28"/>
      <c r="AAR73" s="28"/>
      <c r="AAS73" s="28"/>
      <c r="AAT73" s="28"/>
      <c r="AAU73" s="28"/>
      <c r="AAV73" s="28"/>
      <c r="AAW73" s="28"/>
      <c r="AAX73" s="28"/>
      <c r="AAY73" s="28"/>
      <c r="AAZ73" s="28"/>
      <c r="ABA73" s="28"/>
      <c r="ABB73" s="28"/>
      <c r="ABC73" s="28"/>
      <c r="ABD73" s="28"/>
      <c r="ABE73" s="28"/>
      <c r="ABF73" s="28"/>
      <c r="ABG73" s="28"/>
      <c r="ABH73" s="28"/>
      <c r="ABI73" s="28"/>
      <c r="ABJ73" s="28"/>
      <c r="ABK73" s="28"/>
      <c r="ABL73" s="28"/>
      <c r="ABM73" s="28"/>
      <c r="ABN73" s="28"/>
      <c r="ABO73" s="28"/>
      <c r="ABP73" s="28"/>
      <c r="ABQ73" s="28"/>
      <c r="ABR73" s="28"/>
      <c r="ABS73" s="28"/>
      <c r="ABT73" s="28"/>
      <c r="ABU73" s="28"/>
      <c r="ABV73" s="28"/>
      <c r="ABW73" s="28"/>
      <c r="ABX73" s="28"/>
      <c r="ABY73" s="28"/>
      <c r="ABZ73" s="28"/>
      <c r="ACA73" s="28"/>
      <c r="ACB73" s="28"/>
      <c r="ACC73" s="28"/>
      <c r="ACD73" s="28"/>
      <c r="ACE73" s="28"/>
      <c r="ACF73" s="28"/>
      <c r="ACG73" s="28"/>
      <c r="ACH73" s="28"/>
      <c r="ACI73" s="28"/>
      <c r="ACJ73" s="28"/>
      <c r="ACK73" s="28"/>
      <c r="ACL73" s="28"/>
      <c r="ACM73" s="28"/>
      <c r="ACN73" s="28"/>
      <c r="ACO73" s="28"/>
      <c r="ACP73" s="28"/>
      <c r="ACQ73" s="28"/>
      <c r="ACR73" s="28"/>
      <c r="ACS73" s="28"/>
      <c r="ACT73" s="28"/>
      <c r="ACU73" s="28"/>
      <c r="ACV73" s="28"/>
      <c r="ACW73" s="28"/>
      <c r="ACX73" s="28"/>
      <c r="ACY73" s="28"/>
      <c r="ACZ73" s="28"/>
      <c r="ADA73" s="28"/>
      <c r="ADB73" s="28"/>
      <c r="ADC73" s="28"/>
      <c r="ADD73" s="28"/>
      <c r="ADE73" s="28"/>
      <c r="ADF73" s="28"/>
      <c r="ADG73" s="28"/>
      <c r="ADH73" s="28"/>
      <c r="ADI73" s="28"/>
      <c r="ADJ73" s="28"/>
      <c r="ADK73" s="28"/>
      <c r="ADL73" s="28"/>
      <c r="ADM73" s="28"/>
      <c r="ADN73" s="28"/>
      <c r="ADO73" s="28"/>
      <c r="ADP73" s="28"/>
      <c r="ADQ73" s="28"/>
      <c r="ADR73" s="28"/>
      <c r="ADS73" s="28"/>
      <c r="ADT73" s="28"/>
      <c r="ADU73" s="28"/>
      <c r="ADV73" s="28"/>
      <c r="ADW73" s="28"/>
      <c r="ADX73" s="28"/>
      <c r="ADY73" s="28"/>
      <c r="ADZ73" s="28"/>
      <c r="AEA73" s="28"/>
      <c r="AEB73" s="28"/>
      <c r="AEC73" s="28"/>
      <c r="AED73" s="28"/>
      <c r="AEE73" s="28"/>
      <c r="AEF73" s="28"/>
      <c r="AEG73" s="28"/>
      <c r="AEH73" s="28"/>
      <c r="AEI73" s="28"/>
      <c r="AEJ73" s="28"/>
      <c r="AEK73" s="28"/>
      <c r="AEL73" s="28"/>
      <c r="AEM73" s="28"/>
      <c r="AEN73" s="28"/>
      <c r="AEO73" s="28"/>
      <c r="AEP73" s="28"/>
      <c r="AEQ73" s="28"/>
      <c r="AER73" s="28"/>
      <c r="AES73" s="28"/>
      <c r="AET73" s="28"/>
      <c r="AEU73" s="28"/>
      <c r="AEV73" s="28"/>
      <c r="AEW73" s="28"/>
      <c r="AEX73" s="28"/>
      <c r="AEY73" s="28"/>
      <c r="AEZ73" s="28"/>
      <c r="AFA73" s="28"/>
      <c r="AFB73" s="28"/>
      <c r="AFC73" s="28"/>
      <c r="AFD73" s="28"/>
      <c r="AFE73" s="28"/>
      <c r="AFF73" s="28"/>
      <c r="AFG73" s="28"/>
      <c r="AFH73" s="28"/>
      <c r="AFI73" s="28"/>
      <c r="AFJ73" s="28"/>
      <c r="AFK73" s="28"/>
      <c r="AFL73" s="28"/>
      <c r="AFM73" s="28"/>
      <c r="AFN73" s="28"/>
      <c r="AFO73" s="28"/>
      <c r="AFP73" s="28"/>
      <c r="AFQ73" s="28"/>
      <c r="AFR73" s="28"/>
      <c r="AFS73" s="28"/>
      <c r="AFT73" s="28"/>
      <c r="AFU73" s="28"/>
      <c r="AFV73" s="28"/>
      <c r="AFW73" s="28"/>
      <c r="AFX73" s="28"/>
      <c r="AFY73" s="28"/>
      <c r="AFZ73" s="28"/>
      <c r="AGA73" s="28"/>
      <c r="AGB73" s="28"/>
      <c r="AGC73" s="28"/>
      <c r="AGD73" s="28"/>
      <c r="AGE73" s="28"/>
      <c r="AGF73" s="28"/>
      <c r="AGG73" s="28"/>
      <c r="AGH73" s="28"/>
      <c r="AGI73" s="28"/>
      <c r="AGJ73" s="28"/>
      <c r="AGK73" s="28"/>
      <c r="AGL73" s="28"/>
      <c r="AGM73" s="28"/>
      <c r="AGN73" s="28"/>
      <c r="AGO73" s="28"/>
      <c r="AGP73" s="28"/>
      <c r="AGQ73" s="28"/>
      <c r="AGR73" s="28"/>
      <c r="AGS73" s="28"/>
      <c r="AGT73" s="28"/>
      <c r="AGU73" s="28"/>
      <c r="AGV73" s="28"/>
      <c r="AGW73" s="28"/>
      <c r="AGX73" s="28"/>
      <c r="AGY73" s="28"/>
      <c r="AGZ73" s="28"/>
      <c r="AHA73" s="28"/>
      <c r="AHB73" s="28"/>
      <c r="AHC73" s="28"/>
      <c r="AHD73" s="28"/>
      <c r="AHE73" s="28"/>
      <c r="AHF73" s="28"/>
      <c r="AHG73" s="28"/>
      <c r="AHH73" s="28"/>
      <c r="AHI73" s="28"/>
      <c r="AHJ73" s="28"/>
      <c r="AHK73" s="28"/>
      <c r="AHL73" s="28"/>
      <c r="AHM73" s="28"/>
      <c r="AHN73" s="28"/>
      <c r="AHO73" s="28"/>
      <c r="AHP73" s="28"/>
      <c r="AHQ73" s="28"/>
      <c r="AHR73" s="28"/>
      <c r="AHS73" s="28"/>
      <c r="AHT73" s="28"/>
      <c r="AHU73" s="28"/>
      <c r="AHV73" s="28"/>
      <c r="AHW73" s="28"/>
      <c r="AHX73" s="28"/>
      <c r="AHY73" s="28"/>
      <c r="AHZ73" s="28"/>
      <c r="AIA73" s="28"/>
      <c r="AIB73" s="28"/>
      <c r="AIC73" s="28"/>
      <c r="AID73" s="28"/>
      <c r="AIE73" s="28"/>
      <c r="AIF73" s="28"/>
      <c r="AIG73" s="28"/>
      <c r="AIH73" s="28"/>
      <c r="AII73" s="28"/>
      <c r="AIJ73" s="28"/>
      <c r="AIK73" s="28"/>
      <c r="AIL73" s="28"/>
      <c r="AIM73" s="28"/>
      <c r="AIN73" s="28"/>
      <c r="AIO73" s="28"/>
      <c r="AIP73" s="28"/>
      <c r="AIQ73" s="28"/>
      <c r="AIR73" s="28"/>
      <c r="AIS73" s="28"/>
      <c r="AIT73" s="28"/>
      <c r="AIU73" s="28"/>
      <c r="AIV73" s="28"/>
      <c r="AIW73" s="28"/>
      <c r="AIX73" s="28"/>
      <c r="AIY73" s="28"/>
      <c r="AIZ73" s="28"/>
      <c r="AJA73" s="28"/>
      <c r="AJB73" s="28"/>
      <c r="AJC73" s="28"/>
      <c r="AJD73" s="28"/>
      <c r="AJE73" s="28"/>
      <c r="AJF73" s="28"/>
      <c r="AJG73" s="28"/>
      <c r="AJH73" s="28"/>
      <c r="AJI73" s="28"/>
      <c r="AJJ73" s="28"/>
      <c r="AJK73" s="28"/>
      <c r="AJL73" s="28"/>
      <c r="AJM73" s="28"/>
      <c r="AJN73" s="28"/>
      <c r="AJO73" s="28"/>
      <c r="AJP73" s="28"/>
      <c r="AJQ73" s="28"/>
      <c r="AJR73" s="28"/>
      <c r="AJS73" s="28"/>
      <c r="AJT73" s="28"/>
      <c r="AJU73" s="28"/>
      <c r="AJV73" s="28"/>
      <c r="AJW73" s="28"/>
      <c r="AJX73" s="28"/>
      <c r="AJY73" s="28"/>
      <c r="AJZ73" s="28"/>
      <c r="AKA73" s="28"/>
      <c r="AKB73" s="28"/>
      <c r="AKC73" s="28"/>
      <c r="AKD73" s="28"/>
      <c r="AKE73" s="28"/>
      <c r="AKF73" s="28"/>
      <c r="AKG73" s="28"/>
      <c r="AKH73" s="28"/>
      <c r="AKI73" s="28"/>
      <c r="AKJ73" s="28"/>
      <c r="AKK73" s="28"/>
      <c r="AKL73" s="28"/>
      <c r="AKM73" s="28"/>
      <c r="AKN73" s="28"/>
      <c r="AKO73" s="28"/>
      <c r="AKP73" s="28"/>
      <c r="AKQ73" s="28"/>
      <c r="AKR73" s="28"/>
      <c r="AKS73" s="28"/>
      <c r="AKT73" s="28"/>
      <c r="AKU73" s="28"/>
      <c r="AKV73" s="28"/>
      <c r="AKW73" s="28"/>
      <c r="AKX73" s="28"/>
      <c r="AKY73" s="28"/>
      <c r="AKZ73" s="28"/>
      <c r="ALA73" s="28"/>
      <c r="ALB73" s="28"/>
      <c r="ALC73" s="28"/>
      <c r="ALD73" s="28"/>
      <c r="ALE73" s="28"/>
      <c r="ALF73" s="28"/>
      <c r="ALG73" s="28"/>
      <c r="ALH73" s="28"/>
      <c r="ALI73" s="28"/>
      <c r="ALJ73" s="28"/>
      <c r="ALK73" s="28"/>
      <c r="ALL73" s="28"/>
      <c r="ALM73" s="28"/>
      <c r="ALN73" s="28"/>
      <c r="ALO73" s="28"/>
      <c r="ALP73" s="28"/>
      <c r="ALQ73" s="28"/>
      <c r="ALR73" s="28"/>
      <c r="ALS73" s="28"/>
      <c r="ALT73" s="28"/>
      <c r="ALU73" s="28"/>
      <c r="ALV73" s="28"/>
      <c r="ALW73" s="28"/>
      <c r="ALX73" s="28"/>
      <c r="ALY73" s="28"/>
      <c r="ALZ73" s="28"/>
      <c r="AMA73" s="28"/>
      <c r="AMB73" s="28"/>
      <c r="AMC73" s="28"/>
      <c r="AMD73" s="28"/>
      <c r="AME73" s="30"/>
    </row>
    <row r="74" spans="2:1019" s="29" customFormat="1" ht="12" customHeight="1">
      <c r="B74" s="28"/>
      <c r="C74" s="142" t="s">
        <v>1876</v>
      </c>
      <c r="D74" s="217"/>
      <c r="E74" s="217"/>
      <c r="F74" s="217"/>
      <c r="G74" s="217"/>
      <c r="H74" s="217"/>
      <c r="I74" s="217"/>
      <c r="J74" s="217"/>
      <c r="K74" s="480"/>
      <c r="L74" s="15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c r="HL74" s="28"/>
      <c r="HM74" s="28"/>
      <c r="HN74" s="28"/>
      <c r="HO74" s="28"/>
      <c r="HP74" s="28"/>
      <c r="HQ74" s="28"/>
      <c r="HR74" s="28"/>
      <c r="HS74" s="28"/>
      <c r="HT74" s="28"/>
      <c r="HU74" s="28"/>
      <c r="HV74" s="28"/>
      <c r="HW74" s="28"/>
      <c r="HX74" s="28"/>
      <c r="HY74" s="28"/>
      <c r="HZ74" s="28"/>
      <c r="IA74" s="28"/>
      <c r="IB74" s="28"/>
      <c r="IC74" s="28"/>
      <c r="ID74" s="28"/>
      <c r="IE74" s="28"/>
      <c r="IF74" s="28"/>
      <c r="IG74" s="28"/>
      <c r="IH74" s="28"/>
      <c r="II74" s="28"/>
      <c r="IJ74" s="28"/>
      <c r="IK74" s="28"/>
      <c r="IL74" s="28"/>
      <c r="IM74" s="28"/>
      <c r="IN74" s="28"/>
      <c r="IO74" s="28"/>
      <c r="IP74" s="28"/>
      <c r="IQ74" s="28"/>
      <c r="IR74" s="28"/>
      <c r="IS74" s="28"/>
      <c r="IT74" s="28"/>
      <c r="IU74" s="28"/>
      <c r="IV74" s="28"/>
      <c r="IW74" s="28"/>
      <c r="IX74" s="28"/>
      <c r="IY74" s="28"/>
      <c r="IZ74" s="28"/>
      <c r="JA74" s="28"/>
      <c r="JB74" s="28"/>
      <c r="JC74" s="28"/>
      <c r="JD74" s="28"/>
      <c r="JE74" s="28"/>
      <c r="JF74" s="28"/>
      <c r="JG74" s="28"/>
      <c r="JH74" s="28"/>
      <c r="JI74" s="28"/>
      <c r="JJ74" s="28"/>
      <c r="JK74" s="28"/>
      <c r="JL74" s="28"/>
      <c r="JM74" s="28"/>
      <c r="JN74" s="28"/>
      <c r="JO74" s="28"/>
      <c r="JP74" s="28"/>
      <c r="JQ74" s="28"/>
      <c r="JR74" s="28"/>
      <c r="JS74" s="28"/>
      <c r="JT74" s="28"/>
      <c r="JU74" s="28"/>
      <c r="JV74" s="28"/>
      <c r="JW74" s="28"/>
      <c r="JX74" s="28"/>
      <c r="JY74" s="28"/>
      <c r="JZ74" s="28"/>
      <c r="KA74" s="28"/>
      <c r="KB74" s="28"/>
      <c r="KC74" s="28"/>
      <c r="KD74" s="28"/>
      <c r="KE74" s="28"/>
      <c r="KF74" s="28"/>
      <c r="KG74" s="28"/>
      <c r="KH74" s="28"/>
      <c r="KI74" s="28"/>
      <c r="KJ74" s="28"/>
      <c r="KK74" s="28"/>
      <c r="KL74" s="28"/>
      <c r="KM74" s="28"/>
      <c r="KN74" s="28"/>
      <c r="KO74" s="28"/>
      <c r="KP74" s="28"/>
      <c r="KQ74" s="28"/>
      <c r="KR74" s="28"/>
      <c r="KS74" s="28"/>
      <c r="KT74" s="28"/>
      <c r="KU74" s="28"/>
      <c r="KV74" s="28"/>
      <c r="KW74" s="28"/>
      <c r="KX74" s="28"/>
      <c r="KY74" s="28"/>
      <c r="KZ74" s="28"/>
      <c r="LA74" s="28"/>
      <c r="LB74" s="28"/>
      <c r="LC74" s="28"/>
      <c r="LD74" s="28"/>
      <c r="LE74" s="28"/>
      <c r="LF74" s="28"/>
      <c r="LG74" s="28"/>
      <c r="LH74" s="28"/>
      <c r="LI74" s="28"/>
      <c r="LJ74" s="28"/>
      <c r="LK74" s="28"/>
      <c r="LL74" s="28"/>
      <c r="LM74" s="28"/>
      <c r="LN74" s="28"/>
      <c r="LO74" s="28"/>
      <c r="LP74" s="28"/>
      <c r="LQ74" s="28"/>
      <c r="LR74" s="28"/>
      <c r="LS74" s="28"/>
      <c r="LT74" s="28"/>
      <c r="LU74" s="28"/>
      <c r="LV74" s="28"/>
      <c r="LW74" s="28"/>
      <c r="LX74" s="28"/>
      <c r="LY74" s="28"/>
      <c r="LZ74" s="28"/>
      <c r="MA74" s="28"/>
      <c r="MB74" s="28"/>
      <c r="MC74" s="28"/>
      <c r="MD74" s="28"/>
      <c r="ME74" s="28"/>
      <c r="MF74" s="28"/>
      <c r="MG74" s="28"/>
      <c r="MH74" s="28"/>
      <c r="MI74" s="28"/>
      <c r="MJ74" s="28"/>
      <c r="MK74" s="28"/>
      <c r="ML74" s="28"/>
      <c r="MM74" s="28"/>
      <c r="MN74" s="28"/>
      <c r="MO74" s="28"/>
      <c r="MP74" s="28"/>
      <c r="MQ74" s="28"/>
      <c r="MR74" s="28"/>
      <c r="MS74" s="28"/>
      <c r="MT74" s="28"/>
      <c r="MU74" s="28"/>
      <c r="MV74" s="28"/>
      <c r="MW74" s="28"/>
      <c r="MX74" s="28"/>
      <c r="MY74" s="28"/>
      <c r="MZ74" s="28"/>
      <c r="NA74" s="28"/>
      <c r="NB74" s="28"/>
      <c r="NC74" s="28"/>
      <c r="ND74" s="28"/>
      <c r="NE74" s="28"/>
      <c r="NF74" s="28"/>
      <c r="NG74" s="28"/>
      <c r="NH74" s="28"/>
      <c r="NI74" s="28"/>
      <c r="NJ74" s="28"/>
      <c r="NK74" s="28"/>
      <c r="NL74" s="28"/>
      <c r="NM74" s="28"/>
      <c r="NN74" s="28"/>
      <c r="NO74" s="28"/>
      <c r="NP74" s="28"/>
      <c r="NQ74" s="28"/>
      <c r="NR74" s="28"/>
      <c r="NS74" s="28"/>
      <c r="NT74" s="28"/>
      <c r="NU74" s="28"/>
      <c r="NV74" s="28"/>
      <c r="NW74" s="28"/>
      <c r="NX74" s="28"/>
      <c r="NY74" s="28"/>
      <c r="NZ74" s="28"/>
      <c r="OA74" s="28"/>
      <c r="OB74" s="28"/>
      <c r="OC74" s="28"/>
      <c r="OD74" s="28"/>
      <c r="OE74" s="28"/>
      <c r="OF74" s="28"/>
      <c r="OG74" s="28"/>
      <c r="OH74" s="28"/>
      <c r="OI74" s="28"/>
      <c r="OJ74" s="28"/>
      <c r="OK74" s="28"/>
      <c r="OL74" s="28"/>
      <c r="OM74" s="28"/>
      <c r="ON74" s="28"/>
      <c r="OO74" s="28"/>
      <c r="OP74" s="28"/>
      <c r="OQ74" s="28"/>
      <c r="OR74" s="28"/>
      <c r="OS74" s="28"/>
      <c r="OT74" s="28"/>
      <c r="OU74" s="28"/>
      <c r="OV74" s="28"/>
      <c r="OW74" s="28"/>
      <c r="OX74" s="28"/>
      <c r="OY74" s="28"/>
      <c r="OZ74" s="28"/>
      <c r="PA74" s="28"/>
      <c r="PB74" s="28"/>
      <c r="PC74" s="28"/>
      <c r="PD74" s="28"/>
      <c r="PE74" s="28"/>
      <c r="PF74" s="28"/>
      <c r="PG74" s="28"/>
      <c r="PH74" s="28"/>
      <c r="PI74" s="28"/>
      <c r="PJ74" s="28"/>
      <c r="PK74" s="28"/>
      <c r="PL74" s="28"/>
      <c r="PM74" s="28"/>
      <c r="PN74" s="28"/>
      <c r="PO74" s="28"/>
      <c r="PP74" s="28"/>
      <c r="PQ74" s="28"/>
      <c r="PR74" s="28"/>
      <c r="PS74" s="28"/>
      <c r="PT74" s="28"/>
      <c r="PU74" s="28"/>
      <c r="PV74" s="28"/>
      <c r="PW74" s="28"/>
      <c r="PX74" s="28"/>
      <c r="PY74" s="28"/>
      <c r="PZ74" s="28"/>
      <c r="QA74" s="28"/>
      <c r="QB74" s="28"/>
      <c r="QC74" s="28"/>
      <c r="QD74" s="28"/>
      <c r="QE74" s="28"/>
      <c r="QF74" s="28"/>
      <c r="QG74" s="28"/>
      <c r="QH74" s="28"/>
      <c r="QI74" s="28"/>
      <c r="QJ74" s="28"/>
      <c r="QK74" s="28"/>
      <c r="QL74" s="28"/>
      <c r="QM74" s="28"/>
      <c r="QN74" s="28"/>
      <c r="QO74" s="28"/>
      <c r="QP74" s="28"/>
      <c r="QQ74" s="28"/>
      <c r="QR74" s="28"/>
      <c r="QS74" s="28"/>
      <c r="QT74" s="28"/>
      <c r="QU74" s="28"/>
      <c r="QV74" s="28"/>
      <c r="QW74" s="28"/>
      <c r="QX74" s="28"/>
      <c r="QY74" s="28"/>
      <c r="QZ74" s="28"/>
      <c r="RA74" s="28"/>
      <c r="RB74" s="28"/>
      <c r="RC74" s="28"/>
      <c r="RD74" s="28"/>
      <c r="RE74" s="28"/>
      <c r="RF74" s="28"/>
      <c r="RG74" s="28"/>
      <c r="RH74" s="28"/>
      <c r="RI74" s="28"/>
      <c r="RJ74" s="28"/>
      <c r="RK74" s="28"/>
      <c r="RL74" s="28"/>
      <c r="RM74" s="28"/>
      <c r="RN74" s="28"/>
      <c r="RO74" s="28"/>
      <c r="RP74" s="28"/>
      <c r="RQ74" s="28"/>
      <c r="RR74" s="28"/>
      <c r="RS74" s="28"/>
      <c r="RT74" s="28"/>
      <c r="RU74" s="28"/>
      <c r="RV74" s="28"/>
      <c r="RW74" s="28"/>
      <c r="RX74" s="28"/>
      <c r="RY74" s="28"/>
      <c r="RZ74" s="28"/>
      <c r="SA74" s="28"/>
      <c r="SB74" s="28"/>
      <c r="SC74" s="28"/>
      <c r="SD74" s="28"/>
      <c r="SE74" s="28"/>
      <c r="SF74" s="28"/>
      <c r="SG74" s="28"/>
      <c r="SH74" s="28"/>
      <c r="SI74" s="28"/>
      <c r="SJ74" s="28"/>
      <c r="SK74" s="28"/>
      <c r="SL74" s="28"/>
      <c r="SM74" s="28"/>
      <c r="SN74" s="28"/>
      <c r="SO74" s="28"/>
      <c r="SP74" s="28"/>
      <c r="SQ74" s="28"/>
      <c r="SR74" s="28"/>
      <c r="SS74" s="28"/>
      <c r="ST74" s="28"/>
      <c r="SU74" s="28"/>
      <c r="SV74" s="28"/>
      <c r="SW74" s="28"/>
      <c r="SX74" s="28"/>
      <c r="SY74" s="28"/>
      <c r="SZ74" s="28"/>
      <c r="TA74" s="28"/>
      <c r="TB74" s="28"/>
      <c r="TC74" s="28"/>
      <c r="TD74" s="28"/>
      <c r="TE74" s="28"/>
      <c r="TF74" s="28"/>
      <c r="TG74" s="28"/>
      <c r="TH74" s="28"/>
      <c r="TI74" s="28"/>
      <c r="TJ74" s="28"/>
      <c r="TK74" s="28"/>
      <c r="TL74" s="28"/>
      <c r="TM74" s="28"/>
      <c r="TN74" s="28"/>
      <c r="TO74" s="28"/>
      <c r="TP74" s="28"/>
      <c r="TQ74" s="28"/>
      <c r="TR74" s="28"/>
      <c r="TS74" s="28"/>
      <c r="TT74" s="28"/>
      <c r="TU74" s="28"/>
      <c r="TV74" s="28"/>
      <c r="TW74" s="28"/>
      <c r="TX74" s="28"/>
      <c r="TY74" s="28"/>
      <c r="TZ74" s="28"/>
      <c r="UA74" s="28"/>
      <c r="UB74" s="28"/>
      <c r="UC74" s="28"/>
      <c r="UD74" s="28"/>
      <c r="UE74" s="28"/>
      <c r="UF74" s="28"/>
      <c r="UG74" s="28"/>
      <c r="UH74" s="28"/>
      <c r="UI74" s="28"/>
      <c r="UJ74" s="28"/>
      <c r="UK74" s="28"/>
      <c r="UL74" s="28"/>
      <c r="UM74" s="28"/>
      <c r="UN74" s="28"/>
      <c r="UO74" s="28"/>
      <c r="UP74" s="28"/>
      <c r="UQ74" s="28"/>
      <c r="UR74" s="28"/>
      <c r="US74" s="28"/>
      <c r="UT74" s="28"/>
      <c r="UU74" s="28"/>
      <c r="UV74" s="28"/>
      <c r="UW74" s="28"/>
      <c r="UX74" s="28"/>
      <c r="UY74" s="28"/>
      <c r="UZ74" s="28"/>
      <c r="VA74" s="28"/>
      <c r="VB74" s="28"/>
      <c r="VC74" s="28"/>
      <c r="VD74" s="28"/>
      <c r="VE74" s="28"/>
      <c r="VF74" s="28"/>
      <c r="VG74" s="28"/>
      <c r="VH74" s="28"/>
      <c r="VI74" s="28"/>
      <c r="VJ74" s="28"/>
      <c r="VK74" s="28"/>
      <c r="VL74" s="28"/>
      <c r="VM74" s="28"/>
      <c r="VN74" s="28"/>
      <c r="VO74" s="28"/>
      <c r="VP74" s="28"/>
      <c r="VQ74" s="28"/>
      <c r="VR74" s="28"/>
      <c r="VS74" s="28"/>
      <c r="VT74" s="28"/>
      <c r="VU74" s="28"/>
      <c r="VV74" s="28"/>
      <c r="VW74" s="28"/>
      <c r="VX74" s="28"/>
      <c r="VY74" s="28"/>
      <c r="VZ74" s="28"/>
      <c r="WA74" s="28"/>
      <c r="WB74" s="28"/>
      <c r="WC74" s="28"/>
      <c r="WD74" s="28"/>
      <c r="WE74" s="28"/>
      <c r="WF74" s="28"/>
      <c r="WG74" s="28"/>
      <c r="WH74" s="28"/>
      <c r="WI74" s="28"/>
      <c r="WJ74" s="28"/>
      <c r="WK74" s="28"/>
      <c r="WL74" s="28"/>
      <c r="WM74" s="28"/>
      <c r="WN74" s="28"/>
      <c r="WO74" s="28"/>
      <c r="WP74" s="28"/>
      <c r="WQ74" s="28"/>
      <c r="WR74" s="28"/>
      <c r="WS74" s="28"/>
      <c r="WT74" s="28"/>
      <c r="WU74" s="28"/>
      <c r="WV74" s="28"/>
      <c r="WW74" s="28"/>
      <c r="WX74" s="28"/>
      <c r="WY74" s="28"/>
      <c r="WZ74" s="28"/>
      <c r="XA74" s="28"/>
      <c r="XB74" s="28"/>
      <c r="XC74" s="28"/>
      <c r="XD74" s="28"/>
      <c r="XE74" s="28"/>
      <c r="XF74" s="28"/>
      <c r="XG74" s="28"/>
      <c r="XH74" s="28"/>
      <c r="XI74" s="28"/>
      <c r="XJ74" s="28"/>
      <c r="XK74" s="28"/>
      <c r="XL74" s="28"/>
      <c r="XM74" s="28"/>
      <c r="XN74" s="28"/>
      <c r="XO74" s="28"/>
      <c r="XP74" s="28"/>
      <c r="XQ74" s="28"/>
      <c r="XR74" s="28"/>
      <c r="XS74" s="28"/>
      <c r="XT74" s="28"/>
      <c r="XU74" s="28"/>
      <c r="XV74" s="28"/>
      <c r="XW74" s="28"/>
      <c r="XX74" s="28"/>
      <c r="XY74" s="28"/>
      <c r="XZ74" s="28"/>
      <c r="YA74" s="28"/>
      <c r="YB74" s="28"/>
      <c r="YC74" s="28"/>
      <c r="YD74" s="28"/>
      <c r="YE74" s="28"/>
      <c r="YF74" s="28"/>
      <c r="YG74" s="28"/>
      <c r="YH74" s="28"/>
      <c r="YI74" s="28"/>
      <c r="YJ74" s="28"/>
      <c r="YK74" s="28"/>
      <c r="YL74" s="28"/>
      <c r="YM74" s="28"/>
      <c r="YN74" s="28"/>
      <c r="YO74" s="28"/>
      <c r="YP74" s="28"/>
      <c r="YQ74" s="28"/>
      <c r="YR74" s="28"/>
      <c r="YS74" s="28"/>
      <c r="YT74" s="28"/>
      <c r="YU74" s="28"/>
      <c r="YV74" s="28"/>
      <c r="YW74" s="28"/>
      <c r="YX74" s="28"/>
      <c r="YY74" s="28"/>
      <c r="YZ74" s="28"/>
      <c r="ZA74" s="28"/>
      <c r="ZB74" s="28"/>
      <c r="ZC74" s="28"/>
      <c r="ZD74" s="28"/>
      <c r="ZE74" s="28"/>
      <c r="ZF74" s="28"/>
      <c r="ZG74" s="28"/>
      <c r="ZH74" s="28"/>
      <c r="ZI74" s="28"/>
      <c r="ZJ74" s="28"/>
      <c r="ZK74" s="28"/>
      <c r="ZL74" s="28"/>
      <c r="ZM74" s="28"/>
      <c r="ZN74" s="28"/>
      <c r="ZO74" s="28"/>
      <c r="ZP74" s="28"/>
      <c r="ZQ74" s="28"/>
      <c r="ZR74" s="28"/>
      <c r="ZS74" s="28"/>
      <c r="ZT74" s="28"/>
      <c r="ZU74" s="28"/>
      <c r="ZV74" s="28"/>
      <c r="ZW74" s="28"/>
      <c r="ZX74" s="28"/>
      <c r="ZY74" s="28"/>
      <c r="ZZ74" s="28"/>
      <c r="AAA74" s="28"/>
      <c r="AAB74" s="28"/>
      <c r="AAC74" s="28"/>
      <c r="AAD74" s="28"/>
      <c r="AAE74" s="28"/>
      <c r="AAF74" s="28"/>
      <c r="AAG74" s="28"/>
      <c r="AAH74" s="28"/>
      <c r="AAI74" s="28"/>
      <c r="AAJ74" s="28"/>
      <c r="AAK74" s="28"/>
      <c r="AAL74" s="28"/>
      <c r="AAM74" s="28"/>
      <c r="AAN74" s="28"/>
      <c r="AAO74" s="28"/>
      <c r="AAP74" s="28"/>
      <c r="AAQ74" s="28"/>
      <c r="AAR74" s="28"/>
      <c r="AAS74" s="28"/>
      <c r="AAT74" s="28"/>
      <c r="AAU74" s="28"/>
      <c r="AAV74" s="28"/>
      <c r="AAW74" s="28"/>
      <c r="AAX74" s="28"/>
      <c r="AAY74" s="28"/>
      <c r="AAZ74" s="28"/>
      <c r="ABA74" s="28"/>
      <c r="ABB74" s="28"/>
      <c r="ABC74" s="28"/>
      <c r="ABD74" s="28"/>
      <c r="ABE74" s="28"/>
      <c r="ABF74" s="28"/>
      <c r="ABG74" s="28"/>
      <c r="ABH74" s="28"/>
      <c r="ABI74" s="28"/>
      <c r="ABJ74" s="28"/>
      <c r="ABK74" s="28"/>
      <c r="ABL74" s="28"/>
      <c r="ABM74" s="28"/>
      <c r="ABN74" s="28"/>
      <c r="ABO74" s="28"/>
      <c r="ABP74" s="28"/>
      <c r="ABQ74" s="28"/>
      <c r="ABR74" s="28"/>
      <c r="ABS74" s="28"/>
      <c r="ABT74" s="28"/>
      <c r="ABU74" s="28"/>
      <c r="ABV74" s="28"/>
      <c r="ABW74" s="28"/>
      <c r="ABX74" s="28"/>
      <c r="ABY74" s="28"/>
      <c r="ABZ74" s="28"/>
      <c r="ACA74" s="28"/>
      <c r="ACB74" s="28"/>
      <c r="ACC74" s="28"/>
      <c r="ACD74" s="28"/>
      <c r="ACE74" s="28"/>
      <c r="ACF74" s="28"/>
      <c r="ACG74" s="28"/>
      <c r="ACH74" s="28"/>
      <c r="ACI74" s="28"/>
      <c r="ACJ74" s="28"/>
      <c r="ACK74" s="28"/>
      <c r="ACL74" s="28"/>
      <c r="ACM74" s="28"/>
      <c r="ACN74" s="28"/>
      <c r="ACO74" s="28"/>
      <c r="ACP74" s="28"/>
      <c r="ACQ74" s="28"/>
      <c r="ACR74" s="28"/>
      <c r="ACS74" s="28"/>
      <c r="ACT74" s="28"/>
      <c r="ACU74" s="28"/>
      <c r="ACV74" s="28"/>
      <c r="ACW74" s="28"/>
      <c r="ACX74" s="28"/>
      <c r="ACY74" s="28"/>
      <c r="ACZ74" s="28"/>
      <c r="ADA74" s="28"/>
      <c r="ADB74" s="28"/>
      <c r="ADC74" s="28"/>
      <c r="ADD74" s="28"/>
      <c r="ADE74" s="28"/>
      <c r="ADF74" s="28"/>
      <c r="ADG74" s="28"/>
      <c r="ADH74" s="28"/>
      <c r="ADI74" s="28"/>
      <c r="ADJ74" s="28"/>
      <c r="ADK74" s="28"/>
      <c r="ADL74" s="28"/>
      <c r="ADM74" s="28"/>
      <c r="ADN74" s="28"/>
      <c r="ADO74" s="28"/>
      <c r="ADP74" s="28"/>
      <c r="ADQ74" s="28"/>
      <c r="ADR74" s="28"/>
      <c r="ADS74" s="28"/>
      <c r="ADT74" s="28"/>
      <c r="ADU74" s="28"/>
      <c r="ADV74" s="28"/>
      <c r="ADW74" s="28"/>
      <c r="ADX74" s="28"/>
      <c r="ADY74" s="28"/>
      <c r="ADZ74" s="28"/>
      <c r="AEA74" s="28"/>
      <c r="AEB74" s="28"/>
      <c r="AEC74" s="28"/>
      <c r="AED74" s="28"/>
      <c r="AEE74" s="28"/>
      <c r="AEF74" s="28"/>
      <c r="AEG74" s="28"/>
      <c r="AEH74" s="28"/>
      <c r="AEI74" s="28"/>
      <c r="AEJ74" s="28"/>
      <c r="AEK74" s="28"/>
      <c r="AEL74" s="28"/>
      <c r="AEM74" s="28"/>
      <c r="AEN74" s="28"/>
      <c r="AEO74" s="28"/>
      <c r="AEP74" s="28"/>
      <c r="AEQ74" s="28"/>
      <c r="AER74" s="28"/>
      <c r="AES74" s="28"/>
      <c r="AET74" s="28"/>
      <c r="AEU74" s="28"/>
      <c r="AEV74" s="28"/>
      <c r="AEW74" s="28"/>
      <c r="AEX74" s="28"/>
      <c r="AEY74" s="28"/>
      <c r="AEZ74" s="28"/>
      <c r="AFA74" s="28"/>
      <c r="AFB74" s="28"/>
      <c r="AFC74" s="28"/>
      <c r="AFD74" s="28"/>
      <c r="AFE74" s="28"/>
      <c r="AFF74" s="28"/>
      <c r="AFG74" s="28"/>
      <c r="AFH74" s="28"/>
      <c r="AFI74" s="28"/>
      <c r="AFJ74" s="28"/>
      <c r="AFK74" s="28"/>
      <c r="AFL74" s="28"/>
      <c r="AFM74" s="28"/>
      <c r="AFN74" s="28"/>
      <c r="AFO74" s="28"/>
      <c r="AFP74" s="28"/>
      <c r="AFQ74" s="28"/>
      <c r="AFR74" s="28"/>
      <c r="AFS74" s="28"/>
      <c r="AFT74" s="28"/>
      <c r="AFU74" s="28"/>
      <c r="AFV74" s="28"/>
      <c r="AFW74" s="28"/>
      <c r="AFX74" s="28"/>
      <c r="AFY74" s="28"/>
      <c r="AFZ74" s="28"/>
      <c r="AGA74" s="28"/>
      <c r="AGB74" s="28"/>
      <c r="AGC74" s="28"/>
      <c r="AGD74" s="28"/>
      <c r="AGE74" s="28"/>
      <c r="AGF74" s="28"/>
      <c r="AGG74" s="28"/>
      <c r="AGH74" s="28"/>
      <c r="AGI74" s="28"/>
      <c r="AGJ74" s="28"/>
      <c r="AGK74" s="28"/>
      <c r="AGL74" s="28"/>
      <c r="AGM74" s="28"/>
      <c r="AGN74" s="28"/>
      <c r="AGO74" s="28"/>
      <c r="AGP74" s="28"/>
      <c r="AGQ74" s="28"/>
      <c r="AGR74" s="28"/>
      <c r="AGS74" s="28"/>
      <c r="AGT74" s="28"/>
      <c r="AGU74" s="28"/>
      <c r="AGV74" s="28"/>
      <c r="AGW74" s="28"/>
      <c r="AGX74" s="28"/>
      <c r="AGY74" s="28"/>
      <c r="AGZ74" s="28"/>
      <c r="AHA74" s="28"/>
      <c r="AHB74" s="28"/>
      <c r="AHC74" s="28"/>
      <c r="AHD74" s="28"/>
      <c r="AHE74" s="28"/>
      <c r="AHF74" s="28"/>
      <c r="AHG74" s="28"/>
      <c r="AHH74" s="28"/>
      <c r="AHI74" s="28"/>
      <c r="AHJ74" s="28"/>
      <c r="AHK74" s="28"/>
      <c r="AHL74" s="28"/>
      <c r="AHM74" s="28"/>
      <c r="AHN74" s="28"/>
      <c r="AHO74" s="28"/>
      <c r="AHP74" s="28"/>
      <c r="AHQ74" s="28"/>
      <c r="AHR74" s="28"/>
      <c r="AHS74" s="28"/>
      <c r="AHT74" s="28"/>
      <c r="AHU74" s="28"/>
      <c r="AHV74" s="28"/>
      <c r="AHW74" s="28"/>
      <c r="AHX74" s="28"/>
      <c r="AHY74" s="28"/>
      <c r="AHZ74" s="28"/>
      <c r="AIA74" s="28"/>
      <c r="AIB74" s="28"/>
      <c r="AIC74" s="28"/>
      <c r="AID74" s="28"/>
      <c r="AIE74" s="28"/>
      <c r="AIF74" s="28"/>
      <c r="AIG74" s="28"/>
      <c r="AIH74" s="28"/>
      <c r="AII74" s="28"/>
      <c r="AIJ74" s="28"/>
      <c r="AIK74" s="28"/>
      <c r="AIL74" s="28"/>
      <c r="AIM74" s="28"/>
      <c r="AIN74" s="28"/>
      <c r="AIO74" s="28"/>
      <c r="AIP74" s="28"/>
      <c r="AIQ74" s="28"/>
      <c r="AIR74" s="28"/>
      <c r="AIS74" s="28"/>
      <c r="AIT74" s="28"/>
      <c r="AIU74" s="28"/>
      <c r="AIV74" s="28"/>
      <c r="AIW74" s="28"/>
      <c r="AIX74" s="28"/>
      <c r="AIY74" s="28"/>
      <c r="AIZ74" s="28"/>
      <c r="AJA74" s="28"/>
      <c r="AJB74" s="28"/>
      <c r="AJC74" s="28"/>
      <c r="AJD74" s="28"/>
      <c r="AJE74" s="28"/>
      <c r="AJF74" s="28"/>
      <c r="AJG74" s="28"/>
      <c r="AJH74" s="28"/>
      <c r="AJI74" s="28"/>
      <c r="AJJ74" s="28"/>
      <c r="AJK74" s="28"/>
      <c r="AJL74" s="28"/>
      <c r="AJM74" s="28"/>
      <c r="AJN74" s="28"/>
      <c r="AJO74" s="28"/>
      <c r="AJP74" s="28"/>
      <c r="AJQ74" s="28"/>
      <c r="AJR74" s="28"/>
      <c r="AJS74" s="28"/>
      <c r="AJT74" s="28"/>
      <c r="AJU74" s="28"/>
      <c r="AJV74" s="28"/>
      <c r="AJW74" s="28"/>
      <c r="AJX74" s="28"/>
      <c r="AJY74" s="28"/>
      <c r="AJZ74" s="28"/>
      <c r="AKA74" s="28"/>
      <c r="AKB74" s="28"/>
      <c r="AKC74" s="28"/>
      <c r="AKD74" s="28"/>
      <c r="AKE74" s="28"/>
      <c r="AKF74" s="28"/>
      <c r="AKG74" s="28"/>
      <c r="AKH74" s="28"/>
      <c r="AKI74" s="28"/>
      <c r="AKJ74" s="28"/>
      <c r="AKK74" s="28"/>
      <c r="AKL74" s="28"/>
      <c r="AKM74" s="28"/>
      <c r="AKN74" s="28"/>
      <c r="AKO74" s="28"/>
      <c r="AKP74" s="28"/>
      <c r="AKQ74" s="28"/>
      <c r="AKR74" s="28"/>
      <c r="AKS74" s="28"/>
      <c r="AKT74" s="28"/>
      <c r="AKU74" s="28"/>
      <c r="AKV74" s="28"/>
      <c r="AKW74" s="28"/>
      <c r="AKX74" s="28"/>
      <c r="AKY74" s="28"/>
      <c r="AKZ74" s="28"/>
      <c r="ALA74" s="28"/>
      <c r="ALB74" s="28"/>
      <c r="ALC74" s="28"/>
      <c r="ALD74" s="28"/>
      <c r="ALE74" s="28"/>
      <c r="ALF74" s="28"/>
      <c r="ALG74" s="28"/>
      <c r="ALH74" s="28"/>
      <c r="ALI74" s="28"/>
      <c r="ALJ74" s="28"/>
      <c r="ALK74" s="28"/>
      <c r="ALL74" s="28"/>
      <c r="ALM74" s="28"/>
      <c r="ALN74" s="28"/>
      <c r="ALO74" s="28"/>
      <c r="ALP74" s="28"/>
      <c r="ALQ74" s="28"/>
      <c r="ALR74" s="28"/>
      <c r="ALS74" s="28"/>
      <c r="ALT74" s="28"/>
      <c r="ALU74" s="28"/>
      <c r="ALV74" s="28"/>
      <c r="ALW74" s="28"/>
      <c r="ALX74" s="28"/>
      <c r="ALY74" s="28"/>
      <c r="ALZ74" s="28"/>
      <c r="AMA74" s="28"/>
      <c r="AMB74" s="28"/>
      <c r="AMC74" s="28"/>
      <c r="AMD74" s="28"/>
      <c r="AME74" s="30"/>
    </row>
    <row r="75" spans="2:1019" s="29" customFormat="1" ht="12" customHeight="1">
      <c r="B75" s="28"/>
      <c r="C75" s="142" t="s">
        <v>1874</v>
      </c>
      <c r="D75" s="217"/>
      <c r="E75" s="217"/>
      <c r="F75" s="217"/>
      <c r="G75" s="217"/>
      <c r="H75" s="217"/>
      <c r="I75" s="217"/>
      <c r="J75" s="217"/>
      <c r="K75" s="480"/>
      <c r="L75" s="15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c r="IH75" s="28"/>
      <c r="II75" s="28"/>
      <c r="IJ75" s="28"/>
      <c r="IK75" s="28"/>
      <c r="IL75" s="28"/>
      <c r="IM75" s="28"/>
      <c r="IN75" s="28"/>
      <c r="IO75" s="28"/>
      <c r="IP75" s="28"/>
      <c r="IQ75" s="28"/>
      <c r="IR75" s="28"/>
      <c r="IS75" s="28"/>
      <c r="IT75" s="28"/>
      <c r="IU75" s="28"/>
      <c r="IV75" s="28"/>
      <c r="IW75" s="28"/>
      <c r="IX75" s="28"/>
      <c r="IY75" s="28"/>
      <c r="IZ75" s="28"/>
      <c r="JA75" s="28"/>
      <c r="JB75" s="28"/>
      <c r="JC75" s="28"/>
      <c r="JD75" s="28"/>
      <c r="JE75" s="28"/>
      <c r="JF75" s="28"/>
      <c r="JG75" s="28"/>
      <c r="JH75" s="28"/>
      <c r="JI75" s="28"/>
      <c r="JJ75" s="28"/>
      <c r="JK75" s="28"/>
      <c r="JL75" s="28"/>
      <c r="JM75" s="28"/>
      <c r="JN75" s="28"/>
      <c r="JO75" s="28"/>
      <c r="JP75" s="28"/>
      <c r="JQ75" s="28"/>
      <c r="JR75" s="28"/>
      <c r="JS75" s="28"/>
      <c r="JT75" s="28"/>
      <c r="JU75" s="28"/>
      <c r="JV75" s="28"/>
      <c r="JW75" s="28"/>
      <c r="JX75" s="28"/>
      <c r="JY75" s="28"/>
      <c r="JZ75" s="28"/>
      <c r="KA75" s="28"/>
      <c r="KB75" s="28"/>
      <c r="KC75" s="28"/>
      <c r="KD75" s="28"/>
      <c r="KE75" s="28"/>
      <c r="KF75" s="28"/>
      <c r="KG75" s="28"/>
      <c r="KH75" s="28"/>
      <c r="KI75" s="28"/>
      <c r="KJ75" s="28"/>
      <c r="KK75" s="28"/>
      <c r="KL75" s="28"/>
      <c r="KM75" s="28"/>
      <c r="KN75" s="28"/>
      <c r="KO75" s="28"/>
      <c r="KP75" s="28"/>
      <c r="KQ75" s="28"/>
      <c r="KR75" s="28"/>
      <c r="KS75" s="28"/>
      <c r="KT75" s="28"/>
      <c r="KU75" s="28"/>
      <c r="KV75" s="28"/>
      <c r="KW75" s="28"/>
      <c r="KX75" s="28"/>
      <c r="KY75" s="28"/>
      <c r="KZ75" s="28"/>
      <c r="LA75" s="28"/>
      <c r="LB75" s="28"/>
      <c r="LC75" s="28"/>
      <c r="LD75" s="28"/>
      <c r="LE75" s="28"/>
      <c r="LF75" s="28"/>
      <c r="LG75" s="28"/>
      <c r="LH75" s="28"/>
      <c r="LI75" s="28"/>
      <c r="LJ75" s="28"/>
      <c r="LK75" s="28"/>
      <c r="LL75" s="28"/>
      <c r="LM75" s="28"/>
      <c r="LN75" s="28"/>
      <c r="LO75" s="28"/>
      <c r="LP75" s="28"/>
      <c r="LQ75" s="28"/>
      <c r="LR75" s="28"/>
      <c r="LS75" s="28"/>
      <c r="LT75" s="28"/>
      <c r="LU75" s="28"/>
      <c r="LV75" s="28"/>
      <c r="LW75" s="28"/>
      <c r="LX75" s="28"/>
      <c r="LY75" s="28"/>
      <c r="LZ75" s="28"/>
      <c r="MA75" s="28"/>
      <c r="MB75" s="28"/>
      <c r="MC75" s="28"/>
      <c r="MD75" s="28"/>
      <c r="ME75" s="28"/>
      <c r="MF75" s="28"/>
      <c r="MG75" s="28"/>
      <c r="MH75" s="28"/>
      <c r="MI75" s="28"/>
      <c r="MJ75" s="28"/>
      <c r="MK75" s="28"/>
      <c r="ML75" s="28"/>
      <c r="MM75" s="28"/>
      <c r="MN75" s="28"/>
      <c r="MO75" s="28"/>
      <c r="MP75" s="28"/>
      <c r="MQ75" s="28"/>
      <c r="MR75" s="28"/>
      <c r="MS75" s="28"/>
      <c r="MT75" s="28"/>
      <c r="MU75" s="28"/>
      <c r="MV75" s="28"/>
      <c r="MW75" s="28"/>
      <c r="MX75" s="28"/>
      <c r="MY75" s="28"/>
      <c r="MZ75" s="28"/>
      <c r="NA75" s="28"/>
      <c r="NB75" s="28"/>
      <c r="NC75" s="28"/>
      <c r="ND75" s="28"/>
      <c r="NE75" s="28"/>
      <c r="NF75" s="28"/>
      <c r="NG75" s="28"/>
      <c r="NH75" s="28"/>
      <c r="NI75" s="28"/>
      <c r="NJ75" s="28"/>
      <c r="NK75" s="28"/>
      <c r="NL75" s="28"/>
      <c r="NM75" s="28"/>
      <c r="NN75" s="28"/>
      <c r="NO75" s="28"/>
      <c r="NP75" s="28"/>
      <c r="NQ75" s="28"/>
      <c r="NR75" s="28"/>
      <c r="NS75" s="28"/>
      <c r="NT75" s="28"/>
      <c r="NU75" s="28"/>
      <c r="NV75" s="28"/>
      <c r="NW75" s="28"/>
      <c r="NX75" s="28"/>
      <c r="NY75" s="28"/>
      <c r="NZ75" s="28"/>
      <c r="OA75" s="28"/>
      <c r="OB75" s="28"/>
      <c r="OC75" s="28"/>
      <c r="OD75" s="28"/>
      <c r="OE75" s="28"/>
      <c r="OF75" s="28"/>
      <c r="OG75" s="28"/>
      <c r="OH75" s="28"/>
      <c r="OI75" s="28"/>
      <c r="OJ75" s="28"/>
      <c r="OK75" s="28"/>
      <c r="OL75" s="28"/>
      <c r="OM75" s="28"/>
      <c r="ON75" s="28"/>
      <c r="OO75" s="28"/>
      <c r="OP75" s="28"/>
      <c r="OQ75" s="28"/>
      <c r="OR75" s="28"/>
      <c r="OS75" s="28"/>
      <c r="OT75" s="28"/>
      <c r="OU75" s="28"/>
      <c r="OV75" s="28"/>
      <c r="OW75" s="28"/>
      <c r="OX75" s="28"/>
      <c r="OY75" s="28"/>
      <c r="OZ75" s="28"/>
      <c r="PA75" s="28"/>
      <c r="PB75" s="28"/>
      <c r="PC75" s="28"/>
      <c r="PD75" s="28"/>
      <c r="PE75" s="28"/>
      <c r="PF75" s="28"/>
      <c r="PG75" s="28"/>
      <c r="PH75" s="28"/>
      <c r="PI75" s="28"/>
      <c r="PJ75" s="28"/>
      <c r="PK75" s="28"/>
      <c r="PL75" s="28"/>
      <c r="PM75" s="28"/>
      <c r="PN75" s="28"/>
      <c r="PO75" s="28"/>
      <c r="PP75" s="28"/>
      <c r="PQ75" s="28"/>
      <c r="PR75" s="28"/>
      <c r="PS75" s="28"/>
      <c r="PT75" s="28"/>
      <c r="PU75" s="28"/>
      <c r="PV75" s="28"/>
      <c r="PW75" s="28"/>
      <c r="PX75" s="28"/>
      <c r="PY75" s="28"/>
      <c r="PZ75" s="28"/>
      <c r="QA75" s="28"/>
      <c r="QB75" s="28"/>
      <c r="QC75" s="28"/>
      <c r="QD75" s="28"/>
      <c r="QE75" s="28"/>
      <c r="QF75" s="28"/>
      <c r="QG75" s="28"/>
      <c r="QH75" s="28"/>
      <c r="QI75" s="28"/>
      <c r="QJ75" s="28"/>
      <c r="QK75" s="28"/>
      <c r="QL75" s="28"/>
      <c r="QM75" s="28"/>
      <c r="QN75" s="28"/>
      <c r="QO75" s="28"/>
      <c r="QP75" s="28"/>
      <c r="QQ75" s="28"/>
      <c r="QR75" s="28"/>
      <c r="QS75" s="28"/>
      <c r="QT75" s="28"/>
      <c r="QU75" s="28"/>
      <c r="QV75" s="28"/>
      <c r="QW75" s="28"/>
      <c r="QX75" s="28"/>
      <c r="QY75" s="28"/>
      <c r="QZ75" s="28"/>
      <c r="RA75" s="28"/>
      <c r="RB75" s="28"/>
      <c r="RC75" s="28"/>
      <c r="RD75" s="28"/>
      <c r="RE75" s="28"/>
      <c r="RF75" s="28"/>
      <c r="RG75" s="28"/>
      <c r="RH75" s="28"/>
      <c r="RI75" s="28"/>
      <c r="RJ75" s="28"/>
      <c r="RK75" s="28"/>
      <c r="RL75" s="28"/>
      <c r="RM75" s="28"/>
      <c r="RN75" s="28"/>
      <c r="RO75" s="28"/>
      <c r="RP75" s="28"/>
      <c r="RQ75" s="28"/>
      <c r="RR75" s="28"/>
      <c r="RS75" s="28"/>
      <c r="RT75" s="28"/>
      <c r="RU75" s="28"/>
      <c r="RV75" s="28"/>
      <c r="RW75" s="28"/>
      <c r="RX75" s="28"/>
      <c r="RY75" s="28"/>
      <c r="RZ75" s="28"/>
      <c r="SA75" s="28"/>
      <c r="SB75" s="28"/>
      <c r="SC75" s="28"/>
      <c r="SD75" s="28"/>
      <c r="SE75" s="28"/>
      <c r="SF75" s="28"/>
      <c r="SG75" s="28"/>
      <c r="SH75" s="28"/>
      <c r="SI75" s="28"/>
      <c r="SJ75" s="28"/>
      <c r="SK75" s="28"/>
      <c r="SL75" s="28"/>
      <c r="SM75" s="28"/>
      <c r="SN75" s="28"/>
      <c r="SO75" s="28"/>
      <c r="SP75" s="28"/>
      <c r="SQ75" s="28"/>
      <c r="SR75" s="28"/>
      <c r="SS75" s="28"/>
      <c r="ST75" s="28"/>
      <c r="SU75" s="28"/>
      <c r="SV75" s="28"/>
      <c r="SW75" s="28"/>
      <c r="SX75" s="28"/>
      <c r="SY75" s="28"/>
      <c r="SZ75" s="28"/>
      <c r="TA75" s="28"/>
      <c r="TB75" s="28"/>
      <c r="TC75" s="28"/>
      <c r="TD75" s="28"/>
      <c r="TE75" s="28"/>
      <c r="TF75" s="28"/>
      <c r="TG75" s="28"/>
      <c r="TH75" s="28"/>
      <c r="TI75" s="28"/>
      <c r="TJ75" s="28"/>
      <c r="TK75" s="28"/>
      <c r="TL75" s="28"/>
      <c r="TM75" s="28"/>
      <c r="TN75" s="28"/>
      <c r="TO75" s="28"/>
      <c r="TP75" s="28"/>
      <c r="TQ75" s="28"/>
      <c r="TR75" s="28"/>
      <c r="TS75" s="28"/>
      <c r="TT75" s="28"/>
      <c r="TU75" s="28"/>
      <c r="TV75" s="28"/>
      <c r="TW75" s="28"/>
      <c r="TX75" s="28"/>
      <c r="TY75" s="28"/>
      <c r="TZ75" s="28"/>
      <c r="UA75" s="28"/>
      <c r="UB75" s="28"/>
      <c r="UC75" s="28"/>
      <c r="UD75" s="28"/>
      <c r="UE75" s="28"/>
      <c r="UF75" s="28"/>
      <c r="UG75" s="28"/>
      <c r="UH75" s="28"/>
      <c r="UI75" s="28"/>
      <c r="UJ75" s="28"/>
      <c r="UK75" s="28"/>
      <c r="UL75" s="28"/>
      <c r="UM75" s="28"/>
      <c r="UN75" s="28"/>
      <c r="UO75" s="28"/>
      <c r="UP75" s="28"/>
      <c r="UQ75" s="28"/>
      <c r="UR75" s="28"/>
      <c r="US75" s="28"/>
      <c r="UT75" s="28"/>
      <c r="UU75" s="28"/>
      <c r="UV75" s="28"/>
      <c r="UW75" s="28"/>
      <c r="UX75" s="28"/>
      <c r="UY75" s="28"/>
      <c r="UZ75" s="28"/>
      <c r="VA75" s="28"/>
      <c r="VB75" s="28"/>
      <c r="VC75" s="28"/>
      <c r="VD75" s="28"/>
      <c r="VE75" s="28"/>
      <c r="VF75" s="28"/>
      <c r="VG75" s="28"/>
      <c r="VH75" s="28"/>
      <c r="VI75" s="28"/>
      <c r="VJ75" s="28"/>
      <c r="VK75" s="28"/>
      <c r="VL75" s="28"/>
      <c r="VM75" s="28"/>
      <c r="VN75" s="28"/>
      <c r="VO75" s="28"/>
      <c r="VP75" s="28"/>
      <c r="VQ75" s="28"/>
      <c r="VR75" s="28"/>
      <c r="VS75" s="28"/>
      <c r="VT75" s="28"/>
      <c r="VU75" s="28"/>
      <c r="VV75" s="28"/>
      <c r="VW75" s="28"/>
      <c r="VX75" s="28"/>
      <c r="VY75" s="28"/>
      <c r="VZ75" s="28"/>
      <c r="WA75" s="28"/>
      <c r="WB75" s="28"/>
      <c r="WC75" s="28"/>
      <c r="WD75" s="28"/>
      <c r="WE75" s="28"/>
      <c r="WF75" s="28"/>
      <c r="WG75" s="28"/>
      <c r="WH75" s="28"/>
      <c r="WI75" s="28"/>
      <c r="WJ75" s="28"/>
      <c r="WK75" s="28"/>
      <c r="WL75" s="28"/>
      <c r="WM75" s="28"/>
      <c r="WN75" s="28"/>
      <c r="WO75" s="28"/>
      <c r="WP75" s="28"/>
      <c r="WQ75" s="28"/>
      <c r="WR75" s="28"/>
      <c r="WS75" s="28"/>
      <c r="WT75" s="28"/>
      <c r="WU75" s="28"/>
      <c r="WV75" s="28"/>
      <c r="WW75" s="28"/>
      <c r="WX75" s="28"/>
      <c r="WY75" s="28"/>
      <c r="WZ75" s="28"/>
      <c r="XA75" s="28"/>
      <c r="XB75" s="28"/>
      <c r="XC75" s="28"/>
      <c r="XD75" s="28"/>
      <c r="XE75" s="28"/>
      <c r="XF75" s="28"/>
      <c r="XG75" s="28"/>
      <c r="XH75" s="28"/>
      <c r="XI75" s="28"/>
      <c r="XJ75" s="28"/>
      <c r="XK75" s="28"/>
      <c r="XL75" s="28"/>
      <c r="XM75" s="28"/>
      <c r="XN75" s="28"/>
      <c r="XO75" s="28"/>
      <c r="XP75" s="28"/>
      <c r="XQ75" s="28"/>
      <c r="XR75" s="28"/>
      <c r="XS75" s="28"/>
      <c r="XT75" s="28"/>
      <c r="XU75" s="28"/>
      <c r="XV75" s="28"/>
      <c r="XW75" s="28"/>
      <c r="XX75" s="28"/>
      <c r="XY75" s="28"/>
      <c r="XZ75" s="28"/>
      <c r="YA75" s="28"/>
      <c r="YB75" s="28"/>
      <c r="YC75" s="28"/>
      <c r="YD75" s="28"/>
      <c r="YE75" s="28"/>
      <c r="YF75" s="28"/>
      <c r="YG75" s="28"/>
      <c r="YH75" s="28"/>
      <c r="YI75" s="28"/>
      <c r="YJ75" s="28"/>
      <c r="YK75" s="28"/>
      <c r="YL75" s="28"/>
      <c r="YM75" s="28"/>
      <c r="YN75" s="28"/>
      <c r="YO75" s="28"/>
      <c r="YP75" s="28"/>
      <c r="YQ75" s="28"/>
      <c r="YR75" s="28"/>
      <c r="YS75" s="28"/>
      <c r="YT75" s="28"/>
      <c r="YU75" s="28"/>
      <c r="YV75" s="28"/>
      <c r="YW75" s="28"/>
      <c r="YX75" s="28"/>
      <c r="YY75" s="28"/>
      <c r="YZ75" s="28"/>
      <c r="ZA75" s="28"/>
      <c r="ZB75" s="28"/>
      <c r="ZC75" s="28"/>
      <c r="ZD75" s="28"/>
      <c r="ZE75" s="28"/>
      <c r="ZF75" s="28"/>
      <c r="ZG75" s="28"/>
      <c r="ZH75" s="28"/>
      <c r="ZI75" s="28"/>
      <c r="ZJ75" s="28"/>
      <c r="ZK75" s="28"/>
      <c r="ZL75" s="28"/>
      <c r="ZM75" s="28"/>
      <c r="ZN75" s="28"/>
      <c r="ZO75" s="28"/>
      <c r="ZP75" s="28"/>
      <c r="ZQ75" s="28"/>
      <c r="ZR75" s="28"/>
      <c r="ZS75" s="28"/>
      <c r="ZT75" s="28"/>
      <c r="ZU75" s="28"/>
      <c r="ZV75" s="28"/>
      <c r="ZW75" s="28"/>
      <c r="ZX75" s="28"/>
      <c r="ZY75" s="28"/>
      <c r="ZZ75" s="28"/>
      <c r="AAA75" s="28"/>
      <c r="AAB75" s="28"/>
      <c r="AAC75" s="28"/>
      <c r="AAD75" s="28"/>
      <c r="AAE75" s="28"/>
      <c r="AAF75" s="28"/>
      <c r="AAG75" s="28"/>
      <c r="AAH75" s="28"/>
      <c r="AAI75" s="28"/>
      <c r="AAJ75" s="28"/>
      <c r="AAK75" s="28"/>
      <c r="AAL75" s="28"/>
      <c r="AAM75" s="28"/>
      <c r="AAN75" s="28"/>
      <c r="AAO75" s="28"/>
      <c r="AAP75" s="28"/>
      <c r="AAQ75" s="28"/>
      <c r="AAR75" s="28"/>
      <c r="AAS75" s="28"/>
      <c r="AAT75" s="28"/>
      <c r="AAU75" s="28"/>
      <c r="AAV75" s="28"/>
      <c r="AAW75" s="28"/>
      <c r="AAX75" s="28"/>
      <c r="AAY75" s="28"/>
      <c r="AAZ75" s="28"/>
      <c r="ABA75" s="28"/>
      <c r="ABB75" s="28"/>
      <c r="ABC75" s="28"/>
      <c r="ABD75" s="28"/>
      <c r="ABE75" s="28"/>
      <c r="ABF75" s="28"/>
      <c r="ABG75" s="28"/>
      <c r="ABH75" s="28"/>
      <c r="ABI75" s="28"/>
      <c r="ABJ75" s="28"/>
      <c r="ABK75" s="28"/>
      <c r="ABL75" s="28"/>
      <c r="ABM75" s="28"/>
      <c r="ABN75" s="28"/>
      <c r="ABO75" s="28"/>
      <c r="ABP75" s="28"/>
      <c r="ABQ75" s="28"/>
      <c r="ABR75" s="28"/>
      <c r="ABS75" s="28"/>
      <c r="ABT75" s="28"/>
      <c r="ABU75" s="28"/>
      <c r="ABV75" s="28"/>
      <c r="ABW75" s="28"/>
      <c r="ABX75" s="28"/>
      <c r="ABY75" s="28"/>
      <c r="ABZ75" s="28"/>
      <c r="ACA75" s="28"/>
      <c r="ACB75" s="28"/>
      <c r="ACC75" s="28"/>
      <c r="ACD75" s="28"/>
      <c r="ACE75" s="28"/>
      <c r="ACF75" s="28"/>
      <c r="ACG75" s="28"/>
      <c r="ACH75" s="28"/>
      <c r="ACI75" s="28"/>
      <c r="ACJ75" s="28"/>
      <c r="ACK75" s="28"/>
      <c r="ACL75" s="28"/>
      <c r="ACM75" s="28"/>
      <c r="ACN75" s="28"/>
      <c r="ACO75" s="28"/>
      <c r="ACP75" s="28"/>
      <c r="ACQ75" s="28"/>
      <c r="ACR75" s="28"/>
      <c r="ACS75" s="28"/>
      <c r="ACT75" s="28"/>
      <c r="ACU75" s="28"/>
      <c r="ACV75" s="28"/>
      <c r="ACW75" s="28"/>
      <c r="ACX75" s="28"/>
      <c r="ACY75" s="28"/>
      <c r="ACZ75" s="28"/>
      <c r="ADA75" s="28"/>
      <c r="ADB75" s="28"/>
      <c r="ADC75" s="28"/>
      <c r="ADD75" s="28"/>
      <c r="ADE75" s="28"/>
      <c r="ADF75" s="28"/>
      <c r="ADG75" s="28"/>
      <c r="ADH75" s="28"/>
      <c r="ADI75" s="28"/>
      <c r="ADJ75" s="28"/>
      <c r="ADK75" s="28"/>
      <c r="ADL75" s="28"/>
      <c r="ADM75" s="28"/>
      <c r="ADN75" s="28"/>
      <c r="ADO75" s="28"/>
      <c r="ADP75" s="28"/>
      <c r="ADQ75" s="28"/>
      <c r="ADR75" s="28"/>
      <c r="ADS75" s="28"/>
      <c r="ADT75" s="28"/>
      <c r="ADU75" s="28"/>
      <c r="ADV75" s="28"/>
      <c r="ADW75" s="28"/>
      <c r="ADX75" s="28"/>
      <c r="ADY75" s="28"/>
      <c r="ADZ75" s="28"/>
      <c r="AEA75" s="28"/>
      <c r="AEB75" s="28"/>
      <c r="AEC75" s="28"/>
      <c r="AED75" s="28"/>
      <c r="AEE75" s="28"/>
      <c r="AEF75" s="28"/>
      <c r="AEG75" s="28"/>
      <c r="AEH75" s="28"/>
      <c r="AEI75" s="28"/>
      <c r="AEJ75" s="28"/>
      <c r="AEK75" s="28"/>
      <c r="AEL75" s="28"/>
      <c r="AEM75" s="28"/>
      <c r="AEN75" s="28"/>
      <c r="AEO75" s="28"/>
      <c r="AEP75" s="28"/>
      <c r="AEQ75" s="28"/>
      <c r="AER75" s="28"/>
      <c r="AES75" s="28"/>
      <c r="AET75" s="28"/>
      <c r="AEU75" s="28"/>
      <c r="AEV75" s="28"/>
      <c r="AEW75" s="28"/>
      <c r="AEX75" s="28"/>
      <c r="AEY75" s="28"/>
      <c r="AEZ75" s="28"/>
      <c r="AFA75" s="28"/>
      <c r="AFB75" s="28"/>
      <c r="AFC75" s="28"/>
      <c r="AFD75" s="28"/>
      <c r="AFE75" s="28"/>
      <c r="AFF75" s="28"/>
      <c r="AFG75" s="28"/>
      <c r="AFH75" s="28"/>
      <c r="AFI75" s="28"/>
      <c r="AFJ75" s="28"/>
      <c r="AFK75" s="28"/>
      <c r="AFL75" s="28"/>
      <c r="AFM75" s="28"/>
      <c r="AFN75" s="28"/>
      <c r="AFO75" s="28"/>
      <c r="AFP75" s="28"/>
      <c r="AFQ75" s="28"/>
      <c r="AFR75" s="28"/>
      <c r="AFS75" s="28"/>
      <c r="AFT75" s="28"/>
      <c r="AFU75" s="28"/>
      <c r="AFV75" s="28"/>
      <c r="AFW75" s="28"/>
      <c r="AFX75" s="28"/>
      <c r="AFY75" s="28"/>
      <c r="AFZ75" s="28"/>
      <c r="AGA75" s="28"/>
      <c r="AGB75" s="28"/>
      <c r="AGC75" s="28"/>
      <c r="AGD75" s="28"/>
      <c r="AGE75" s="28"/>
      <c r="AGF75" s="28"/>
      <c r="AGG75" s="28"/>
      <c r="AGH75" s="28"/>
      <c r="AGI75" s="28"/>
      <c r="AGJ75" s="28"/>
      <c r="AGK75" s="28"/>
      <c r="AGL75" s="28"/>
      <c r="AGM75" s="28"/>
      <c r="AGN75" s="28"/>
      <c r="AGO75" s="28"/>
      <c r="AGP75" s="28"/>
      <c r="AGQ75" s="28"/>
      <c r="AGR75" s="28"/>
      <c r="AGS75" s="28"/>
      <c r="AGT75" s="28"/>
      <c r="AGU75" s="28"/>
      <c r="AGV75" s="28"/>
      <c r="AGW75" s="28"/>
      <c r="AGX75" s="28"/>
      <c r="AGY75" s="28"/>
      <c r="AGZ75" s="28"/>
      <c r="AHA75" s="28"/>
      <c r="AHB75" s="28"/>
      <c r="AHC75" s="28"/>
      <c r="AHD75" s="28"/>
      <c r="AHE75" s="28"/>
      <c r="AHF75" s="28"/>
      <c r="AHG75" s="28"/>
      <c r="AHH75" s="28"/>
      <c r="AHI75" s="28"/>
      <c r="AHJ75" s="28"/>
      <c r="AHK75" s="28"/>
      <c r="AHL75" s="28"/>
      <c r="AHM75" s="28"/>
      <c r="AHN75" s="28"/>
      <c r="AHO75" s="28"/>
      <c r="AHP75" s="28"/>
      <c r="AHQ75" s="28"/>
      <c r="AHR75" s="28"/>
      <c r="AHS75" s="28"/>
      <c r="AHT75" s="28"/>
      <c r="AHU75" s="28"/>
      <c r="AHV75" s="28"/>
      <c r="AHW75" s="28"/>
      <c r="AHX75" s="28"/>
      <c r="AHY75" s="28"/>
      <c r="AHZ75" s="28"/>
      <c r="AIA75" s="28"/>
      <c r="AIB75" s="28"/>
      <c r="AIC75" s="28"/>
      <c r="AID75" s="28"/>
      <c r="AIE75" s="28"/>
      <c r="AIF75" s="28"/>
      <c r="AIG75" s="28"/>
      <c r="AIH75" s="28"/>
      <c r="AII75" s="28"/>
      <c r="AIJ75" s="28"/>
      <c r="AIK75" s="28"/>
      <c r="AIL75" s="28"/>
      <c r="AIM75" s="28"/>
      <c r="AIN75" s="28"/>
      <c r="AIO75" s="28"/>
      <c r="AIP75" s="28"/>
      <c r="AIQ75" s="28"/>
      <c r="AIR75" s="28"/>
      <c r="AIS75" s="28"/>
      <c r="AIT75" s="28"/>
      <c r="AIU75" s="28"/>
      <c r="AIV75" s="28"/>
      <c r="AIW75" s="28"/>
      <c r="AIX75" s="28"/>
      <c r="AIY75" s="28"/>
      <c r="AIZ75" s="28"/>
      <c r="AJA75" s="28"/>
      <c r="AJB75" s="28"/>
      <c r="AJC75" s="28"/>
      <c r="AJD75" s="28"/>
      <c r="AJE75" s="28"/>
      <c r="AJF75" s="28"/>
      <c r="AJG75" s="28"/>
      <c r="AJH75" s="28"/>
      <c r="AJI75" s="28"/>
      <c r="AJJ75" s="28"/>
      <c r="AJK75" s="28"/>
      <c r="AJL75" s="28"/>
      <c r="AJM75" s="28"/>
      <c r="AJN75" s="28"/>
      <c r="AJO75" s="28"/>
      <c r="AJP75" s="28"/>
      <c r="AJQ75" s="28"/>
      <c r="AJR75" s="28"/>
      <c r="AJS75" s="28"/>
      <c r="AJT75" s="28"/>
      <c r="AJU75" s="28"/>
      <c r="AJV75" s="28"/>
      <c r="AJW75" s="28"/>
      <c r="AJX75" s="28"/>
      <c r="AJY75" s="28"/>
      <c r="AJZ75" s="28"/>
      <c r="AKA75" s="28"/>
      <c r="AKB75" s="28"/>
      <c r="AKC75" s="28"/>
      <c r="AKD75" s="28"/>
      <c r="AKE75" s="28"/>
      <c r="AKF75" s="28"/>
      <c r="AKG75" s="28"/>
      <c r="AKH75" s="28"/>
      <c r="AKI75" s="28"/>
      <c r="AKJ75" s="28"/>
      <c r="AKK75" s="28"/>
      <c r="AKL75" s="28"/>
      <c r="AKM75" s="28"/>
      <c r="AKN75" s="28"/>
      <c r="AKO75" s="28"/>
      <c r="AKP75" s="28"/>
      <c r="AKQ75" s="28"/>
      <c r="AKR75" s="28"/>
      <c r="AKS75" s="28"/>
      <c r="AKT75" s="28"/>
      <c r="AKU75" s="28"/>
      <c r="AKV75" s="28"/>
      <c r="AKW75" s="28"/>
      <c r="AKX75" s="28"/>
      <c r="AKY75" s="28"/>
      <c r="AKZ75" s="28"/>
      <c r="ALA75" s="28"/>
      <c r="ALB75" s="28"/>
      <c r="ALC75" s="28"/>
      <c r="ALD75" s="28"/>
      <c r="ALE75" s="28"/>
      <c r="ALF75" s="28"/>
      <c r="ALG75" s="28"/>
      <c r="ALH75" s="28"/>
      <c r="ALI75" s="28"/>
      <c r="ALJ75" s="28"/>
      <c r="ALK75" s="28"/>
      <c r="ALL75" s="28"/>
      <c r="ALM75" s="28"/>
      <c r="ALN75" s="28"/>
      <c r="ALO75" s="28"/>
      <c r="ALP75" s="28"/>
      <c r="ALQ75" s="28"/>
      <c r="ALR75" s="28"/>
      <c r="ALS75" s="28"/>
      <c r="ALT75" s="28"/>
      <c r="ALU75" s="28"/>
      <c r="ALV75" s="28"/>
      <c r="ALW75" s="28"/>
      <c r="ALX75" s="28"/>
      <c r="ALY75" s="28"/>
      <c r="ALZ75" s="28"/>
      <c r="AMA75" s="28"/>
      <c r="AMB75" s="28"/>
      <c r="AMC75" s="28"/>
      <c r="AMD75" s="28"/>
      <c r="AME75" s="30"/>
    </row>
    <row r="76" spans="2:1019" s="29" customFormat="1" ht="12" customHeight="1">
      <c r="B76" s="28"/>
      <c r="C76" s="142" t="s">
        <v>1872</v>
      </c>
      <c r="D76" s="217"/>
      <c r="E76" s="217"/>
      <c r="F76" s="217"/>
      <c r="G76" s="217"/>
      <c r="H76" s="217"/>
      <c r="I76" s="217"/>
      <c r="J76" s="217"/>
      <c r="K76" s="480"/>
      <c r="L76" s="15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c r="IH76" s="28"/>
      <c r="II76" s="28"/>
      <c r="IJ76" s="28"/>
      <c r="IK76" s="28"/>
      <c r="IL76" s="28"/>
      <c r="IM76" s="28"/>
      <c r="IN76" s="28"/>
      <c r="IO76" s="28"/>
      <c r="IP76" s="28"/>
      <c r="IQ76" s="28"/>
      <c r="IR76" s="28"/>
      <c r="IS76" s="28"/>
      <c r="IT76" s="28"/>
      <c r="IU76" s="28"/>
      <c r="IV76" s="28"/>
      <c r="IW76" s="28"/>
      <c r="IX76" s="28"/>
      <c r="IY76" s="28"/>
      <c r="IZ76" s="28"/>
      <c r="JA76" s="28"/>
      <c r="JB76" s="28"/>
      <c r="JC76" s="28"/>
      <c r="JD76" s="28"/>
      <c r="JE76" s="28"/>
      <c r="JF76" s="28"/>
      <c r="JG76" s="28"/>
      <c r="JH76" s="28"/>
      <c r="JI76" s="28"/>
      <c r="JJ76" s="28"/>
      <c r="JK76" s="28"/>
      <c r="JL76" s="28"/>
      <c r="JM76" s="28"/>
      <c r="JN76" s="28"/>
      <c r="JO76" s="28"/>
      <c r="JP76" s="28"/>
      <c r="JQ76" s="28"/>
      <c r="JR76" s="28"/>
      <c r="JS76" s="28"/>
      <c r="JT76" s="28"/>
      <c r="JU76" s="28"/>
      <c r="JV76" s="28"/>
      <c r="JW76" s="28"/>
      <c r="JX76" s="28"/>
      <c r="JY76" s="28"/>
      <c r="JZ76" s="28"/>
      <c r="KA76" s="28"/>
      <c r="KB76" s="28"/>
      <c r="KC76" s="28"/>
      <c r="KD76" s="28"/>
      <c r="KE76" s="28"/>
      <c r="KF76" s="28"/>
      <c r="KG76" s="28"/>
      <c r="KH76" s="28"/>
      <c r="KI76" s="28"/>
      <c r="KJ76" s="28"/>
      <c r="KK76" s="28"/>
      <c r="KL76" s="28"/>
      <c r="KM76" s="28"/>
      <c r="KN76" s="28"/>
      <c r="KO76" s="28"/>
      <c r="KP76" s="28"/>
      <c r="KQ76" s="28"/>
      <c r="KR76" s="28"/>
      <c r="KS76" s="28"/>
      <c r="KT76" s="28"/>
      <c r="KU76" s="28"/>
      <c r="KV76" s="28"/>
      <c r="KW76" s="28"/>
      <c r="KX76" s="28"/>
      <c r="KY76" s="28"/>
      <c r="KZ76" s="28"/>
      <c r="LA76" s="28"/>
      <c r="LB76" s="28"/>
      <c r="LC76" s="28"/>
      <c r="LD76" s="28"/>
      <c r="LE76" s="28"/>
      <c r="LF76" s="28"/>
      <c r="LG76" s="28"/>
      <c r="LH76" s="28"/>
      <c r="LI76" s="28"/>
      <c r="LJ76" s="28"/>
      <c r="LK76" s="28"/>
      <c r="LL76" s="28"/>
      <c r="LM76" s="28"/>
      <c r="LN76" s="28"/>
      <c r="LO76" s="28"/>
      <c r="LP76" s="28"/>
      <c r="LQ76" s="28"/>
      <c r="LR76" s="28"/>
      <c r="LS76" s="28"/>
      <c r="LT76" s="28"/>
      <c r="LU76" s="28"/>
      <c r="LV76" s="28"/>
      <c r="LW76" s="28"/>
      <c r="LX76" s="28"/>
      <c r="LY76" s="28"/>
      <c r="LZ76" s="28"/>
      <c r="MA76" s="28"/>
      <c r="MB76" s="28"/>
      <c r="MC76" s="28"/>
      <c r="MD76" s="28"/>
      <c r="ME76" s="28"/>
      <c r="MF76" s="28"/>
      <c r="MG76" s="28"/>
      <c r="MH76" s="28"/>
      <c r="MI76" s="28"/>
      <c r="MJ76" s="28"/>
      <c r="MK76" s="28"/>
      <c r="ML76" s="28"/>
      <c r="MM76" s="28"/>
      <c r="MN76" s="28"/>
      <c r="MO76" s="28"/>
      <c r="MP76" s="28"/>
      <c r="MQ76" s="28"/>
      <c r="MR76" s="28"/>
      <c r="MS76" s="28"/>
      <c r="MT76" s="28"/>
      <c r="MU76" s="28"/>
      <c r="MV76" s="28"/>
      <c r="MW76" s="28"/>
      <c r="MX76" s="28"/>
      <c r="MY76" s="28"/>
      <c r="MZ76" s="28"/>
      <c r="NA76" s="28"/>
      <c r="NB76" s="28"/>
      <c r="NC76" s="28"/>
      <c r="ND76" s="28"/>
      <c r="NE76" s="28"/>
      <c r="NF76" s="28"/>
      <c r="NG76" s="28"/>
      <c r="NH76" s="28"/>
      <c r="NI76" s="28"/>
      <c r="NJ76" s="28"/>
      <c r="NK76" s="28"/>
      <c r="NL76" s="28"/>
      <c r="NM76" s="28"/>
      <c r="NN76" s="28"/>
      <c r="NO76" s="28"/>
      <c r="NP76" s="28"/>
      <c r="NQ76" s="28"/>
      <c r="NR76" s="28"/>
      <c r="NS76" s="28"/>
      <c r="NT76" s="28"/>
      <c r="NU76" s="28"/>
      <c r="NV76" s="28"/>
      <c r="NW76" s="28"/>
      <c r="NX76" s="28"/>
      <c r="NY76" s="28"/>
      <c r="NZ76" s="28"/>
      <c r="OA76" s="28"/>
      <c r="OB76" s="28"/>
      <c r="OC76" s="28"/>
      <c r="OD76" s="28"/>
      <c r="OE76" s="28"/>
      <c r="OF76" s="28"/>
      <c r="OG76" s="28"/>
      <c r="OH76" s="28"/>
      <c r="OI76" s="28"/>
      <c r="OJ76" s="28"/>
      <c r="OK76" s="28"/>
      <c r="OL76" s="28"/>
      <c r="OM76" s="28"/>
      <c r="ON76" s="28"/>
      <c r="OO76" s="28"/>
      <c r="OP76" s="28"/>
      <c r="OQ76" s="28"/>
      <c r="OR76" s="28"/>
      <c r="OS76" s="28"/>
      <c r="OT76" s="28"/>
      <c r="OU76" s="28"/>
      <c r="OV76" s="28"/>
      <c r="OW76" s="28"/>
      <c r="OX76" s="28"/>
      <c r="OY76" s="28"/>
      <c r="OZ76" s="28"/>
      <c r="PA76" s="28"/>
      <c r="PB76" s="28"/>
      <c r="PC76" s="28"/>
      <c r="PD76" s="28"/>
      <c r="PE76" s="28"/>
      <c r="PF76" s="28"/>
      <c r="PG76" s="28"/>
      <c r="PH76" s="28"/>
      <c r="PI76" s="28"/>
      <c r="PJ76" s="28"/>
      <c r="PK76" s="28"/>
      <c r="PL76" s="28"/>
      <c r="PM76" s="28"/>
      <c r="PN76" s="28"/>
      <c r="PO76" s="28"/>
      <c r="PP76" s="28"/>
      <c r="PQ76" s="28"/>
      <c r="PR76" s="28"/>
      <c r="PS76" s="28"/>
      <c r="PT76" s="28"/>
      <c r="PU76" s="28"/>
      <c r="PV76" s="28"/>
      <c r="PW76" s="28"/>
      <c r="PX76" s="28"/>
      <c r="PY76" s="28"/>
      <c r="PZ76" s="28"/>
      <c r="QA76" s="28"/>
      <c r="QB76" s="28"/>
      <c r="QC76" s="28"/>
      <c r="QD76" s="28"/>
      <c r="QE76" s="28"/>
      <c r="QF76" s="28"/>
      <c r="QG76" s="28"/>
      <c r="QH76" s="28"/>
      <c r="QI76" s="28"/>
      <c r="QJ76" s="28"/>
      <c r="QK76" s="28"/>
      <c r="QL76" s="28"/>
      <c r="QM76" s="28"/>
      <c r="QN76" s="28"/>
      <c r="QO76" s="28"/>
      <c r="QP76" s="28"/>
      <c r="QQ76" s="28"/>
      <c r="QR76" s="28"/>
      <c r="QS76" s="28"/>
      <c r="QT76" s="28"/>
      <c r="QU76" s="28"/>
      <c r="QV76" s="28"/>
      <c r="QW76" s="28"/>
      <c r="QX76" s="28"/>
      <c r="QY76" s="28"/>
      <c r="QZ76" s="28"/>
      <c r="RA76" s="28"/>
      <c r="RB76" s="28"/>
      <c r="RC76" s="28"/>
      <c r="RD76" s="28"/>
      <c r="RE76" s="28"/>
      <c r="RF76" s="28"/>
      <c r="RG76" s="28"/>
      <c r="RH76" s="28"/>
      <c r="RI76" s="28"/>
      <c r="RJ76" s="28"/>
      <c r="RK76" s="28"/>
      <c r="RL76" s="28"/>
      <c r="RM76" s="28"/>
      <c r="RN76" s="28"/>
      <c r="RO76" s="28"/>
      <c r="RP76" s="28"/>
      <c r="RQ76" s="28"/>
      <c r="RR76" s="28"/>
      <c r="RS76" s="28"/>
      <c r="RT76" s="28"/>
      <c r="RU76" s="28"/>
      <c r="RV76" s="28"/>
      <c r="RW76" s="28"/>
      <c r="RX76" s="28"/>
      <c r="RY76" s="28"/>
      <c r="RZ76" s="28"/>
      <c r="SA76" s="28"/>
      <c r="SB76" s="28"/>
      <c r="SC76" s="28"/>
      <c r="SD76" s="28"/>
      <c r="SE76" s="28"/>
      <c r="SF76" s="28"/>
      <c r="SG76" s="28"/>
      <c r="SH76" s="28"/>
      <c r="SI76" s="28"/>
      <c r="SJ76" s="28"/>
      <c r="SK76" s="28"/>
      <c r="SL76" s="28"/>
      <c r="SM76" s="28"/>
      <c r="SN76" s="28"/>
      <c r="SO76" s="28"/>
      <c r="SP76" s="28"/>
      <c r="SQ76" s="28"/>
      <c r="SR76" s="28"/>
      <c r="SS76" s="28"/>
      <c r="ST76" s="28"/>
      <c r="SU76" s="28"/>
      <c r="SV76" s="28"/>
      <c r="SW76" s="28"/>
      <c r="SX76" s="28"/>
      <c r="SY76" s="28"/>
      <c r="SZ76" s="28"/>
      <c r="TA76" s="28"/>
      <c r="TB76" s="28"/>
      <c r="TC76" s="28"/>
      <c r="TD76" s="28"/>
      <c r="TE76" s="28"/>
      <c r="TF76" s="28"/>
      <c r="TG76" s="28"/>
      <c r="TH76" s="28"/>
      <c r="TI76" s="28"/>
      <c r="TJ76" s="28"/>
      <c r="TK76" s="28"/>
      <c r="TL76" s="28"/>
      <c r="TM76" s="28"/>
      <c r="TN76" s="28"/>
      <c r="TO76" s="28"/>
      <c r="TP76" s="28"/>
      <c r="TQ76" s="28"/>
      <c r="TR76" s="28"/>
      <c r="TS76" s="28"/>
      <c r="TT76" s="28"/>
      <c r="TU76" s="28"/>
      <c r="TV76" s="28"/>
      <c r="TW76" s="28"/>
      <c r="TX76" s="28"/>
      <c r="TY76" s="28"/>
      <c r="TZ76" s="28"/>
      <c r="UA76" s="28"/>
      <c r="UB76" s="28"/>
      <c r="UC76" s="28"/>
      <c r="UD76" s="28"/>
      <c r="UE76" s="28"/>
      <c r="UF76" s="28"/>
      <c r="UG76" s="28"/>
      <c r="UH76" s="28"/>
      <c r="UI76" s="28"/>
      <c r="UJ76" s="28"/>
      <c r="UK76" s="28"/>
      <c r="UL76" s="28"/>
      <c r="UM76" s="28"/>
      <c r="UN76" s="28"/>
      <c r="UO76" s="28"/>
      <c r="UP76" s="28"/>
      <c r="UQ76" s="28"/>
      <c r="UR76" s="28"/>
      <c r="US76" s="28"/>
      <c r="UT76" s="28"/>
      <c r="UU76" s="28"/>
      <c r="UV76" s="28"/>
      <c r="UW76" s="28"/>
      <c r="UX76" s="28"/>
      <c r="UY76" s="28"/>
      <c r="UZ76" s="28"/>
      <c r="VA76" s="28"/>
      <c r="VB76" s="28"/>
      <c r="VC76" s="28"/>
      <c r="VD76" s="28"/>
      <c r="VE76" s="28"/>
      <c r="VF76" s="28"/>
      <c r="VG76" s="28"/>
      <c r="VH76" s="28"/>
      <c r="VI76" s="28"/>
      <c r="VJ76" s="28"/>
      <c r="VK76" s="28"/>
      <c r="VL76" s="28"/>
      <c r="VM76" s="28"/>
      <c r="VN76" s="28"/>
      <c r="VO76" s="28"/>
      <c r="VP76" s="28"/>
      <c r="VQ76" s="28"/>
      <c r="VR76" s="28"/>
      <c r="VS76" s="28"/>
      <c r="VT76" s="28"/>
      <c r="VU76" s="28"/>
      <c r="VV76" s="28"/>
      <c r="VW76" s="28"/>
      <c r="VX76" s="28"/>
      <c r="VY76" s="28"/>
      <c r="VZ76" s="28"/>
      <c r="WA76" s="28"/>
      <c r="WB76" s="28"/>
      <c r="WC76" s="28"/>
      <c r="WD76" s="28"/>
      <c r="WE76" s="28"/>
      <c r="WF76" s="28"/>
      <c r="WG76" s="28"/>
      <c r="WH76" s="28"/>
      <c r="WI76" s="28"/>
      <c r="WJ76" s="28"/>
      <c r="WK76" s="28"/>
      <c r="WL76" s="28"/>
      <c r="WM76" s="28"/>
      <c r="WN76" s="28"/>
      <c r="WO76" s="28"/>
      <c r="WP76" s="28"/>
      <c r="WQ76" s="28"/>
      <c r="WR76" s="28"/>
      <c r="WS76" s="28"/>
      <c r="WT76" s="28"/>
      <c r="WU76" s="28"/>
      <c r="WV76" s="28"/>
      <c r="WW76" s="28"/>
      <c r="WX76" s="28"/>
      <c r="WY76" s="28"/>
      <c r="WZ76" s="28"/>
      <c r="XA76" s="28"/>
      <c r="XB76" s="28"/>
      <c r="XC76" s="28"/>
      <c r="XD76" s="28"/>
      <c r="XE76" s="28"/>
      <c r="XF76" s="28"/>
      <c r="XG76" s="28"/>
      <c r="XH76" s="28"/>
      <c r="XI76" s="28"/>
      <c r="XJ76" s="28"/>
      <c r="XK76" s="28"/>
      <c r="XL76" s="28"/>
      <c r="XM76" s="28"/>
      <c r="XN76" s="28"/>
      <c r="XO76" s="28"/>
      <c r="XP76" s="28"/>
      <c r="XQ76" s="28"/>
      <c r="XR76" s="28"/>
      <c r="XS76" s="28"/>
      <c r="XT76" s="28"/>
      <c r="XU76" s="28"/>
      <c r="XV76" s="28"/>
      <c r="XW76" s="28"/>
      <c r="XX76" s="28"/>
      <c r="XY76" s="28"/>
      <c r="XZ76" s="28"/>
      <c r="YA76" s="28"/>
      <c r="YB76" s="28"/>
      <c r="YC76" s="28"/>
      <c r="YD76" s="28"/>
      <c r="YE76" s="28"/>
      <c r="YF76" s="28"/>
      <c r="YG76" s="28"/>
      <c r="YH76" s="28"/>
      <c r="YI76" s="28"/>
      <c r="YJ76" s="28"/>
      <c r="YK76" s="28"/>
      <c r="YL76" s="28"/>
      <c r="YM76" s="28"/>
      <c r="YN76" s="28"/>
      <c r="YO76" s="28"/>
      <c r="YP76" s="28"/>
      <c r="YQ76" s="28"/>
      <c r="YR76" s="28"/>
      <c r="YS76" s="28"/>
      <c r="YT76" s="28"/>
      <c r="YU76" s="28"/>
      <c r="YV76" s="28"/>
      <c r="YW76" s="28"/>
      <c r="YX76" s="28"/>
      <c r="YY76" s="28"/>
      <c r="YZ76" s="28"/>
      <c r="ZA76" s="28"/>
      <c r="ZB76" s="28"/>
      <c r="ZC76" s="28"/>
      <c r="ZD76" s="28"/>
      <c r="ZE76" s="28"/>
      <c r="ZF76" s="28"/>
      <c r="ZG76" s="28"/>
      <c r="ZH76" s="28"/>
      <c r="ZI76" s="28"/>
      <c r="ZJ76" s="28"/>
      <c r="ZK76" s="28"/>
      <c r="ZL76" s="28"/>
      <c r="ZM76" s="28"/>
      <c r="ZN76" s="28"/>
      <c r="ZO76" s="28"/>
      <c r="ZP76" s="28"/>
      <c r="ZQ76" s="28"/>
      <c r="ZR76" s="28"/>
      <c r="ZS76" s="28"/>
      <c r="ZT76" s="28"/>
      <c r="ZU76" s="28"/>
      <c r="ZV76" s="28"/>
      <c r="ZW76" s="28"/>
      <c r="ZX76" s="28"/>
      <c r="ZY76" s="28"/>
      <c r="ZZ76" s="28"/>
      <c r="AAA76" s="28"/>
      <c r="AAB76" s="28"/>
      <c r="AAC76" s="28"/>
      <c r="AAD76" s="28"/>
      <c r="AAE76" s="28"/>
      <c r="AAF76" s="28"/>
      <c r="AAG76" s="28"/>
      <c r="AAH76" s="28"/>
      <c r="AAI76" s="28"/>
      <c r="AAJ76" s="28"/>
      <c r="AAK76" s="28"/>
      <c r="AAL76" s="28"/>
      <c r="AAM76" s="28"/>
      <c r="AAN76" s="28"/>
      <c r="AAO76" s="28"/>
      <c r="AAP76" s="28"/>
      <c r="AAQ76" s="28"/>
      <c r="AAR76" s="28"/>
      <c r="AAS76" s="28"/>
      <c r="AAT76" s="28"/>
      <c r="AAU76" s="28"/>
      <c r="AAV76" s="28"/>
      <c r="AAW76" s="28"/>
      <c r="AAX76" s="28"/>
      <c r="AAY76" s="28"/>
      <c r="AAZ76" s="28"/>
      <c r="ABA76" s="28"/>
      <c r="ABB76" s="28"/>
      <c r="ABC76" s="28"/>
      <c r="ABD76" s="28"/>
      <c r="ABE76" s="28"/>
      <c r="ABF76" s="28"/>
      <c r="ABG76" s="28"/>
      <c r="ABH76" s="28"/>
      <c r="ABI76" s="28"/>
      <c r="ABJ76" s="28"/>
      <c r="ABK76" s="28"/>
      <c r="ABL76" s="28"/>
      <c r="ABM76" s="28"/>
      <c r="ABN76" s="28"/>
      <c r="ABO76" s="28"/>
      <c r="ABP76" s="28"/>
      <c r="ABQ76" s="28"/>
      <c r="ABR76" s="28"/>
      <c r="ABS76" s="28"/>
      <c r="ABT76" s="28"/>
      <c r="ABU76" s="28"/>
      <c r="ABV76" s="28"/>
      <c r="ABW76" s="28"/>
      <c r="ABX76" s="28"/>
      <c r="ABY76" s="28"/>
      <c r="ABZ76" s="28"/>
      <c r="ACA76" s="28"/>
      <c r="ACB76" s="28"/>
      <c r="ACC76" s="28"/>
      <c r="ACD76" s="28"/>
      <c r="ACE76" s="28"/>
      <c r="ACF76" s="28"/>
      <c r="ACG76" s="28"/>
      <c r="ACH76" s="28"/>
      <c r="ACI76" s="28"/>
      <c r="ACJ76" s="28"/>
      <c r="ACK76" s="28"/>
      <c r="ACL76" s="28"/>
      <c r="ACM76" s="28"/>
      <c r="ACN76" s="28"/>
      <c r="ACO76" s="28"/>
      <c r="ACP76" s="28"/>
      <c r="ACQ76" s="28"/>
      <c r="ACR76" s="28"/>
      <c r="ACS76" s="28"/>
      <c r="ACT76" s="28"/>
      <c r="ACU76" s="28"/>
      <c r="ACV76" s="28"/>
      <c r="ACW76" s="28"/>
      <c r="ACX76" s="28"/>
      <c r="ACY76" s="28"/>
      <c r="ACZ76" s="28"/>
      <c r="ADA76" s="28"/>
      <c r="ADB76" s="28"/>
      <c r="ADC76" s="28"/>
      <c r="ADD76" s="28"/>
      <c r="ADE76" s="28"/>
      <c r="ADF76" s="28"/>
      <c r="ADG76" s="28"/>
      <c r="ADH76" s="28"/>
      <c r="ADI76" s="28"/>
      <c r="ADJ76" s="28"/>
      <c r="ADK76" s="28"/>
      <c r="ADL76" s="28"/>
      <c r="ADM76" s="28"/>
      <c r="ADN76" s="28"/>
      <c r="ADO76" s="28"/>
      <c r="ADP76" s="28"/>
      <c r="ADQ76" s="28"/>
      <c r="ADR76" s="28"/>
      <c r="ADS76" s="28"/>
      <c r="ADT76" s="28"/>
      <c r="ADU76" s="28"/>
      <c r="ADV76" s="28"/>
      <c r="ADW76" s="28"/>
      <c r="ADX76" s="28"/>
      <c r="ADY76" s="28"/>
      <c r="ADZ76" s="28"/>
      <c r="AEA76" s="28"/>
      <c r="AEB76" s="28"/>
      <c r="AEC76" s="28"/>
      <c r="AED76" s="28"/>
      <c r="AEE76" s="28"/>
      <c r="AEF76" s="28"/>
      <c r="AEG76" s="28"/>
      <c r="AEH76" s="28"/>
      <c r="AEI76" s="28"/>
      <c r="AEJ76" s="28"/>
      <c r="AEK76" s="28"/>
      <c r="AEL76" s="28"/>
      <c r="AEM76" s="28"/>
      <c r="AEN76" s="28"/>
      <c r="AEO76" s="28"/>
      <c r="AEP76" s="28"/>
      <c r="AEQ76" s="28"/>
      <c r="AER76" s="28"/>
      <c r="AES76" s="28"/>
      <c r="AET76" s="28"/>
      <c r="AEU76" s="28"/>
      <c r="AEV76" s="28"/>
      <c r="AEW76" s="28"/>
      <c r="AEX76" s="28"/>
      <c r="AEY76" s="28"/>
      <c r="AEZ76" s="28"/>
      <c r="AFA76" s="28"/>
      <c r="AFB76" s="28"/>
      <c r="AFC76" s="28"/>
      <c r="AFD76" s="28"/>
      <c r="AFE76" s="28"/>
      <c r="AFF76" s="28"/>
      <c r="AFG76" s="28"/>
      <c r="AFH76" s="28"/>
      <c r="AFI76" s="28"/>
      <c r="AFJ76" s="28"/>
      <c r="AFK76" s="28"/>
      <c r="AFL76" s="28"/>
      <c r="AFM76" s="28"/>
      <c r="AFN76" s="28"/>
      <c r="AFO76" s="28"/>
      <c r="AFP76" s="28"/>
      <c r="AFQ76" s="28"/>
      <c r="AFR76" s="28"/>
      <c r="AFS76" s="28"/>
      <c r="AFT76" s="28"/>
      <c r="AFU76" s="28"/>
      <c r="AFV76" s="28"/>
      <c r="AFW76" s="28"/>
      <c r="AFX76" s="28"/>
      <c r="AFY76" s="28"/>
      <c r="AFZ76" s="28"/>
      <c r="AGA76" s="28"/>
      <c r="AGB76" s="28"/>
      <c r="AGC76" s="28"/>
      <c r="AGD76" s="28"/>
      <c r="AGE76" s="28"/>
      <c r="AGF76" s="28"/>
      <c r="AGG76" s="28"/>
      <c r="AGH76" s="28"/>
      <c r="AGI76" s="28"/>
      <c r="AGJ76" s="28"/>
      <c r="AGK76" s="28"/>
      <c r="AGL76" s="28"/>
      <c r="AGM76" s="28"/>
      <c r="AGN76" s="28"/>
      <c r="AGO76" s="28"/>
      <c r="AGP76" s="28"/>
      <c r="AGQ76" s="28"/>
      <c r="AGR76" s="28"/>
      <c r="AGS76" s="28"/>
      <c r="AGT76" s="28"/>
      <c r="AGU76" s="28"/>
      <c r="AGV76" s="28"/>
      <c r="AGW76" s="28"/>
      <c r="AGX76" s="28"/>
      <c r="AGY76" s="28"/>
      <c r="AGZ76" s="28"/>
      <c r="AHA76" s="28"/>
      <c r="AHB76" s="28"/>
      <c r="AHC76" s="28"/>
      <c r="AHD76" s="28"/>
      <c r="AHE76" s="28"/>
      <c r="AHF76" s="28"/>
      <c r="AHG76" s="28"/>
      <c r="AHH76" s="28"/>
      <c r="AHI76" s="28"/>
      <c r="AHJ76" s="28"/>
      <c r="AHK76" s="28"/>
      <c r="AHL76" s="28"/>
      <c r="AHM76" s="28"/>
      <c r="AHN76" s="28"/>
      <c r="AHO76" s="28"/>
      <c r="AHP76" s="28"/>
      <c r="AHQ76" s="28"/>
      <c r="AHR76" s="28"/>
      <c r="AHS76" s="28"/>
      <c r="AHT76" s="28"/>
      <c r="AHU76" s="28"/>
      <c r="AHV76" s="28"/>
      <c r="AHW76" s="28"/>
      <c r="AHX76" s="28"/>
      <c r="AHY76" s="28"/>
      <c r="AHZ76" s="28"/>
      <c r="AIA76" s="28"/>
      <c r="AIB76" s="28"/>
      <c r="AIC76" s="28"/>
      <c r="AID76" s="28"/>
      <c r="AIE76" s="28"/>
      <c r="AIF76" s="28"/>
      <c r="AIG76" s="28"/>
      <c r="AIH76" s="28"/>
      <c r="AII76" s="28"/>
      <c r="AIJ76" s="28"/>
      <c r="AIK76" s="28"/>
      <c r="AIL76" s="28"/>
      <c r="AIM76" s="28"/>
      <c r="AIN76" s="28"/>
      <c r="AIO76" s="28"/>
      <c r="AIP76" s="28"/>
      <c r="AIQ76" s="28"/>
      <c r="AIR76" s="28"/>
      <c r="AIS76" s="28"/>
      <c r="AIT76" s="28"/>
      <c r="AIU76" s="28"/>
      <c r="AIV76" s="28"/>
      <c r="AIW76" s="28"/>
      <c r="AIX76" s="28"/>
      <c r="AIY76" s="28"/>
      <c r="AIZ76" s="28"/>
      <c r="AJA76" s="28"/>
      <c r="AJB76" s="28"/>
      <c r="AJC76" s="28"/>
      <c r="AJD76" s="28"/>
      <c r="AJE76" s="28"/>
      <c r="AJF76" s="28"/>
      <c r="AJG76" s="28"/>
      <c r="AJH76" s="28"/>
      <c r="AJI76" s="28"/>
      <c r="AJJ76" s="28"/>
      <c r="AJK76" s="28"/>
      <c r="AJL76" s="28"/>
      <c r="AJM76" s="28"/>
      <c r="AJN76" s="28"/>
      <c r="AJO76" s="28"/>
      <c r="AJP76" s="28"/>
      <c r="AJQ76" s="28"/>
      <c r="AJR76" s="28"/>
      <c r="AJS76" s="28"/>
      <c r="AJT76" s="28"/>
      <c r="AJU76" s="28"/>
      <c r="AJV76" s="28"/>
      <c r="AJW76" s="28"/>
      <c r="AJX76" s="28"/>
      <c r="AJY76" s="28"/>
      <c r="AJZ76" s="28"/>
      <c r="AKA76" s="28"/>
      <c r="AKB76" s="28"/>
      <c r="AKC76" s="28"/>
      <c r="AKD76" s="28"/>
      <c r="AKE76" s="28"/>
      <c r="AKF76" s="28"/>
      <c r="AKG76" s="28"/>
      <c r="AKH76" s="28"/>
      <c r="AKI76" s="28"/>
      <c r="AKJ76" s="28"/>
      <c r="AKK76" s="28"/>
      <c r="AKL76" s="28"/>
      <c r="AKM76" s="28"/>
      <c r="AKN76" s="28"/>
      <c r="AKO76" s="28"/>
      <c r="AKP76" s="28"/>
      <c r="AKQ76" s="28"/>
      <c r="AKR76" s="28"/>
      <c r="AKS76" s="28"/>
      <c r="AKT76" s="28"/>
      <c r="AKU76" s="28"/>
      <c r="AKV76" s="28"/>
      <c r="AKW76" s="28"/>
      <c r="AKX76" s="28"/>
      <c r="AKY76" s="28"/>
      <c r="AKZ76" s="28"/>
      <c r="ALA76" s="28"/>
      <c r="ALB76" s="28"/>
      <c r="ALC76" s="28"/>
      <c r="ALD76" s="28"/>
      <c r="ALE76" s="28"/>
      <c r="ALF76" s="28"/>
      <c r="ALG76" s="28"/>
      <c r="ALH76" s="28"/>
      <c r="ALI76" s="28"/>
      <c r="ALJ76" s="28"/>
      <c r="ALK76" s="28"/>
      <c r="ALL76" s="28"/>
      <c r="ALM76" s="28"/>
      <c r="ALN76" s="28"/>
      <c r="ALO76" s="28"/>
      <c r="ALP76" s="28"/>
      <c r="ALQ76" s="28"/>
      <c r="ALR76" s="28"/>
      <c r="ALS76" s="28"/>
      <c r="ALT76" s="28"/>
      <c r="ALU76" s="28"/>
      <c r="ALV76" s="28"/>
      <c r="ALW76" s="28"/>
      <c r="ALX76" s="28"/>
      <c r="ALY76" s="28"/>
      <c r="ALZ76" s="28"/>
      <c r="AMA76" s="28"/>
      <c r="AMB76" s="28"/>
      <c r="AMC76" s="28"/>
      <c r="AMD76" s="28"/>
      <c r="AME76" s="30"/>
    </row>
    <row r="77" spans="2:1019" s="29" customFormat="1" ht="12" customHeight="1">
      <c r="B77" s="28"/>
      <c r="C77" s="142" t="s">
        <v>1870</v>
      </c>
      <c r="D77" s="217"/>
      <c r="E77" s="217"/>
      <c r="F77" s="217"/>
      <c r="G77" s="217"/>
      <c r="H77" s="217"/>
      <c r="I77" s="217"/>
      <c r="J77" s="217"/>
      <c r="K77" s="480"/>
      <c r="L77" s="15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c r="IH77" s="28"/>
      <c r="II77" s="28"/>
      <c r="IJ77" s="28"/>
      <c r="IK77" s="28"/>
      <c r="IL77" s="28"/>
      <c r="IM77" s="28"/>
      <c r="IN77" s="28"/>
      <c r="IO77" s="28"/>
      <c r="IP77" s="28"/>
      <c r="IQ77" s="28"/>
      <c r="IR77" s="28"/>
      <c r="IS77" s="28"/>
      <c r="IT77" s="28"/>
      <c r="IU77" s="28"/>
      <c r="IV77" s="28"/>
      <c r="IW77" s="28"/>
      <c r="IX77" s="28"/>
      <c r="IY77" s="28"/>
      <c r="IZ77" s="28"/>
      <c r="JA77" s="28"/>
      <c r="JB77" s="28"/>
      <c r="JC77" s="28"/>
      <c r="JD77" s="28"/>
      <c r="JE77" s="28"/>
      <c r="JF77" s="28"/>
      <c r="JG77" s="28"/>
      <c r="JH77" s="28"/>
      <c r="JI77" s="28"/>
      <c r="JJ77" s="28"/>
      <c r="JK77" s="28"/>
      <c r="JL77" s="28"/>
      <c r="JM77" s="28"/>
      <c r="JN77" s="28"/>
      <c r="JO77" s="28"/>
      <c r="JP77" s="28"/>
      <c r="JQ77" s="28"/>
      <c r="JR77" s="28"/>
      <c r="JS77" s="28"/>
      <c r="JT77" s="28"/>
      <c r="JU77" s="28"/>
      <c r="JV77" s="28"/>
      <c r="JW77" s="28"/>
      <c r="JX77" s="28"/>
      <c r="JY77" s="28"/>
      <c r="JZ77" s="28"/>
      <c r="KA77" s="28"/>
      <c r="KB77" s="28"/>
      <c r="KC77" s="28"/>
      <c r="KD77" s="28"/>
      <c r="KE77" s="28"/>
      <c r="KF77" s="28"/>
      <c r="KG77" s="28"/>
      <c r="KH77" s="28"/>
      <c r="KI77" s="28"/>
      <c r="KJ77" s="28"/>
      <c r="KK77" s="28"/>
      <c r="KL77" s="28"/>
      <c r="KM77" s="28"/>
      <c r="KN77" s="28"/>
      <c r="KO77" s="28"/>
      <c r="KP77" s="28"/>
      <c r="KQ77" s="28"/>
      <c r="KR77" s="28"/>
      <c r="KS77" s="28"/>
      <c r="KT77" s="28"/>
      <c r="KU77" s="28"/>
      <c r="KV77" s="28"/>
      <c r="KW77" s="28"/>
      <c r="KX77" s="28"/>
      <c r="KY77" s="28"/>
      <c r="KZ77" s="28"/>
      <c r="LA77" s="28"/>
      <c r="LB77" s="28"/>
      <c r="LC77" s="28"/>
      <c r="LD77" s="28"/>
      <c r="LE77" s="28"/>
      <c r="LF77" s="28"/>
      <c r="LG77" s="28"/>
      <c r="LH77" s="28"/>
      <c r="LI77" s="28"/>
      <c r="LJ77" s="28"/>
      <c r="LK77" s="28"/>
      <c r="LL77" s="28"/>
      <c r="LM77" s="28"/>
      <c r="LN77" s="28"/>
      <c r="LO77" s="28"/>
      <c r="LP77" s="28"/>
      <c r="LQ77" s="28"/>
      <c r="LR77" s="28"/>
      <c r="LS77" s="28"/>
      <c r="LT77" s="28"/>
      <c r="LU77" s="28"/>
      <c r="LV77" s="28"/>
      <c r="LW77" s="28"/>
      <c r="LX77" s="28"/>
      <c r="LY77" s="28"/>
      <c r="LZ77" s="28"/>
      <c r="MA77" s="28"/>
      <c r="MB77" s="28"/>
      <c r="MC77" s="28"/>
      <c r="MD77" s="28"/>
      <c r="ME77" s="28"/>
      <c r="MF77" s="28"/>
      <c r="MG77" s="28"/>
      <c r="MH77" s="28"/>
      <c r="MI77" s="28"/>
      <c r="MJ77" s="28"/>
      <c r="MK77" s="28"/>
      <c r="ML77" s="28"/>
      <c r="MM77" s="28"/>
      <c r="MN77" s="28"/>
      <c r="MO77" s="28"/>
      <c r="MP77" s="28"/>
      <c r="MQ77" s="28"/>
      <c r="MR77" s="28"/>
      <c r="MS77" s="28"/>
      <c r="MT77" s="28"/>
      <c r="MU77" s="28"/>
      <c r="MV77" s="28"/>
      <c r="MW77" s="28"/>
      <c r="MX77" s="28"/>
      <c r="MY77" s="28"/>
      <c r="MZ77" s="28"/>
      <c r="NA77" s="28"/>
      <c r="NB77" s="28"/>
      <c r="NC77" s="28"/>
      <c r="ND77" s="28"/>
      <c r="NE77" s="28"/>
      <c r="NF77" s="28"/>
      <c r="NG77" s="28"/>
      <c r="NH77" s="28"/>
      <c r="NI77" s="28"/>
      <c r="NJ77" s="28"/>
      <c r="NK77" s="28"/>
      <c r="NL77" s="28"/>
      <c r="NM77" s="28"/>
      <c r="NN77" s="28"/>
      <c r="NO77" s="28"/>
      <c r="NP77" s="28"/>
      <c r="NQ77" s="28"/>
      <c r="NR77" s="28"/>
      <c r="NS77" s="28"/>
      <c r="NT77" s="28"/>
      <c r="NU77" s="28"/>
      <c r="NV77" s="28"/>
      <c r="NW77" s="28"/>
      <c r="NX77" s="28"/>
      <c r="NY77" s="28"/>
      <c r="NZ77" s="28"/>
      <c r="OA77" s="28"/>
      <c r="OB77" s="28"/>
      <c r="OC77" s="28"/>
      <c r="OD77" s="28"/>
      <c r="OE77" s="28"/>
      <c r="OF77" s="28"/>
      <c r="OG77" s="28"/>
      <c r="OH77" s="28"/>
      <c r="OI77" s="28"/>
      <c r="OJ77" s="28"/>
      <c r="OK77" s="28"/>
      <c r="OL77" s="28"/>
      <c r="OM77" s="28"/>
      <c r="ON77" s="28"/>
      <c r="OO77" s="28"/>
      <c r="OP77" s="28"/>
      <c r="OQ77" s="28"/>
      <c r="OR77" s="28"/>
      <c r="OS77" s="28"/>
      <c r="OT77" s="28"/>
      <c r="OU77" s="28"/>
      <c r="OV77" s="28"/>
      <c r="OW77" s="28"/>
      <c r="OX77" s="28"/>
      <c r="OY77" s="28"/>
      <c r="OZ77" s="28"/>
      <c r="PA77" s="28"/>
      <c r="PB77" s="28"/>
      <c r="PC77" s="28"/>
      <c r="PD77" s="28"/>
      <c r="PE77" s="28"/>
      <c r="PF77" s="28"/>
      <c r="PG77" s="28"/>
      <c r="PH77" s="28"/>
      <c r="PI77" s="28"/>
      <c r="PJ77" s="28"/>
      <c r="PK77" s="28"/>
      <c r="PL77" s="28"/>
      <c r="PM77" s="28"/>
      <c r="PN77" s="28"/>
      <c r="PO77" s="28"/>
      <c r="PP77" s="28"/>
      <c r="PQ77" s="28"/>
      <c r="PR77" s="28"/>
      <c r="PS77" s="28"/>
      <c r="PT77" s="28"/>
      <c r="PU77" s="28"/>
      <c r="PV77" s="28"/>
      <c r="PW77" s="28"/>
      <c r="PX77" s="28"/>
      <c r="PY77" s="28"/>
      <c r="PZ77" s="28"/>
      <c r="QA77" s="28"/>
      <c r="QB77" s="28"/>
      <c r="QC77" s="28"/>
      <c r="QD77" s="28"/>
      <c r="QE77" s="28"/>
      <c r="QF77" s="28"/>
      <c r="QG77" s="28"/>
      <c r="QH77" s="28"/>
      <c r="QI77" s="28"/>
      <c r="QJ77" s="28"/>
      <c r="QK77" s="28"/>
      <c r="QL77" s="28"/>
      <c r="QM77" s="28"/>
      <c r="QN77" s="28"/>
      <c r="QO77" s="28"/>
      <c r="QP77" s="28"/>
      <c r="QQ77" s="28"/>
      <c r="QR77" s="28"/>
      <c r="QS77" s="28"/>
      <c r="QT77" s="28"/>
      <c r="QU77" s="28"/>
      <c r="QV77" s="28"/>
      <c r="QW77" s="28"/>
      <c r="QX77" s="28"/>
      <c r="QY77" s="28"/>
      <c r="QZ77" s="28"/>
      <c r="RA77" s="28"/>
      <c r="RB77" s="28"/>
      <c r="RC77" s="28"/>
      <c r="RD77" s="28"/>
      <c r="RE77" s="28"/>
      <c r="RF77" s="28"/>
      <c r="RG77" s="28"/>
      <c r="RH77" s="28"/>
      <c r="RI77" s="28"/>
      <c r="RJ77" s="28"/>
      <c r="RK77" s="28"/>
      <c r="RL77" s="28"/>
      <c r="RM77" s="28"/>
      <c r="RN77" s="28"/>
      <c r="RO77" s="28"/>
      <c r="RP77" s="28"/>
      <c r="RQ77" s="28"/>
      <c r="RR77" s="28"/>
      <c r="RS77" s="28"/>
      <c r="RT77" s="28"/>
      <c r="RU77" s="28"/>
      <c r="RV77" s="28"/>
      <c r="RW77" s="28"/>
      <c r="RX77" s="28"/>
      <c r="RY77" s="28"/>
      <c r="RZ77" s="28"/>
      <c r="SA77" s="28"/>
      <c r="SB77" s="28"/>
      <c r="SC77" s="28"/>
      <c r="SD77" s="28"/>
      <c r="SE77" s="28"/>
      <c r="SF77" s="28"/>
      <c r="SG77" s="28"/>
      <c r="SH77" s="28"/>
      <c r="SI77" s="28"/>
      <c r="SJ77" s="28"/>
      <c r="SK77" s="28"/>
      <c r="SL77" s="28"/>
      <c r="SM77" s="28"/>
      <c r="SN77" s="28"/>
      <c r="SO77" s="28"/>
      <c r="SP77" s="28"/>
      <c r="SQ77" s="28"/>
      <c r="SR77" s="28"/>
      <c r="SS77" s="28"/>
      <c r="ST77" s="28"/>
      <c r="SU77" s="28"/>
      <c r="SV77" s="28"/>
      <c r="SW77" s="28"/>
      <c r="SX77" s="28"/>
      <c r="SY77" s="28"/>
      <c r="SZ77" s="28"/>
      <c r="TA77" s="28"/>
      <c r="TB77" s="28"/>
      <c r="TC77" s="28"/>
      <c r="TD77" s="28"/>
      <c r="TE77" s="28"/>
      <c r="TF77" s="28"/>
      <c r="TG77" s="28"/>
      <c r="TH77" s="28"/>
      <c r="TI77" s="28"/>
      <c r="TJ77" s="28"/>
      <c r="TK77" s="28"/>
      <c r="TL77" s="28"/>
      <c r="TM77" s="28"/>
      <c r="TN77" s="28"/>
      <c r="TO77" s="28"/>
      <c r="TP77" s="28"/>
      <c r="TQ77" s="28"/>
      <c r="TR77" s="28"/>
      <c r="TS77" s="28"/>
      <c r="TT77" s="28"/>
      <c r="TU77" s="28"/>
      <c r="TV77" s="28"/>
      <c r="TW77" s="28"/>
      <c r="TX77" s="28"/>
      <c r="TY77" s="28"/>
      <c r="TZ77" s="28"/>
      <c r="UA77" s="28"/>
      <c r="UB77" s="28"/>
      <c r="UC77" s="28"/>
      <c r="UD77" s="28"/>
      <c r="UE77" s="28"/>
      <c r="UF77" s="28"/>
      <c r="UG77" s="28"/>
      <c r="UH77" s="28"/>
      <c r="UI77" s="28"/>
      <c r="UJ77" s="28"/>
      <c r="UK77" s="28"/>
      <c r="UL77" s="28"/>
      <c r="UM77" s="28"/>
      <c r="UN77" s="28"/>
      <c r="UO77" s="28"/>
      <c r="UP77" s="28"/>
      <c r="UQ77" s="28"/>
      <c r="UR77" s="28"/>
      <c r="US77" s="28"/>
      <c r="UT77" s="28"/>
      <c r="UU77" s="28"/>
      <c r="UV77" s="28"/>
      <c r="UW77" s="28"/>
      <c r="UX77" s="28"/>
      <c r="UY77" s="28"/>
      <c r="UZ77" s="28"/>
      <c r="VA77" s="28"/>
      <c r="VB77" s="28"/>
      <c r="VC77" s="28"/>
      <c r="VD77" s="28"/>
      <c r="VE77" s="28"/>
      <c r="VF77" s="28"/>
      <c r="VG77" s="28"/>
      <c r="VH77" s="28"/>
      <c r="VI77" s="28"/>
      <c r="VJ77" s="28"/>
      <c r="VK77" s="28"/>
      <c r="VL77" s="28"/>
      <c r="VM77" s="28"/>
      <c r="VN77" s="28"/>
      <c r="VO77" s="28"/>
      <c r="VP77" s="28"/>
      <c r="VQ77" s="28"/>
      <c r="VR77" s="28"/>
      <c r="VS77" s="28"/>
      <c r="VT77" s="28"/>
      <c r="VU77" s="28"/>
      <c r="VV77" s="28"/>
      <c r="VW77" s="28"/>
      <c r="VX77" s="28"/>
      <c r="VY77" s="28"/>
      <c r="VZ77" s="28"/>
      <c r="WA77" s="28"/>
      <c r="WB77" s="28"/>
      <c r="WC77" s="28"/>
      <c r="WD77" s="28"/>
      <c r="WE77" s="28"/>
      <c r="WF77" s="28"/>
      <c r="WG77" s="28"/>
      <c r="WH77" s="28"/>
      <c r="WI77" s="28"/>
      <c r="WJ77" s="28"/>
      <c r="WK77" s="28"/>
      <c r="WL77" s="28"/>
      <c r="WM77" s="28"/>
      <c r="WN77" s="28"/>
      <c r="WO77" s="28"/>
      <c r="WP77" s="28"/>
      <c r="WQ77" s="28"/>
      <c r="WR77" s="28"/>
      <c r="WS77" s="28"/>
      <c r="WT77" s="28"/>
      <c r="WU77" s="28"/>
      <c r="WV77" s="28"/>
      <c r="WW77" s="28"/>
      <c r="WX77" s="28"/>
      <c r="WY77" s="28"/>
      <c r="WZ77" s="28"/>
      <c r="XA77" s="28"/>
      <c r="XB77" s="28"/>
      <c r="XC77" s="28"/>
      <c r="XD77" s="28"/>
      <c r="XE77" s="28"/>
      <c r="XF77" s="28"/>
      <c r="XG77" s="28"/>
      <c r="XH77" s="28"/>
      <c r="XI77" s="28"/>
      <c r="XJ77" s="28"/>
      <c r="XK77" s="28"/>
      <c r="XL77" s="28"/>
      <c r="XM77" s="28"/>
      <c r="XN77" s="28"/>
      <c r="XO77" s="28"/>
      <c r="XP77" s="28"/>
      <c r="XQ77" s="28"/>
      <c r="XR77" s="28"/>
      <c r="XS77" s="28"/>
      <c r="XT77" s="28"/>
      <c r="XU77" s="28"/>
      <c r="XV77" s="28"/>
      <c r="XW77" s="28"/>
      <c r="XX77" s="28"/>
      <c r="XY77" s="28"/>
      <c r="XZ77" s="28"/>
      <c r="YA77" s="28"/>
      <c r="YB77" s="28"/>
      <c r="YC77" s="28"/>
      <c r="YD77" s="28"/>
      <c r="YE77" s="28"/>
      <c r="YF77" s="28"/>
      <c r="YG77" s="28"/>
      <c r="YH77" s="28"/>
      <c r="YI77" s="28"/>
      <c r="YJ77" s="28"/>
      <c r="YK77" s="28"/>
      <c r="YL77" s="28"/>
      <c r="YM77" s="28"/>
      <c r="YN77" s="28"/>
      <c r="YO77" s="28"/>
      <c r="YP77" s="28"/>
      <c r="YQ77" s="28"/>
      <c r="YR77" s="28"/>
      <c r="YS77" s="28"/>
      <c r="YT77" s="28"/>
      <c r="YU77" s="28"/>
      <c r="YV77" s="28"/>
      <c r="YW77" s="28"/>
      <c r="YX77" s="28"/>
      <c r="YY77" s="28"/>
      <c r="YZ77" s="28"/>
      <c r="ZA77" s="28"/>
      <c r="ZB77" s="28"/>
      <c r="ZC77" s="28"/>
      <c r="ZD77" s="28"/>
      <c r="ZE77" s="28"/>
      <c r="ZF77" s="28"/>
      <c r="ZG77" s="28"/>
      <c r="ZH77" s="28"/>
      <c r="ZI77" s="28"/>
      <c r="ZJ77" s="28"/>
      <c r="ZK77" s="28"/>
      <c r="ZL77" s="28"/>
      <c r="ZM77" s="28"/>
      <c r="ZN77" s="28"/>
      <c r="ZO77" s="28"/>
      <c r="ZP77" s="28"/>
      <c r="ZQ77" s="28"/>
      <c r="ZR77" s="28"/>
      <c r="ZS77" s="28"/>
      <c r="ZT77" s="28"/>
      <c r="ZU77" s="28"/>
      <c r="ZV77" s="28"/>
      <c r="ZW77" s="28"/>
      <c r="ZX77" s="28"/>
      <c r="ZY77" s="28"/>
      <c r="ZZ77" s="28"/>
      <c r="AAA77" s="28"/>
      <c r="AAB77" s="28"/>
      <c r="AAC77" s="28"/>
      <c r="AAD77" s="28"/>
      <c r="AAE77" s="28"/>
      <c r="AAF77" s="28"/>
      <c r="AAG77" s="28"/>
      <c r="AAH77" s="28"/>
      <c r="AAI77" s="28"/>
      <c r="AAJ77" s="28"/>
      <c r="AAK77" s="28"/>
      <c r="AAL77" s="28"/>
      <c r="AAM77" s="28"/>
      <c r="AAN77" s="28"/>
      <c r="AAO77" s="28"/>
      <c r="AAP77" s="28"/>
      <c r="AAQ77" s="28"/>
      <c r="AAR77" s="28"/>
      <c r="AAS77" s="28"/>
      <c r="AAT77" s="28"/>
      <c r="AAU77" s="28"/>
      <c r="AAV77" s="28"/>
      <c r="AAW77" s="28"/>
      <c r="AAX77" s="28"/>
      <c r="AAY77" s="28"/>
      <c r="AAZ77" s="28"/>
      <c r="ABA77" s="28"/>
      <c r="ABB77" s="28"/>
      <c r="ABC77" s="28"/>
      <c r="ABD77" s="28"/>
      <c r="ABE77" s="28"/>
      <c r="ABF77" s="28"/>
      <c r="ABG77" s="28"/>
      <c r="ABH77" s="28"/>
      <c r="ABI77" s="28"/>
      <c r="ABJ77" s="28"/>
      <c r="ABK77" s="28"/>
      <c r="ABL77" s="28"/>
      <c r="ABM77" s="28"/>
      <c r="ABN77" s="28"/>
      <c r="ABO77" s="28"/>
      <c r="ABP77" s="28"/>
      <c r="ABQ77" s="28"/>
      <c r="ABR77" s="28"/>
      <c r="ABS77" s="28"/>
      <c r="ABT77" s="28"/>
      <c r="ABU77" s="28"/>
      <c r="ABV77" s="28"/>
      <c r="ABW77" s="28"/>
      <c r="ABX77" s="28"/>
      <c r="ABY77" s="28"/>
      <c r="ABZ77" s="28"/>
      <c r="ACA77" s="28"/>
      <c r="ACB77" s="28"/>
      <c r="ACC77" s="28"/>
      <c r="ACD77" s="28"/>
      <c r="ACE77" s="28"/>
      <c r="ACF77" s="28"/>
      <c r="ACG77" s="28"/>
      <c r="ACH77" s="28"/>
      <c r="ACI77" s="28"/>
      <c r="ACJ77" s="28"/>
      <c r="ACK77" s="28"/>
      <c r="ACL77" s="28"/>
      <c r="ACM77" s="28"/>
      <c r="ACN77" s="28"/>
      <c r="ACO77" s="28"/>
      <c r="ACP77" s="28"/>
      <c r="ACQ77" s="28"/>
      <c r="ACR77" s="28"/>
      <c r="ACS77" s="28"/>
      <c r="ACT77" s="28"/>
      <c r="ACU77" s="28"/>
      <c r="ACV77" s="28"/>
      <c r="ACW77" s="28"/>
      <c r="ACX77" s="28"/>
      <c r="ACY77" s="28"/>
      <c r="ACZ77" s="28"/>
      <c r="ADA77" s="28"/>
      <c r="ADB77" s="28"/>
      <c r="ADC77" s="28"/>
      <c r="ADD77" s="28"/>
      <c r="ADE77" s="28"/>
      <c r="ADF77" s="28"/>
      <c r="ADG77" s="28"/>
      <c r="ADH77" s="28"/>
      <c r="ADI77" s="28"/>
      <c r="ADJ77" s="28"/>
      <c r="ADK77" s="28"/>
      <c r="ADL77" s="28"/>
      <c r="ADM77" s="28"/>
      <c r="ADN77" s="28"/>
      <c r="ADO77" s="28"/>
      <c r="ADP77" s="28"/>
      <c r="ADQ77" s="28"/>
      <c r="ADR77" s="28"/>
      <c r="ADS77" s="28"/>
      <c r="ADT77" s="28"/>
      <c r="ADU77" s="28"/>
      <c r="ADV77" s="28"/>
      <c r="ADW77" s="28"/>
      <c r="ADX77" s="28"/>
      <c r="ADY77" s="28"/>
      <c r="ADZ77" s="28"/>
      <c r="AEA77" s="28"/>
      <c r="AEB77" s="28"/>
      <c r="AEC77" s="28"/>
      <c r="AED77" s="28"/>
      <c r="AEE77" s="28"/>
      <c r="AEF77" s="28"/>
      <c r="AEG77" s="28"/>
      <c r="AEH77" s="28"/>
      <c r="AEI77" s="28"/>
      <c r="AEJ77" s="28"/>
      <c r="AEK77" s="28"/>
      <c r="AEL77" s="28"/>
      <c r="AEM77" s="28"/>
      <c r="AEN77" s="28"/>
      <c r="AEO77" s="28"/>
      <c r="AEP77" s="28"/>
      <c r="AEQ77" s="28"/>
      <c r="AER77" s="28"/>
      <c r="AES77" s="28"/>
      <c r="AET77" s="28"/>
      <c r="AEU77" s="28"/>
      <c r="AEV77" s="28"/>
      <c r="AEW77" s="28"/>
      <c r="AEX77" s="28"/>
      <c r="AEY77" s="28"/>
      <c r="AEZ77" s="28"/>
      <c r="AFA77" s="28"/>
      <c r="AFB77" s="28"/>
      <c r="AFC77" s="28"/>
      <c r="AFD77" s="28"/>
      <c r="AFE77" s="28"/>
      <c r="AFF77" s="28"/>
      <c r="AFG77" s="28"/>
      <c r="AFH77" s="28"/>
      <c r="AFI77" s="28"/>
      <c r="AFJ77" s="28"/>
      <c r="AFK77" s="28"/>
      <c r="AFL77" s="28"/>
      <c r="AFM77" s="28"/>
      <c r="AFN77" s="28"/>
      <c r="AFO77" s="28"/>
      <c r="AFP77" s="28"/>
      <c r="AFQ77" s="28"/>
      <c r="AFR77" s="28"/>
      <c r="AFS77" s="28"/>
      <c r="AFT77" s="28"/>
      <c r="AFU77" s="28"/>
      <c r="AFV77" s="28"/>
      <c r="AFW77" s="28"/>
      <c r="AFX77" s="28"/>
      <c r="AFY77" s="28"/>
      <c r="AFZ77" s="28"/>
      <c r="AGA77" s="28"/>
      <c r="AGB77" s="28"/>
      <c r="AGC77" s="28"/>
      <c r="AGD77" s="28"/>
      <c r="AGE77" s="28"/>
      <c r="AGF77" s="28"/>
      <c r="AGG77" s="28"/>
      <c r="AGH77" s="28"/>
      <c r="AGI77" s="28"/>
      <c r="AGJ77" s="28"/>
      <c r="AGK77" s="28"/>
      <c r="AGL77" s="28"/>
      <c r="AGM77" s="28"/>
      <c r="AGN77" s="28"/>
      <c r="AGO77" s="28"/>
      <c r="AGP77" s="28"/>
      <c r="AGQ77" s="28"/>
      <c r="AGR77" s="28"/>
      <c r="AGS77" s="28"/>
      <c r="AGT77" s="28"/>
      <c r="AGU77" s="28"/>
      <c r="AGV77" s="28"/>
      <c r="AGW77" s="28"/>
      <c r="AGX77" s="28"/>
      <c r="AGY77" s="28"/>
      <c r="AGZ77" s="28"/>
      <c r="AHA77" s="28"/>
      <c r="AHB77" s="28"/>
      <c r="AHC77" s="28"/>
      <c r="AHD77" s="28"/>
      <c r="AHE77" s="28"/>
      <c r="AHF77" s="28"/>
      <c r="AHG77" s="28"/>
      <c r="AHH77" s="28"/>
      <c r="AHI77" s="28"/>
      <c r="AHJ77" s="28"/>
      <c r="AHK77" s="28"/>
      <c r="AHL77" s="28"/>
      <c r="AHM77" s="28"/>
      <c r="AHN77" s="28"/>
      <c r="AHO77" s="28"/>
      <c r="AHP77" s="28"/>
      <c r="AHQ77" s="28"/>
      <c r="AHR77" s="28"/>
      <c r="AHS77" s="28"/>
      <c r="AHT77" s="28"/>
      <c r="AHU77" s="28"/>
      <c r="AHV77" s="28"/>
      <c r="AHW77" s="28"/>
      <c r="AHX77" s="28"/>
      <c r="AHY77" s="28"/>
      <c r="AHZ77" s="28"/>
      <c r="AIA77" s="28"/>
      <c r="AIB77" s="28"/>
      <c r="AIC77" s="28"/>
      <c r="AID77" s="28"/>
      <c r="AIE77" s="28"/>
      <c r="AIF77" s="28"/>
      <c r="AIG77" s="28"/>
      <c r="AIH77" s="28"/>
      <c r="AII77" s="28"/>
      <c r="AIJ77" s="28"/>
      <c r="AIK77" s="28"/>
      <c r="AIL77" s="28"/>
      <c r="AIM77" s="28"/>
      <c r="AIN77" s="28"/>
      <c r="AIO77" s="28"/>
      <c r="AIP77" s="28"/>
      <c r="AIQ77" s="28"/>
      <c r="AIR77" s="28"/>
      <c r="AIS77" s="28"/>
      <c r="AIT77" s="28"/>
      <c r="AIU77" s="28"/>
      <c r="AIV77" s="28"/>
      <c r="AIW77" s="28"/>
      <c r="AIX77" s="28"/>
      <c r="AIY77" s="28"/>
      <c r="AIZ77" s="28"/>
      <c r="AJA77" s="28"/>
      <c r="AJB77" s="28"/>
      <c r="AJC77" s="28"/>
      <c r="AJD77" s="28"/>
      <c r="AJE77" s="28"/>
      <c r="AJF77" s="28"/>
      <c r="AJG77" s="28"/>
      <c r="AJH77" s="28"/>
      <c r="AJI77" s="28"/>
      <c r="AJJ77" s="28"/>
      <c r="AJK77" s="28"/>
      <c r="AJL77" s="28"/>
      <c r="AJM77" s="28"/>
      <c r="AJN77" s="28"/>
      <c r="AJO77" s="28"/>
      <c r="AJP77" s="28"/>
      <c r="AJQ77" s="28"/>
      <c r="AJR77" s="28"/>
      <c r="AJS77" s="28"/>
      <c r="AJT77" s="28"/>
      <c r="AJU77" s="28"/>
      <c r="AJV77" s="28"/>
      <c r="AJW77" s="28"/>
      <c r="AJX77" s="28"/>
      <c r="AJY77" s="28"/>
      <c r="AJZ77" s="28"/>
      <c r="AKA77" s="28"/>
      <c r="AKB77" s="28"/>
      <c r="AKC77" s="28"/>
      <c r="AKD77" s="28"/>
      <c r="AKE77" s="28"/>
      <c r="AKF77" s="28"/>
      <c r="AKG77" s="28"/>
      <c r="AKH77" s="28"/>
      <c r="AKI77" s="28"/>
      <c r="AKJ77" s="28"/>
      <c r="AKK77" s="28"/>
      <c r="AKL77" s="28"/>
      <c r="AKM77" s="28"/>
      <c r="AKN77" s="28"/>
      <c r="AKO77" s="28"/>
      <c r="AKP77" s="28"/>
      <c r="AKQ77" s="28"/>
      <c r="AKR77" s="28"/>
      <c r="AKS77" s="28"/>
      <c r="AKT77" s="28"/>
      <c r="AKU77" s="28"/>
      <c r="AKV77" s="28"/>
      <c r="AKW77" s="28"/>
      <c r="AKX77" s="28"/>
      <c r="AKY77" s="28"/>
      <c r="AKZ77" s="28"/>
      <c r="ALA77" s="28"/>
      <c r="ALB77" s="28"/>
      <c r="ALC77" s="28"/>
      <c r="ALD77" s="28"/>
      <c r="ALE77" s="28"/>
      <c r="ALF77" s="28"/>
      <c r="ALG77" s="28"/>
      <c r="ALH77" s="28"/>
      <c r="ALI77" s="28"/>
      <c r="ALJ77" s="28"/>
      <c r="ALK77" s="28"/>
      <c r="ALL77" s="28"/>
      <c r="ALM77" s="28"/>
      <c r="ALN77" s="28"/>
      <c r="ALO77" s="28"/>
      <c r="ALP77" s="28"/>
      <c r="ALQ77" s="28"/>
      <c r="ALR77" s="28"/>
      <c r="ALS77" s="28"/>
      <c r="ALT77" s="28"/>
      <c r="ALU77" s="28"/>
      <c r="ALV77" s="28"/>
      <c r="ALW77" s="28"/>
      <c r="ALX77" s="28"/>
      <c r="ALY77" s="28"/>
      <c r="ALZ77" s="28"/>
      <c r="AMA77" s="28"/>
      <c r="AMB77" s="28"/>
      <c r="AMC77" s="28"/>
      <c r="AMD77" s="28"/>
      <c r="AME77" s="30"/>
    </row>
    <row r="78" spans="2:1019" s="29" customFormat="1" ht="12" customHeight="1">
      <c r="B78" s="28"/>
      <c r="C78" s="142" t="s">
        <v>704</v>
      </c>
      <c r="D78" s="217"/>
      <c r="E78" s="217"/>
      <c r="F78" s="217"/>
      <c r="G78" s="217"/>
      <c r="H78" s="217"/>
      <c r="I78" s="217"/>
      <c r="J78" s="217"/>
      <c r="K78" s="480"/>
      <c r="L78" s="15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c r="HL78" s="28"/>
      <c r="HM78" s="28"/>
      <c r="HN78" s="28"/>
      <c r="HO78" s="28"/>
      <c r="HP78" s="28"/>
      <c r="HQ78" s="28"/>
      <c r="HR78" s="28"/>
      <c r="HS78" s="28"/>
      <c r="HT78" s="28"/>
      <c r="HU78" s="28"/>
      <c r="HV78" s="28"/>
      <c r="HW78" s="28"/>
      <c r="HX78" s="28"/>
      <c r="HY78" s="28"/>
      <c r="HZ78" s="28"/>
      <c r="IA78" s="28"/>
      <c r="IB78" s="28"/>
      <c r="IC78" s="28"/>
      <c r="ID78" s="28"/>
      <c r="IE78" s="28"/>
      <c r="IF78" s="28"/>
      <c r="IG78" s="28"/>
      <c r="IH78" s="28"/>
      <c r="II78" s="28"/>
      <c r="IJ78" s="28"/>
      <c r="IK78" s="28"/>
      <c r="IL78" s="28"/>
      <c r="IM78" s="28"/>
      <c r="IN78" s="28"/>
      <c r="IO78" s="28"/>
      <c r="IP78" s="28"/>
      <c r="IQ78" s="28"/>
      <c r="IR78" s="28"/>
      <c r="IS78" s="28"/>
      <c r="IT78" s="28"/>
      <c r="IU78" s="28"/>
      <c r="IV78" s="28"/>
      <c r="IW78" s="28"/>
      <c r="IX78" s="28"/>
      <c r="IY78" s="28"/>
      <c r="IZ78" s="28"/>
      <c r="JA78" s="28"/>
      <c r="JB78" s="28"/>
      <c r="JC78" s="28"/>
      <c r="JD78" s="28"/>
      <c r="JE78" s="28"/>
      <c r="JF78" s="28"/>
      <c r="JG78" s="28"/>
      <c r="JH78" s="28"/>
      <c r="JI78" s="28"/>
      <c r="JJ78" s="28"/>
      <c r="JK78" s="28"/>
      <c r="JL78" s="28"/>
      <c r="JM78" s="28"/>
      <c r="JN78" s="28"/>
      <c r="JO78" s="28"/>
      <c r="JP78" s="28"/>
      <c r="JQ78" s="28"/>
      <c r="JR78" s="28"/>
      <c r="JS78" s="28"/>
      <c r="JT78" s="28"/>
      <c r="JU78" s="28"/>
      <c r="JV78" s="28"/>
      <c r="JW78" s="28"/>
      <c r="JX78" s="28"/>
      <c r="JY78" s="28"/>
      <c r="JZ78" s="28"/>
      <c r="KA78" s="28"/>
      <c r="KB78" s="28"/>
      <c r="KC78" s="28"/>
      <c r="KD78" s="28"/>
      <c r="KE78" s="28"/>
      <c r="KF78" s="28"/>
      <c r="KG78" s="28"/>
      <c r="KH78" s="28"/>
      <c r="KI78" s="28"/>
      <c r="KJ78" s="28"/>
      <c r="KK78" s="28"/>
      <c r="KL78" s="28"/>
      <c r="KM78" s="28"/>
      <c r="KN78" s="28"/>
      <c r="KO78" s="28"/>
      <c r="KP78" s="28"/>
      <c r="KQ78" s="28"/>
      <c r="KR78" s="28"/>
      <c r="KS78" s="28"/>
      <c r="KT78" s="28"/>
      <c r="KU78" s="28"/>
      <c r="KV78" s="28"/>
      <c r="KW78" s="28"/>
      <c r="KX78" s="28"/>
      <c r="KY78" s="28"/>
      <c r="KZ78" s="28"/>
      <c r="LA78" s="28"/>
      <c r="LB78" s="28"/>
      <c r="LC78" s="28"/>
      <c r="LD78" s="28"/>
      <c r="LE78" s="28"/>
      <c r="LF78" s="28"/>
      <c r="LG78" s="28"/>
      <c r="LH78" s="28"/>
      <c r="LI78" s="28"/>
      <c r="LJ78" s="28"/>
      <c r="LK78" s="28"/>
      <c r="LL78" s="28"/>
      <c r="LM78" s="28"/>
      <c r="LN78" s="28"/>
      <c r="LO78" s="28"/>
      <c r="LP78" s="28"/>
      <c r="LQ78" s="28"/>
      <c r="LR78" s="28"/>
      <c r="LS78" s="28"/>
      <c r="LT78" s="28"/>
      <c r="LU78" s="28"/>
      <c r="LV78" s="28"/>
      <c r="LW78" s="28"/>
      <c r="LX78" s="28"/>
      <c r="LY78" s="28"/>
      <c r="LZ78" s="28"/>
      <c r="MA78" s="28"/>
      <c r="MB78" s="28"/>
      <c r="MC78" s="28"/>
      <c r="MD78" s="28"/>
      <c r="ME78" s="28"/>
      <c r="MF78" s="28"/>
      <c r="MG78" s="28"/>
      <c r="MH78" s="28"/>
      <c r="MI78" s="28"/>
      <c r="MJ78" s="28"/>
      <c r="MK78" s="28"/>
      <c r="ML78" s="28"/>
      <c r="MM78" s="28"/>
      <c r="MN78" s="28"/>
      <c r="MO78" s="28"/>
      <c r="MP78" s="28"/>
      <c r="MQ78" s="28"/>
      <c r="MR78" s="28"/>
      <c r="MS78" s="28"/>
      <c r="MT78" s="28"/>
      <c r="MU78" s="28"/>
      <c r="MV78" s="28"/>
      <c r="MW78" s="28"/>
      <c r="MX78" s="28"/>
      <c r="MY78" s="28"/>
      <c r="MZ78" s="28"/>
      <c r="NA78" s="28"/>
      <c r="NB78" s="28"/>
      <c r="NC78" s="28"/>
      <c r="ND78" s="28"/>
      <c r="NE78" s="28"/>
      <c r="NF78" s="28"/>
      <c r="NG78" s="28"/>
      <c r="NH78" s="28"/>
      <c r="NI78" s="28"/>
      <c r="NJ78" s="28"/>
      <c r="NK78" s="28"/>
      <c r="NL78" s="28"/>
      <c r="NM78" s="28"/>
      <c r="NN78" s="28"/>
      <c r="NO78" s="28"/>
      <c r="NP78" s="28"/>
      <c r="NQ78" s="28"/>
      <c r="NR78" s="28"/>
      <c r="NS78" s="28"/>
      <c r="NT78" s="28"/>
      <c r="NU78" s="28"/>
      <c r="NV78" s="28"/>
      <c r="NW78" s="28"/>
      <c r="NX78" s="28"/>
      <c r="NY78" s="28"/>
      <c r="NZ78" s="28"/>
      <c r="OA78" s="28"/>
      <c r="OB78" s="28"/>
      <c r="OC78" s="28"/>
      <c r="OD78" s="28"/>
      <c r="OE78" s="28"/>
      <c r="OF78" s="28"/>
      <c r="OG78" s="28"/>
      <c r="OH78" s="28"/>
      <c r="OI78" s="28"/>
      <c r="OJ78" s="28"/>
      <c r="OK78" s="28"/>
      <c r="OL78" s="28"/>
      <c r="OM78" s="28"/>
      <c r="ON78" s="28"/>
      <c r="OO78" s="28"/>
      <c r="OP78" s="28"/>
      <c r="OQ78" s="28"/>
      <c r="OR78" s="28"/>
      <c r="OS78" s="28"/>
      <c r="OT78" s="28"/>
      <c r="OU78" s="28"/>
      <c r="OV78" s="28"/>
      <c r="OW78" s="28"/>
      <c r="OX78" s="28"/>
      <c r="OY78" s="28"/>
      <c r="OZ78" s="28"/>
      <c r="PA78" s="28"/>
      <c r="PB78" s="28"/>
      <c r="PC78" s="28"/>
      <c r="PD78" s="28"/>
      <c r="PE78" s="28"/>
      <c r="PF78" s="28"/>
      <c r="PG78" s="28"/>
      <c r="PH78" s="28"/>
      <c r="PI78" s="28"/>
      <c r="PJ78" s="28"/>
      <c r="PK78" s="28"/>
      <c r="PL78" s="28"/>
      <c r="PM78" s="28"/>
      <c r="PN78" s="28"/>
      <c r="PO78" s="28"/>
      <c r="PP78" s="28"/>
      <c r="PQ78" s="28"/>
      <c r="PR78" s="28"/>
      <c r="PS78" s="28"/>
      <c r="PT78" s="28"/>
      <c r="PU78" s="28"/>
      <c r="PV78" s="28"/>
      <c r="PW78" s="28"/>
      <c r="PX78" s="28"/>
      <c r="PY78" s="28"/>
      <c r="PZ78" s="28"/>
      <c r="QA78" s="28"/>
      <c r="QB78" s="28"/>
      <c r="QC78" s="28"/>
      <c r="QD78" s="28"/>
      <c r="QE78" s="28"/>
      <c r="QF78" s="28"/>
      <c r="QG78" s="28"/>
      <c r="QH78" s="28"/>
      <c r="QI78" s="28"/>
      <c r="QJ78" s="28"/>
      <c r="QK78" s="28"/>
      <c r="QL78" s="28"/>
      <c r="QM78" s="28"/>
      <c r="QN78" s="28"/>
      <c r="QO78" s="28"/>
      <c r="QP78" s="28"/>
      <c r="QQ78" s="28"/>
      <c r="QR78" s="28"/>
      <c r="QS78" s="28"/>
      <c r="QT78" s="28"/>
      <c r="QU78" s="28"/>
      <c r="QV78" s="28"/>
      <c r="QW78" s="28"/>
      <c r="QX78" s="28"/>
      <c r="QY78" s="28"/>
      <c r="QZ78" s="28"/>
      <c r="RA78" s="28"/>
      <c r="RB78" s="28"/>
      <c r="RC78" s="28"/>
      <c r="RD78" s="28"/>
      <c r="RE78" s="28"/>
      <c r="RF78" s="28"/>
      <c r="RG78" s="28"/>
      <c r="RH78" s="28"/>
      <c r="RI78" s="28"/>
      <c r="RJ78" s="28"/>
      <c r="RK78" s="28"/>
      <c r="RL78" s="28"/>
      <c r="RM78" s="28"/>
      <c r="RN78" s="28"/>
      <c r="RO78" s="28"/>
      <c r="RP78" s="28"/>
      <c r="RQ78" s="28"/>
      <c r="RR78" s="28"/>
      <c r="RS78" s="28"/>
      <c r="RT78" s="28"/>
      <c r="RU78" s="28"/>
      <c r="RV78" s="28"/>
      <c r="RW78" s="28"/>
      <c r="RX78" s="28"/>
      <c r="RY78" s="28"/>
      <c r="RZ78" s="28"/>
      <c r="SA78" s="28"/>
      <c r="SB78" s="28"/>
      <c r="SC78" s="28"/>
      <c r="SD78" s="28"/>
      <c r="SE78" s="28"/>
      <c r="SF78" s="28"/>
      <c r="SG78" s="28"/>
      <c r="SH78" s="28"/>
      <c r="SI78" s="28"/>
      <c r="SJ78" s="28"/>
      <c r="SK78" s="28"/>
      <c r="SL78" s="28"/>
      <c r="SM78" s="28"/>
      <c r="SN78" s="28"/>
      <c r="SO78" s="28"/>
      <c r="SP78" s="28"/>
      <c r="SQ78" s="28"/>
      <c r="SR78" s="28"/>
      <c r="SS78" s="28"/>
      <c r="ST78" s="28"/>
      <c r="SU78" s="28"/>
      <c r="SV78" s="28"/>
      <c r="SW78" s="28"/>
      <c r="SX78" s="28"/>
      <c r="SY78" s="28"/>
      <c r="SZ78" s="28"/>
      <c r="TA78" s="28"/>
      <c r="TB78" s="28"/>
      <c r="TC78" s="28"/>
      <c r="TD78" s="28"/>
      <c r="TE78" s="28"/>
      <c r="TF78" s="28"/>
      <c r="TG78" s="28"/>
      <c r="TH78" s="28"/>
      <c r="TI78" s="28"/>
      <c r="TJ78" s="28"/>
      <c r="TK78" s="28"/>
      <c r="TL78" s="28"/>
      <c r="TM78" s="28"/>
      <c r="TN78" s="28"/>
      <c r="TO78" s="28"/>
      <c r="TP78" s="28"/>
      <c r="TQ78" s="28"/>
      <c r="TR78" s="28"/>
      <c r="TS78" s="28"/>
      <c r="TT78" s="28"/>
      <c r="TU78" s="28"/>
      <c r="TV78" s="28"/>
      <c r="TW78" s="28"/>
      <c r="TX78" s="28"/>
      <c r="TY78" s="28"/>
      <c r="TZ78" s="28"/>
      <c r="UA78" s="28"/>
      <c r="UB78" s="28"/>
      <c r="UC78" s="28"/>
      <c r="UD78" s="28"/>
      <c r="UE78" s="28"/>
      <c r="UF78" s="28"/>
      <c r="UG78" s="28"/>
      <c r="UH78" s="28"/>
      <c r="UI78" s="28"/>
      <c r="UJ78" s="28"/>
      <c r="UK78" s="28"/>
      <c r="UL78" s="28"/>
      <c r="UM78" s="28"/>
      <c r="UN78" s="28"/>
      <c r="UO78" s="28"/>
      <c r="UP78" s="28"/>
      <c r="UQ78" s="28"/>
      <c r="UR78" s="28"/>
      <c r="US78" s="28"/>
      <c r="UT78" s="28"/>
      <c r="UU78" s="28"/>
      <c r="UV78" s="28"/>
      <c r="UW78" s="28"/>
      <c r="UX78" s="28"/>
      <c r="UY78" s="28"/>
      <c r="UZ78" s="28"/>
      <c r="VA78" s="28"/>
      <c r="VB78" s="28"/>
      <c r="VC78" s="28"/>
      <c r="VD78" s="28"/>
      <c r="VE78" s="28"/>
      <c r="VF78" s="28"/>
      <c r="VG78" s="28"/>
      <c r="VH78" s="28"/>
      <c r="VI78" s="28"/>
      <c r="VJ78" s="28"/>
      <c r="VK78" s="28"/>
      <c r="VL78" s="28"/>
      <c r="VM78" s="28"/>
      <c r="VN78" s="28"/>
      <c r="VO78" s="28"/>
      <c r="VP78" s="28"/>
      <c r="VQ78" s="28"/>
      <c r="VR78" s="28"/>
      <c r="VS78" s="28"/>
      <c r="VT78" s="28"/>
      <c r="VU78" s="28"/>
      <c r="VV78" s="28"/>
      <c r="VW78" s="28"/>
      <c r="VX78" s="28"/>
      <c r="VY78" s="28"/>
      <c r="VZ78" s="28"/>
      <c r="WA78" s="28"/>
      <c r="WB78" s="28"/>
      <c r="WC78" s="28"/>
      <c r="WD78" s="28"/>
      <c r="WE78" s="28"/>
      <c r="WF78" s="28"/>
      <c r="WG78" s="28"/>
      <c r="WH78" s="28"/>
      <c r="WI78" s="28"/>
      <c r="WJ78" s="28"/>
      <c r="WK78" s="28"/>
      <c r="WL78" s="28"/>
      <c r="WM78" s="28"/>
      <c r="WN78" s="28"/>
      <c r="WO78" s="28"/>
      <c r="WP78" s="28"/>
      <c r="WQ78" s="28"/>
      <c r="WR78" s="28"/>
      <c r="WS78" s="28"/>
      <c r="WT78" s="28"/>
      <c r="WU78" s="28"/>
      <c r="WV78" s="28"/>
      <c r="WW78" s="28"/>
      <c r="WX78" s="28"/>
      <c r="WY78" s="28"/>
      <c r="WZ78" s="28"/>
      <c r="XA78" s="28"/>
      <c r="XB78" s="28"/>
      <c r="XC78" s="28"/>
      <c r="XD78" s="28"/>
      <c r="XE78" s="28"/>
      <c r="XF78" s="28"/>
      <c r="XG78" s="28"/>
      <c r="XH78" s="28"/>
      <c r="XI78" s="28"/>
      <c r="XJ78" s="28"/>
      <c r="XK78" s="28"/>
      <c r="XL78" s="28"/>
      <c r="XM78" s="28"/>
      <c r="XN78" s="28"/>
      <c r="XO78" s="28"/>
      <c r="XP78" s="28"/>
      <c r="XQ78" s="28"/>
      <c r="XR78" s="28"/>
      <c r="XS78" s="28"/>
      <c r="XT78" s="28"/>
      <c r="XU78" s="28"/>
      <c r="XV78" s="28"/>
      <c r="XW78" s="28"/>
      <c r="XX78" s="28"/>
      <c r="XY78" s="28"/>
      <c r="XZ78" s="28"/>
      <c r="YA78" s="28"/>
      <c r="YB78" s="28"/>
      <c r="YC78" s="28"/>
      <c r="YD78" s="28"/>
      <c r="YE78" s="28"/>
      <c r="YF78" s="28"/>
      <c r="YG78" s="28"/>
      <c r="YH78" s="28"/>
      <c r="YI78" s="28"/>
      <c r="YJ78" s="28"/>
      <c r="YK78" s="28"/>
      <c r="YL78" s="28"/>
      <c r="YM78" s="28"/>
      <c r="YN78" s="28"/>
      <c r="YO78" s="28"/>
      <c r="YP78" s="28"/>
      <c r="YQ78" s="28"/>
      <c r="YR78" s="28"/>
      <c r="YS78" s="28"/>
      <c r="YT78" s="28"/>
      <c r="YU78" s="28"/>
      <c r="YV78" s="28"/>
      <c r="YW78" s="28"/>
      <c r="YX78" s="28"/>
      <c r="YY78" s="28"/>
      <c r="YZ78" s="28"/>
      <c r="ZA78" s="28"/>
      <c r="ZB78" s="28"/>
      <c r="ZC78" s="28"/>
      <c r="ZD78" s="28"/>
      <c r="ZE78" s="28"/>
      <c r="ZF78" s="28"/>
      <c r="ZG78" s="28"/>
      <c r="ZH78" s="28"/>
      <c r="ZI78" s="28"/>
      <c r="ZJ78" s="28"/>
      <c r="ZK78" s="28"/>
      <c r="ZL78" s="28"/>
      <c r="ZM78" s="28"/>
      <c r="ZN78" s="28"/>
      <c r="ZO78" s="28"/>
      <c r="ZP78" s="28"/>
      <c r="ZQ78" s="28"/>
      <c r="ZR78" s="28"/>
      <c r="ZS78" s="28"/>
      <c r="ZT78" s="28"/>
      <c r="ZU78" s="28"/>
      <c r="ZV78" s="28"/>
      <c r="ZW78" s="28"/>
      <c r="ZX78" s="28"/>
      <c r="ZY78" s="28"/>
      <c r="ZZ78" s="28"/>
      <c r="AAA78" s="28"/>
      <c r="AAB78" s="28"/>
      <c r="AAC78" s="28"/>
      <c r="AAD78" s="28"/>
      <c r="AAE78" s="28"/>
      <c r="AAF78" s="28"/>
      <c r="AAG78" s="28"/>
      <c r="AAH78" s="28"/>
      <c r="AAI78" s="28"/>
      <c r="AAJ78" s="28"/>
      <c r="AAK78" s="28"/>
      <c r="AAL78" s="28"/>
      <c r="AAM78" s="28"/>
      <c r="AAN78" s="28"/>
      <c r="AAO78" s="28"/>
      <c r="AAP78" s="28"/>
      <c r="AAQ78" s="28"/>
      <c r="AAR78" s="28"/>
      <c r="AAS78" s="28"/>
      <c r="AAT78" s="28"/>
      <c r="AAU78" s="28"/>
      <c r="AAV78" s="28"/>
      <c r="AAW78" s="28"/>
      <c r="AAX78" s="28"/>
      <c r="AAY78" s="28"/>
      <c r="AAZ78" s="28"/>
      <c r="ABA78" s="28"/>
      <c r="ABB78" s="28"/>
      <c r="ABC78" s="28"/>
      <c r="ABD78" s="28"/>
      <c r="ABE78" s="28"/>
      <c r="ABF78" s="28"/>
      <c r="ABG78" s="28"/>
      <c r="ABH78" s="28"/>
      <c r="ABI78" s="28"/>
      <c r="ABJ78" s="28"/>
      <c r="ABK78" s="28"/>
      <c r="ABL78" s="28"/>
      <c r="ABM78" s="28"/>
      <c r="ABN78" s="28"/>
      <c r="ABO78" s="28"/>
      <c r="ABP78" s="28"/>
      <c r="ABQ78" s="28"/>
      <c r="ABR78" s="28"/>
      <c r="ABS78" s="28"/>
      <c r="ABT78" s="28"/>
      <c r="ABU78" s="28"/>
      <c r="ABV78" s="28"/>
      <c r="ABW78" s="28"/>
      <c r="ABX78" s="28"/>
      <c r="ABY78" s="28"/>
      <c r="ABZ78" s="28"/>
      <c r="ACA78" s="28"/>
      <c r="ACB78" s="28"/>
      <c r="ACC78" s="28"/>
      <c r="ACD78" s="28"/>
      <c r="ACE78" s="28"/>
      <c r="ACF78" s="28"/>
      <c r="ACG78" s="28"/>
      <c r="ACH78" s="28"/>
      <c r="ACI78" s="28"/>
      <c r="ACJ78" s="28"/>
      <c r="ACK78" s="28"/>
      <c r="ACL78" s="28"/>
      <c r="ACM78" s="28"/>
      <c r="ACN78" s="28"/>
      <c r="ACO78" s="28"/>
      <c r="ACP78" s="28"/>
      <c r="ACQ78" s="28"/>
      <c r="ACR78" s="28"/>
      <c r="ACS78" s="28"/>
      <c r="ACT78" s="28"/>
      <c r="ACU78" s="28"/>
      <c r="ACV78" s="28"/>
      <c r="ACW78" s="28"/>
      <c r="ACX78" s="28"/>
      <c r="ACY78" s="28"/>
      <c r="ACZ78" s="28"/>
      <c r="ADA78" s="28"/>
      <c r="ADB78" s="28"/>
      <c r="ADC78" s="28"/>
      <c r="ADD78" s="28"/>
      <c r="ADE78" s="28"/>
      <c r="ADF78" s="28"/>
      <c r="ADG78" s="28"/>
      <c r="ADH78" s="28"/>
      <c r="ADI78" s="28"/>
      <c r="ADJ78" s="28"/>
      <c r="ADK78" s="28"/>
      <c r="ADL78" s="28"/>
      <c r="ADM78" s="28"/>
      <c r="ADN78" s="28"/>
      <c r="ADO78" s="28"/>
      <c r="ADP78" s="28"/>
      <c r="ADQ78" s="28"/>
      <c r="ADR78" s="28"/>
      <c r="ADS78" s="28"/>
      <c r="ADT78" s="28"/>
      <c r="ADU78" s="28"/>
      <c r="ADV78" s="28"/>
      <c r="ADW78" s="28"/>
      <c r="ADX78" s="28"/>
      <c r="ADY78" s="28"/>
      <c r="ADZ78" s="28"/>
      <c r="AEA78" s="28"/>
      <c r="AEB78" s="28"/>
      <c r="AEC78" s="28"/>
      <c r="AED78" s="28"/>
      <c r="AEE78" s="28"/>
      <c r="AEF78" s="28"/>
      <c r="AEG78" s="28"/>
      <c r="AEH78" s="28"/>
      <c r="AEI78" s="28"/>
      <c r="AEJ78" s="28"/>
      <c r="AEK78" s="28"/>
      <c r="AEL78" s="28"/>
      <c r="AEM78" s="28"/>
      <c r="AEN78" s="28"/>
      <c r="AEO78" s="28"/>
      <c r="AEP78" s="28"/>
      <c r="AEQ78" s="28"/>
      <c r="AER78" s="28"/>
      <c r="AES78" s="28"/>
      <c r="AET78" s="28"/>
      <c r="AEU78" s="28"/>
      <c r="AEV78" s="28"/>
      <c r="AEW78" s="28"/>
      <c r="AEX78" s="28"/>
      <c r="AEY78" s="28"/>
      <c r="AEZ78" s="28"/>
      <c r="AFA78" s="28"/>
      <c r="AFB78" s="28"/>
      <c r="AFC78" s="28"/>
      <c r="AFD78" s="28"/>
      <c r="AFE78" s="28"/>
      <c r="AFF78" s="28"/>
      <c r="AFG78" s="28"/>
      <c r="AFH78" s="28"/>
      <c r="AFI78" s="28"/>
      <c r="AFJ78" s="28"/>
      <c r="AFK78" s="28"/>
      <c r="AFL78" s="28"/>
      <c r="AFM78" s="28"/>
      <c r="AFN78" s="28"/>
      <c r="AFO78" s="28"/>
      <c r="AFP78" s="28"/>
      <c r="AFQ78" s="28"/>
      <c r="AFR78" s="28"/>
      <c r="AFS78" s="28"/>
      <c r="AFT78" s="28"/>
      <c r="AFU78" s="28"/>
      <c r="AFV78" s="28"/>
      <c r="AFW78" s="28"/>
      <c r="AFX78" s="28"/>
      <c r="AFY78" s="28"/>
      <c r="AFZ78" s="28"/>
      <c r="AGA78" s="28"/>
      <c r="AGB78" s="28"/>
      <c r="AGC78" s="28"/>
      <c r="AGD78" s="28"/>
      <c r="AGE78" s="28"/>
      <c r="AGF78" s="28"/>
      <c r="AGG78" s="28"/>
      <c r="AGH78" s="28"/>
      <c r="AGI78" s="28"/>
      <c r="AGJ78" s="28"/>
      <c r="AGK78" s="28"/>
      <c r="AGL78" s="28"/>
      <c r="AGM78" s="28"/>
      <c r="AGN78" s="28"/>
      <c r="AGO78" s="28"/>
      <c r="AGP78" s="28"/>
      <c r="AGQ78" s="28"/>
      <c r="AGR78" s="28"/>
      <c r="AGS78" s="28"/>
      <c r="AGT78" s="28"/>
      <c r="AGU78" s="28"/>
      <c r="AGV78" s="28"/>
      <c r="AGW78" s="28"/>
      <c r="AGX78" s="28"/>
      <c r="AGY78" s="28"/>
      <c r="AGZ78" s="28"/>
      <c r="AHA78" s="28"/>
      <c r="AHB78" s="28"/>
      <c r="AHC78" s="28"/>
      <c r="AHD78" s="28"/>
      <c r="AHE78" s="28"/>
      <c r="AHF78" s="28"/>
      <c r="AHG78" s="28"/>
      <c r="AHH78" s="28"/>
      <c r="AHI78" s="28"/>
      <c r="AHJ78" s="28"/>
      <c r="AHK78" s="28"/>
      <c r="AHL78" s="28"/>
      <c r="AHM78" s="28"/>
      <c r="AHN78" s="28"/>
      <c r="AHO78" s="28"/>
      <c r="AHP78" s="28"/>
      <c r="AHQ78" s="28"/>
      <c r="AHR78" s="28"/>
      <c r="AHS78" s="28"/>
      <c r="AHT78" s="28"/>
      <c r="AHU78" s="28"/>
      <c r="AHV78" s="28"/>
      <c r="AHW78" s="28"/>
      <c r="AHX78" s="28"/>
      <c r="AHY78" s="28"/>
      <c r="AHZ78" s="28"/>
      <c r="AIA78" s="28"/>
      <c r="AIB78" s="28"/>
      <c r="AIC78" s="28"/>
      <c r="AID78" s="28"/>
      <c r="AIE78" s="28"/>
      <c r="AIF78" s="28"/>
      <c r="AIG78" s="28"/>
      <c r="AIH78" s="28"/>
      <c r="AII78" s="28"/>
      <c r="AIJ78" s="28"/>
      <c r="AIK78" s="28"/>
      <c r="AIL78" s="28"/>
      <c r="AIM78" s="28"/>
      <c r="AIN78" s="28"/>
      <c r="AIO78" s="28"/>
      <c r="AIP78" s="28"/>
      <c r="AIQ78" s="28"/>
      <c r="AIR78" s="28"/>
      <c r="AIS78" s="28"/>
      <c r="AIT78" s="28"/>
      <c r="AIU78" s="28"/>
      <c r="AIV78" s="28"/>
      <c r="AIW78" s="28"/>
      <c r="AIX78" s="28"/>
      <c r="AIY78" s="28"/>
      <c r="AIZ78" s="28"/>
      <c r="AJA78" s="28"/>
      <c r="AJB78" s="28"/>
      <c r="AJC78" s="28"/>
      <c r="AJD78" s="28"/>
      <c r="AJE78" s="28"/>
      <c r="AJF78" s="28"/>
      <c r="AJG78" s="28"/>
      <c r="AJH78" s="28"/>
      <c r="AJI78" s="28"/>
      <c r="AJJ78" s="28"/>
      <c r="AJK78" s="28"/>
      <c r="AJL78" s="28"/>
      <c r="AJM78" s="28"/>
      <c r="AJN78" s="28"/>
      <c r="AJO78" s="28"/>
      <c r="AJP78" s="28"/>
      <c r="AJQ78" s="28"/>
      <c r="AJR78" s="28"/>
      <c r="AJS78" s="28"/>
      <c r="AJT78" s="28"/>
      <c r="AJU78" s="28"/>
      <c r="AJV78" s="28"/>
      <c r="AJW78" s="28"/>
      <c r="AJX78" s="28"/>
      <c r="AJY78" s="28"/>
      <c r="AJZ78" s="28"/>
      <c r="AKA78" s="28"/>
      <c r="AKB78" s="28"/>
      <c r="AKC78" s="28"/>
      <c r="AKD78" s="28"/>
      <c r="AKE78" s="28"/>
      <c r="AKF78" s="28"/>
      <c r="AKG78" s="28"/>
      <c r="AKH78" s="28"/>
      <c r="AKI78" s="28"/>
      <c r="AKJ78" s="28"/>
      <c r="AKK78" s="28"/>
      <c r="AKL78" s="28"/>
      <c r="AKM78" s="28"/>
      <c r="AKN78" s="28"/>
      <c r="AKO78" s="28"/>
      <c r="AKP78" s="28"/>
      <c r="AKQ78" s="28"/>
      <c r="AKR78" s="28"/>
      <c r="AKS78" s="28"/>
      <c r="AKT78" s="28"/>
      <c r="AKU78" s="28"/>
      <c r="AKV78" s="28"/>
      <c r="AKW78" s="28"/>
      <c r="AKX78" s="28"/>
      <c r="AKY78" s="28"/>
      <c r="AKZ78" s="28"/>
      <c r="ALA78" s="28"/>
      <c r="ALB78" s="28"/>
      <c r="ALC78" s="28"/>
      <c r="ALD78" s="28"/>
      <c r="ALE78" s="28"/>
      <c r="ALF78" s="28"/>
      <c r="ALG78" s="28"/>
      <c r="ALH78" s="28"/>
      <c r="ALI78" s="28"/>
      <c r="ALJ78" s="28"/>
      <c r="ALK78" s="28"/>
      <c r="ALL78" s="28"/>
      <c r="ALM78" s="28"/>
      <c r="ALN78" s="28"/>
      <c r="ALO78" s="28"/>
      <c r="ALP78" s="28"/>
      <c r="ALQ78" s="28"/>
      <c r="ALR78" s="28"/>
      <c r="ALS78" s="28"/>
      <c r="ALT78" s="28"/>
      <c r="ALU78" s="28"/>
      <c r="ALV78" s="28"/>
      <c r="ALW78" s="28"/>
      <c r="ALX78" s="28"/>
      <c r="ALY78" s="28"/>
      <c r="ALZ78" s="28"/>
      <c r="AMA78" s="28"/>
      <c r="AMB78" s="28"/>
      <c r="AMC78" s="28"/>
      <c r="AMD78" s="28"/>
      <c r="AME78" s="30"/>
    </row>
    <row r="79" spans="2:1019" s="29" customFormat="1" ht="12" customHeight="1">
      <c r="B79" s="28"/>
      <c r="C79" s="142" t="s">
        <v>1466</v>
      </c>
      <c r="D79" s="217"/>
      <c r="E79" s="217"/>
      <c r="F79" s="217"/>
      <c r="G79" s="217"/>
      <c r="H79" s="217"/>
      <c r="I79" s="217"/>
      <c r="J79" s="217"/>
      <c r="K79" s="480"/>
      <c r="L79" s="15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c r="HL79" s="28"/>
      <c r="HM79" s="28"/>
      <c r="HN79" s="28"/>
      <c r="HO79" s="28"/>
      <c r="HP79" s="28"/>
      <c r="HQ79" s="28"/>
      <c r="HR79" s="28"/>
      <c r="HS79" s="28"/>
      <c r="HT79" s="28"/>
      <c r="HU79" s="28"/>
      <c r="HV79" s="28"/>
      <c r="HW79" s="28"/>
      <c r="HX79" s="28"/>
      <c r="HY79" s="28"/>
      <c r="HZ79" s="28"/>
      <c r="IA79" s="28"/>
      <c r="IB79" s="28"/>
      <c r="IC79" s="28"/>
      <c r="ID79" s="28"/>
      <c r="IE79" s="28"/>
      <c r="IF79" s="28"/>
      <c r="IG79" s="28"/>
      <c r="IH79" s="28"/>
      <c r="II79" s="28"/>
      <c r="IJ79" s="28"/>
      <c r="IK79" s="28"/>
      <c r="IL79" s="28"/>
      <c r="IM79" s="28"/>
      <c r="IN79" s="28"/>
      <c r="IO79" s="28"/>
      <c r="IP79" s="28"/>
      <c r="IQ79" s="28"/>
      <c r="IR79" s="28"/>
      <c r="IS79" s="28"/>
      <c r="IT79" s="28"/>
      <c r="IU79" s="28"/>
      <c r="IV79" s="28"/>
      <c r="IW79" s="28"/>
      <c r="IX79" s="28"/>
      <c r="IY79" s="28"/>
      <c r="IZ79" s="28"/>
      <c r="JA79" s="28"/>
      <c r="JB79" s="28"/>
      <c r="JC79" s="28"/>
      <c r="JD79" s="28"/>
      <c r="JE79" s="28"/>
      <c r="JF79" s="28"/>
      <c r="JG79" s="28"/>
      <c r="JH79" s="28"/>
      <c r="JI79" s="28"/>
      <c r="JJ79" s="28"/>
      <c r="JK79" s="28"/>
      <c r="JL79" s="28"/>
      <c r="JM79" s="28"/>
      <c r="JN79" s="28"/>
      <c r="JO79" s="28"/>
      <c r="JP79" s="28"/>
      <c r="JQ79" s="28"/>
      <c r="JR79" s="28"/>
      <c r="JS79" s="28"/>
      <c r="JT79" s="28"/>
      <c r="JU79" s="28"/>
      <c r="JV79" s="28"/>
      <c r="JW79" s="28"/>
      <c r="JX79" s="28"/>
      <c r="JY79" s="28"/>
      <c r="JZ79" s="28"/>
      <c r="KA79" s="28"/>
      <c r="KB79" s="28"/>
      <c r="KC79" s="28"/>
      <c r="KD79" s="28"/>
      <c r="KE79" s="28"/>
      <c r="KF79" s="28"/>
      <c r="KG79" s="28"/>
      <c r="KH79" s="28"/>
      <c r="KI79" s="28"/>
      <c r="KJ79" s="28"/>
      <c r="KK79" s="28"/>
      <c r="KL79" s="28"/>
      <c r="KM79" s="28"/>
      <c r="KN79" s="28"/>
      <c r="KO79" s="28"/>
      <c r="KP79" s="28"/>
      <c r="KQ79" s="28"/>
      <c r="KR79" s="28"/>
      <c r="KS79" s="28"/>
      <c r="KT79" s="28"/>
      <c r="KU79" s="28"/>
      <c r="KV79" s="28"/>
      <c r="KW79" s="28"/>
      <c r="KX79" s="28"/>
      <c r="KY79" s="28"/>
      <c r="KZ79" s="28"/>
      <c r="LA79" s="28"/>
      <c r="LB79" s="28"/>
      <c r="LC79" s="28"/>
      <c r="LD79" s="28"/>
      <c r="LE79" s="28"/>
      <c r="LF79" s="28"/>
      <c r="LG79" s="28"/>
      <c r="LH79" s="28"/>
      <c r="LI79" s="28"/>
      <c r="LJ79" s="28"/>
      <c r="LK79" s="28"/>
      <c r="LL79" s="28"/>
      <c r="LM79" s="28"/>
      <c r="LN79" s="28"/>
      <c r="LO79" s="28"/>
      <c r="LP79" s="28"/>
      <c r="LQ79" s="28"/>
      <c r="LR79" s="28"/>
      <c r="LS79" s="28"/>
      <c r="LT79" s="28"/>
      <c r="LU79" s="28"/>
      <c r="LV79" s="28"/>
      <c r="LW79" s="28"/>
      <c r="LX79" s="28"/>
      <c r="LY79" s="28"/>
      <c r="LZ79" s="28"/>
      <c r="MA79" s="28"/>
      <c r="MB79" s="28"/>
      <c r="MC79" s="28"/>
      <c r="MD79" s="28"/>
      <c r="ME79" s="28"/>
      <c r="MF79" s="28"/>
      <c r="MG79" s="28"/>
      <c r="MH79" s="28"/>
      <c r="MI79" s="28"/>
      <c r="MJ79" s="28"/>
      <c r="MK79" s="28"/>
      <c r="ML79" s="28"/>
      <c r="MM79" s="28"/>
      <c r="MN79" s="28"/>
      <c r="MO79" s="28"/>
      <c r="MP79" s="28"/>
      <c r="MQ79" s="28"/>
      <c r="MR79" s="28"/>
      <c r="MS79" s="28"/>
      <c r="MT79" s="28"/>
      <c r="MU79" s="28"/>
      <c r="MV79" s="28"/>
      <c r="MW79" s="28"/>
      <c r="MX79" s="28"/>
      <c r="MY79" s="28"/>
      <c r="MZ79" s="28"/>
      <c r="NA79" s="28"/>
      <c r="NB79" s="28"/>
      <c r="NC79" s="28"/>
      <c r="ND79" s="28"/>
      <c r="NE79" s="28"/>
      <c r="NF79" s="28"/>
      <c r="NG79" s="28"/>
      <c r="NH79" s="28"/>
      <c r="NI79" s="28"/>
      <c r="NJ79" s="28"/>
      <c r="NK79" s="28"/>
      <c r="NL79" s="28"/>
      <c r="NM79" s="28"/>
      <c r="NN79" s="28"/>
      <c r="NO79" s="28"/>
      <c r="NP79" s="28"/>
      <c r="NQ79" s="28"/>
      <c r="NR79" s="28"/>
      <c r="NS79" s="28"/>
      <c r="NT79" s="28"/>
      <c r="NU79" s="28"/>
      <c r="NV79" s="28"/>
      <c r="NW79" s="28"/>
      <c r="NX79" s="28"/>
      <c r="NY79" s="28"/>
      <c r="NZ79" s="28"/>
      <c r="OA79" s="28"/>
      <c r="OB79" s="28"/>
      <c r="OC79" s="28"/>
      <c r="OD79" s="28"/>
      <c r="OE79" s="28"/>
      <c r="OF79" s="28"/>
      <c r="OG79" s="28"/>
      <c r="OH79" s="28"/>
      <c r="OI79" s="28"/>
      <c r="OJ79" s="28"/>
      <c r="OK79" s="28"/>
      <c r="OL79" s="28"/>
      <c r="OM79" s="28"/>
      <c r="ON79" s="28"/>
      <c r="OO79" s="28"/>
      <c r="OP79" s="28"/>
      <c r="OQ79" s="28"/>
      <c r="OR79" s="28"/>
      <c r="OS79" s="28"/>
      <c r="OT79" s="28"/>
      <c r="OU79" s="28"/>
      <c r="OV79" s="28"/>
      <c r="OW79" s="28"/>
      <c r="OX79" s="28"/>
      <c r="OY79" s="28"/>
      <c r="OZ79" s="28"/>
      <c r="PA79" s="28"/>
      <c r="PB79" s="28"/>
      <c r="PC79" s="28"/>
      <c r="PD79" s="28"/>
      <c r="PE79" s="28"/>
      <c r="PF79" s="28"/>
      <c r="PG79" s="28"/>
      <c r="PH79" s="28"/>
      <c r="PI79" s="28"/>
      <c r="PJ79" s="28"/>
      <c r="PK79" s="28"/>
      <c r="PL79" s="28"/>
      <c r="PM79" s="28"/>
      <c r="PN79" s="28"/>
      <c r="PO79" s="28"/>
      <c r="PP79" s="28"/>
      <c r="PQ79" s="28"/>
      <c r="PR79" s="28"/>
      <c r="PS79" s="28"/>
      <c r="PT79" s="28"/>
      <c r="PU79" s="28"/>
      <c r="PV79" s="28"/>
      <c r="PW79" s="28"/>
      <c r="PX79" s="28"/>
      <c r="PY79" s="28"/>
      <c r="PZ79" s="28"/>
      <c r="QA79" s="28"/>
      <c r="QB79" s="28"/>
      <c r="QC79" s="28"/>
      <c r="QD79" s="28"/>
      <c r="QE79" s="28"/>
      <c r="QF79" s="28"/>
      <c r="QG79" s="28"/>
      <c r="QH79" s="28"/>
      <c r="QI79" s="28"/>
      <c r="QJ79" s="28"/>
      <c r="QK79" s="28"/>
      <c r="QL79" s="28"/>
      <c r="QM79" s="28"/>
      <c r="QN79" s="28"/>
      <c r="QO79" s="28"/>
      <c r="QP79" s="28"/>
      <c r="QQ79" s="28"/>
      <c r="QR79" s="28"/>
      <c r="QS79" s="28"/>
      <c r="QT79" s="28"/>
      <c r="QU79" s="28"/>
      <c r="QV79" s="28"/>
      <c r="QW79" s="28"/>
      <c r="QX79" s="28"/>
      <c r="QY79" s="28"/>
      <c r="QZ79" s="28"/>
      <c r="RA79" s="28"/>
      <c r="RB79" s="28"/>
      <c r="RC79" s="28"/>
      <c r="RD79" s="28"/>
      <c r="RE79" s="28"/>
      <c r="RF79" s="28"/>
      <c r="RG79" s="28"/>
      <c r="RH79" s="28"/>
      <c r="RI79" s="28"/>
      <c r="RJ79" s="28"/>
      <c r="RK79" s="28"/>
      <c r="RL79" s="28"/>
      <c r="RM79" s="28"/>
      <c r="RN79" s="28"/>
      <c r="RO79" s="28"/>
      <c r="RP79" s="28"/>
      <c r="RQ79" s="28"/>
      <c r="RR79" s="28"/>
      <c r="RS79" s="28"/>
      <c r="RT79" s="28"/>
      <c r="RU79" s="28"/>
      <c r="RV79" s="28"/>
      <c r="RW79" s="28"/>
      <c r="RX79" s="28"/>
      <c r="RY79" s="28"/>
      <c r="RZ79" s="28"/>
      <c r="SA79" s="28"/>
      <c r="SB79" s="28"/>
      <c r="SC79" s="28"/>
      <c r="SD79" s="28"/>
      <c r="SE79" s="28"/>
      <c r="SF79" s="28"/>
      <c r="SG79" s="28"/>
      <c r="SH79" s="28"/>
      <c r="SI79" s="28"/>
      <c r="SJ79" s="28"/>
      <c r="SK79" s="28"/>
      <c r="SL79" s="28"/>
      <c r="SM79" s="28"/>
      <c r="SN79" s="28"/>
      <c r="SO79" s="28"/>
      <c r="SP79" s="28"/>
      <c r="SQ79" s="28"/>
      <c r="SR79" s="28"/>
      <c r="SS79" s="28"/>
      <c r="ST79" s="28"/>
      <c r="SU79" s="28"/>
      <c r="SV79" s="28"/>
      <c r="SW79" s="28"/>
      <c r="SX79" s="28"/>
      <c r="SY79" s="28"/>
      <c r="SZ79" s="28"/>
      <c r="TA79" s="28"/>
      <c r="TB79" s="28"/>
      <c r="TC79" s="28"/>
      <c r="TD79" s="28"/>
      <c r="TE79" s="28"/>
      <c r="TF79" s="28"/>
      <c r="TG79" s="28"/>
      <c r="TH79" s="28"/>
      <c r="TI79" s="28"/>
      <c r="TJ79" s="28"/>
      <c r="TK79" s="28"/>
      <c r="TL79" s="28"/>
      <c r="TM79" s="28"/>
      <c r="TN79" s="28"/>
      <c r="TO79" s="28"/>
      <c r="TP79" s="28"/>
      <c r="TQ79" s="28"/>
      <c r="TR79" s="28"/>
      <c r="TS79" s="28"/>
      <c r="TT79" s="28"/>
      <c r="TU79" s="28"/>
      <c r="TV79" s="28"/>
      <c r="TW79" s="28"/>
      <c r="TX79" s="28"/>
      <c r="TY79" s="28"/>
      <c r="TZ79" s="28"/>
      <c r="UA79" s="28"/>
      <c r="UB79" s="28"/>
      <c r="UC79" s="28"/>
      <c r="UD79" s="28"/>
      <c r="UE79" s="28"/>
      <c r="UF79" s="28"/>
      <c r="UG79" s="28"/>
      <c r="UH79" s="28"/>
      <c r="UI79" s="28"/>
      <c r="UJ79" s="28"/>
      <c r="UK79" s="28"/>
      <c r="UL79" s="28"/>
      <c r="UM79" s="28"/>
      <c r="UN79" s="28"/>
      <c r="UO79" s="28"/>
      <c r="UP79" s="28"/>
      <c r="UQ79" s="28"/>
      <c r="UR79" s="28"/>
      <c r="US79" s="28"/>
      <c r="UT79" s="28"/>
      <c r="UU79" s="28"/>
      <c r="UV79" s="28"/>
      <c r="UW79" s="28"/>
      <c r="UX79" s="28"/>
      <c r="UY79" s="28"/>
      <c r="UZ79" s="28"/>
      <c r="VA79" s="28"/>
      <c r="VB79" s="28"/>
      <c r="VC79" s="28"/>
      <c r="VD79" s="28"/>
      <c r="VE79" s="28"/>
      <c r="VF79" s="28"/>
      <c r="VG79" s="28"/>
      <c r="VH79" s="28"/>
      <c r="VI79" s="28"/>
      <c r="VJ79" s="28"/>
      <c r="VK79" s="28"/>
      <c r="VL79" s="28"/>
      <c r="VM79" s="28"/>
      <c r="VN79" s="28"/>
      <c r="VO79" s="28"/>
      <c r="VP79" s="28"/>
      <c r="VQ79" s="28"/>
      <c r="VR79" s="28"/>
      <c r="VS79" s="28"/>
      <c r="VT79" s="28"/>
      <c r="VU79" s="28"/>
      <c r="VV79" s="28"/>
      <c r="VW79" s="28"/>
      <c r="VX79" s="28"/>
      <c r="VY79" s="28"/>
      <c r="VZ79" s="28"/>
      <c r="WA79" s="28"/>
      <c r="WB79" s="28"/>
      <c r="WC79" s="28"/>
      <c r="WD79" s="28"/>
      <c r="WE79" s="28"/>
      <c r="WF79" s="28"/>
      <c r="WG79" s="28"/>
      <c r="WH79" s="28"/>
      <c r="WI79" s="28"/>
      <c r="WJ79" s="28"/>
      <c r="WK79" s="28"/>
      <c r="WL79" s="28"/>
      <c r="WM79" s="28"/>
      <c r="WN79" s="28"/>
      <c r="WO79" s="28"/>
      <c r="WP79" s="28"/>
      <c r="WQ79" s="28"/>
      <c r="WR79" s="28"/>
      <c r="WS79" s="28"/>
      <c r="WT79" s="28"/>
      <c r="WU79" s="28"/>
      <c r="WV79" s="28"/>
      <c r="WW79" s="28"/>
      <c r="WX79" s="28"/>
      <c r="WY79" s="28"/>
      <c r="WZ79" s="28"/>
      <c r="XA79" s="28"/>
      <c r="XB79" s="28"/>
      <c r="XC79" s="28"/>
      <c r="XD79" s="28"/>
      <c r="XE79" s="28"/>
      <c r="XF79" s="28"/>
      <c r="XG79" s="28"/>
      <c r="XH79" s="28"/>
      <c r="XI79" s="28"/>
      <c r="XJ79" s="28"/>
      <c r="XK79" s="28"/>
      <c r="XL79" s="28"/>
      <c r="XM79" s="28"/>
      <c r="XN79" s="28"/>
      <c r="XO79" s="28"/>
      <c r="XP79" s="28"/>
      <c r="XQ79" s="28"/>
      <c r="XR79" s="28"/>
      <c r="XS79" s="28"/>
      <c r="XT79" s="28"/>
      <c r="XU79" s="28"/>
      <c r="XV79" s="28"/>
      <c r="XW79" s="28"/>
      <c r="XX79" s="28"/>
      <c r="XY79" s="28"/>
      <c r="XZ79" s="28"/>
      <c r="YA79" s="28"/>
      <c r="YB79" s="28"/>
      <c r="YC79" s="28"/>
      <c r="YD79" s="28"/>
      <c r="YE79" s="28"/>
      <c r="YF79" s="28"/>
      <c r="YG79" s="28"/>
      <c r="YH79" s="28"/>
      <c r="YI79" s="28"/>
      <c r="YJ79" s="28"/>
      <c r="YK79" s="28"/>
      <c r="YL79" s="28"/>
      <c r="YM79" s="28"/>
      <c r="YN79" s="28"/>
      <c r="YO79" s="28"/>
      <c r="YP79" s="28"/>
      <c r="YQ79" s="28"/>
      <c r="YR79" s="28"/>
      <c r="YS79" s="28"/>
      <c r="YT79" s="28"/>
      <c r="YU79" s="28"/>
      <c r="YV79" s="28"/>
      <c r="YW79" s="28"/>
      <c r="YX79" s="28"/>
      <c r="YY79" s="28"/>
      <c r="YZ79" s="28"/>
      <c r="ZA79" s="28"/>
      <c r="ZB79" s="28"/>
      <c r="ZC79" s="28"/>
      <c r="ZD79" s="28"/>
      <c r="ZE79" s="28"/>
      <c r="ZF79" s="28"/>
      <c r="ZG79" s="28"/>
      <c r="ZH79" s="28"/>
      <c r="ZI79" s="28"/>
      <c r="ZJ79" s="28"/>
      <c r="ZK79" s="28"/>
      <c r="ZL79" s="28"/>
      <c r="ZM79" s="28"/>
      <c r="ZN79" s="28"/>
      <c r="ZO79" s="28"/>
      <c r="ZP79" s="28"/>
      <c r="ZQ79" s="28"/>
      <c r="ZR79" s="28"/>
      <c r="ZS79" s="28"/>
      <c r="ZT79" s="28"/>
      <c r="ZU79" s="28"/>
      <c r="ZV79" s="28"/>
      <c r="ZW79" s="28"/>
      <c r="ZX79" s="28"/>
      <c r="ZY79" s="28"/>
      <c r="ZZ79" s="28"/>
      <c r="AAA79" s="28"/>
      <c r="AAB79" s="28"/>
      <c r="AAC79" s="28"/>
      <c r="AAD79" s="28"/>
      <c r="AAE79" s="28"/>
      <c r="AAF79" s="28"/>
      <c r="AAG79" s="28"/>
      <c r="AAH79" s="28"/>
      <c r="AAI79" s="28"/>
      <c r="AAJ79" s="28"/>
      <c r="AAK79" s="28"/>
      <c r="AAL79" s="28"/>
      <c r="AAM79" s="28"/>
      <c r="AAN79" s="28"/>
      <c r="AAO79" s="28"/>
      <c r="AAP79" s="28"/>
      <c r="AAQ79" s="28"/>
      <c r="AAR79" s="28"/>
      <c r="AAS79" s="28"/>
      <c r="AAT79" s="28"/>
      <c r="AAU79" s="28"/>
      <c r="AAV79" s="28"/>
      <c r="AAW79" s="28"/>
      <c r="AAX79" s="28"/>
      <c r="AAY79" s="28"/>
      <c r="AAZ79" s="28"/>
      <c r="ABA79" s="28"/>
      <c r="ABB79" s="28"/>
      <c r="ABC79" s="28"/>
      <c r="ABD79" s="28"/>
      <c r="ABE79" s="28"/>
      <c r="ABF79" s="28"/>
      <c r="ABG79" s="28"/>
      <c r="ABH79" s="28"/>
      <c r="ABI79" s="28"/>
      <c r="ABJ79" s="28"/>
      <c r="ABK79" s="28"/>
      <c r="ABL79" s="28"/>
      <c r="ABM79" s="28"/>
      <c r="ABN79" s="28"/>
      <c r="ABO79" s="28"/>
      <c r="ABP79" s="28"/>
      <c r="ABQ79" s="28"/>
      <c r="ABR79" s="28"/>
      <c r="ABS79" s="28"/>
      <c r="ABT79" s="28"/>
      <c r="ABU79" s="28"/>
      <c r="ABV79" s="28"/>
      <c r="ABW79" s="28"/>
      <c r="ABX79" s="28"/>
      <c r="ABY79" s="28"/>
      <c r="ABZ79" s="28"/>
      <c r="ACA79" s="28"/>
      <c r="ACB79" s="28"/>
      <c r="ACC79" s="28"/>
      <c r="ACD79" s="28"/>
      <c r="ACE79" s="28"/>
      <c r="ACF79" s="28"/>
      <c r="ACG79" s="28"/>
      <c r="ACH79" s="28"/>
      <c r="ACI79" s="28"/>
      <c r="ACJ79" s="28"/>
      <c r="ACK79" s="28"/>
      <c r="ACL79" s="28"/>
      <c r="ACM79" s="28"/>
      <c r="ACN79" s="28"/>
      <c r="ACO79" s="28"/>
      <c r="ACP79" s="28"/>
      <c r="ACQ79" s="28"/>
      <c r="ACR79" s="28"/>
      <c r="ACS79" s="28"/>
      <c r="ACT79" s="28"/>
      <c r="ACU79" s="28"/>
      <c r="ACV79" s="28"/>
      <c r="ACW79" s="28"/>
      <c r="ACX79" s="28"/>
      <c r="ACY79" s="28"/>
      <c r="ACZ79" s="28"/>
      <c r="ADA79" s="28"/>
      <c r="ADB79" s="28"/>
      <c r="ADC79" s="28"/>
      <c r="ADD79" s="28"/>
      <c r="ADE79" s="28"/>
      <c r="ADF79" s="28"/>
      <c r="ADG79" s="28"/>
      <c r="ADH79" s="28"/>
      <c r="ADI79" s="28"/>
      <c r="ADJ79" s="28"/>
      <c r="ADK79" s="28"/>
      <c r="ADL79" s="28"/>
      <c r="ADM79" s="28"/>
      <c r="ADN79" s="28"/>
      <c r="ADO79" s="28"/>
      <c r="ADP79" s="28"/>
      <c r="ADQ79" s="28"/>
      <c r="ADR79" s="28"/>
      <c r="ADS79" s="28"/>
      <c r="ADT79" s="28"/>
      <c r="ADU79" s="28"/>
      <c r="ADV79" s="28"/>
      <c r="ADW79" s="28"/>
      <c r="ADX79" s="28"/>
      <c r="ADY79" s="28"/>
      <c r="ADZ79" s="28"/>
      <c r="AEA79" s="28"/>
      <c r="AEB79" s="28"/>
      <c r="AEC79" s="28"/>
      <c r="AED79" s="28"/>
      <c r="AEE79" s="28"/>
      <c r="AEF79" s="28"/>
      <c r="AEG79" s="28"/>
      <c r="AEH79" s="28"/>
      <c r="AEI79" s="28"/>
      <c r="AEJ79" s="28"/>
      <c r="AEK79" s="28"/>
      <c r="AEL79" s="28"/>
      <c r="AEM79" s="28"/>
      <c r="AEN79" s="28"/>
      <c r="AEO79" s="28"/>
      <c r="AEP79" s="28"/>
      <c r="AEQ79" s="28"/>
      <c r="AER79" s="28"/>
      <c r="AES79" s="28"/>
      <c r="AET79" s="28"/>
      <c r="AEU79" s="28"/>
      <c r="AEV79" s="28"/>
      <c r="AEW79" s="28"/>
      <c r="AEX79" s="28"/>
      <c r="AEY79" s="28"/>
      <c r="AEZ79" s="28"/>
      <c r="AFA79" s="28"/>
      <c r="AFB79" s="28"/>
      <c r="AFC79" s="28"/>
      <c r="AFD79" s="28"/>
      <c r="AFE79" s="28"/>
      <c r="AFF79" s="28"/>
      <c r="AFG79" s="28"/>
      <c r="AFH79" s="28"/>
      <c r="AFI79" s="28"/>
      <c r="AFJ79" s="28"/>
      <c r="AFK79" s="28"/>
      <c r="AFL79" s="28"/>
      <c r="AFM79" s="28"/>
      <c r="AFN79" s="28"/>
      <c r="AFO79" s="28"/>
      <c r="AFP79" s="28"/>
      <c r="AFQ79" s="28"/>
      <c r="AFR79" s="28"/>
      <c r="AFS79" s="28"/>
      <c r="AFT79" s="28"/>
      <c r="AFU79" s="28"/>
      <c r="AFV79" s="28"/>
      <c r="AFW79" s="28"/>
      <c r="AFX79" s="28"/>
      <c r="AFY79" s="28"/>
      <c r="AFZ79" s="28"/>
      <c r="AGA79" s="28"/>
      <c r="AGB79" s="28"/>
      <c r="AGC79" s="28"/>
      <c r="AGD79" s="28"/>
      <c r="AGE79" s="28"/>
      <c r="AGF79" s="28"/>
      <c r="AGG79" s="28"/>
      <c r="AGH79" s="28"/>
      <c r="AGI79" s="28"/>
      <c r="AGJ79" s="28"/>
      <c r="AGK79" s="28"/>
      <c r="AGL79" s="28"/>
      <c r="AGM79" s="28"/>
      <c r="AGN79" s="28"/>
      <c r="AGO79" s="28"/>
      <c r="AGP79" s="28"/>
      <c r="AGQ79" s="28"/>
      <c r="AGR79" s="28"/>
      <c r="AGS79" s="28"/>
      <c r="AGT79" s="28"/>
      <c r="AGU79" s="28"/>
      <c r="AGV79" s="28"/>
      <c r="AGW79" s="28"/>
      <c r="AGX79" s="28"/>
      <c r="AGY79" s="28"/>
      <c r="AGZ79" s="28"/>
      <c r="AHA79" s="28"/>
      <c r="AHB79" s="28"/>
      <c r="AHC79" s="28"/>
      <c r="AHD79" s="28"/>
      <c r="AHE79" s="28"/>
      <c r="AHF79" s="28"/>
      <c r="AHG79" s="28"/>
      <c r="AHH79" s="28"/>
      <c r="AHI79" s="28"/>
      <c r="AHJ79" s="28"/>
      <c r="AHK79" s="28"/>
      <c r="AHL79" s="28"/>
      <c r="AHM79" s="28"/>
      <c r="AHN79" s="28"/>
      <c r="AHO79" s="28"/>
      <c r="AHP79" s="28"/>
      <c r="AHQ79" s="28"/>
      <c r="AHR79" s="28"/>
      <c r="AHS79" s="28"/>
      <c r="AHT79" s="28"/>
      <c r="AHU79" s="28"/>
      <c r="AHV79" s="28"/>
      <c r="AHW79" s="28"/>
      <c r="AHX79" s="28"/>
      <c r="AHY79" s="28"/>
      <c r="AHZ79" s="28"/>
      <c r="AIA79" s="28"/>
      <c r="AIB79" s="28"/>
      <c r="AIC79" s="28"/>
      <c r="AID79" s="28"/>
      <c r="AIE79" s="28"/>
      <c r="AIF79" s="28"/>
      <c r="AIG79" s="28"/>
      <c r="AIH79" s="28"/>
      <c r="AII79" s="28"/>
      <c r="AIJ79" s="28"/>
      <c r="AIK79" s="28"/>
      <c r="AIL79" s="28"/>
      <c r="AIM79" s="28"/>
      <c r="AIN79" s="28"/>
      <c r="AIO79" s="28"/>
      <c r="AIP79" s="28"/>
      <c r="AIQ79" s="28"/>
      <c r="AIR79" s="28"/>
      <c r="AIS79" s="28"/>
      <c r="AIT79" s="28"/>
      <c r="AIU79" s="28"/>
      <c r="AIV79" s="28"/>
      <c r="AIW79" s="28"/>
      <c r="AIX79" s="28"/>
      <c r="AIY79" s="28"/>
      <c r="AIZ79" s="28"/>
      <c r="AJA79" s="28"/>
      <c r="AJB79" s="28"/>
      <c r="AJC79" s="28"/>
      <c r="AJD79" s="28"/>
      <c r="AJE79" s="28"/>
      <c r="AJF79" s="28"/>
      <c r="AJG79" s="28"/>
      <c r="AJH79" s="28"/>
      <c r="AJI79" s="28"/>
      <c r="AJJ79" s="28"/>
      <c r="AJK79" s="28"/>
      <c r="AJL79" s="28"/>
      <c r="AJM79" s="28"/>
      <c r="AJN79" s="28"/>
      <c r="AJO79" s="28"/>
      <c r="AJP79" s="28"/>
      <c r="AJQ79" s="28"/>
      <c r="AJR79" s="28"/>
      <c r="AJS79" s="28"/>
      <c r="AJT79" s="28"/>
      <c r="AJU79" s="28"/>
      <c r="AJV79" s="28"/>
      <c r="AJW79" s="28"/>
      <c r="AJX79" s="28"/>
      <c r="AJY79" s="28"/>
      <c r="AJZ79" s="28"/>
      <c r="AKA79" s="28"/>
      <c r="AKB79" s="28"/>
      <c r="AKC79" s="28"/>
      <c r="AKD79" s="28"/>
      <c r="AKE79" s="28"/>
      <c r="AKF79" s="28"/>
      <c r="AKG79" s="28"/>
      <c r="AKH79" s="28"/>
      <c r="AKI79" s="28"/>
      <c r="AKJ79" s="28"/>
      <c r="AKK79" s="28"/>
      <c r="AKL79" s="28"/>
      <c r="AKM79" s="28"/>
      <c r="AKN79" s="28"/>
      <c r="AKO79" s="28"/>
      <c r="AKP79" s="28"/>
      <c r="AKQ79" s="28"/>
      <c r="AKR79" s="28"/>
      <c r="AKS79" s="28"/>
      <c r="AKT79" s="28"/>
      <c r="AKU79" s="28"/>
      <c r="AKV79" s="28"/>
      <c r="AKW79" s="28"/>
      <c r="AKX79" s="28"/>
      <c r="AKY79" s="28"/>
      <c r="AKZ79" s="28"/>
      <c r="ALA79" s="28"/>
      <c r="ALB79" s="28"/>
      <c r="ALC79" s="28"/>
      <c r="ALD79" s="28"/>
      <c r="ALE79" s="28"/>
      <c r="ALF79" s="28"/>
      <c r="ALG79" s="28"/>
      <c r="ALH79" s="28"/>
      <c r="ALI79" s="28"/>
      <c r="ALJ79" s="28"/>
      <c r="ALK79" s="28"/>
      <c r="ALL79" s="28"/>
      <c r="ALM79" s="28"/>
      <c r="ALN79" s="28"/>
      <c r="ALO79" s="28"/>
      <c r="ALP79" s="28"/>
      <c r="ALQ79" s="28"/>
      <c r="ALR79" s="28"/>
      <c r="ALS79" s="28"/>
      <c r="ALT79" s="28"/>
      <c r="ALU79" s="28"/>
      <c r="ALV79" s="28"/>
      <c r="ALW79" s="28"/>
      <c r="ALX79" s="28"/>
      <c r="ALY79" s="28"/>
      <c r="ALZ79" s="28"/>
      <c r="AMA79" s="28"/>
      <c r="AMB79" s="28"/>
      <c r="AMC79" s="28"/>
      <c r="AMD79" s="28"/>
      <c r="AME79" s="30"/>
    </row>
    <row r="80" spans="2:1019" s="29" customFormat="1" ht="12" customHeight="1">
      <c r="B80" s="28"/>
      <c r="C80" s="142" t="s">
        <v>1462</v>
      </c>
      <c r="D80" s="217"/>
      <c r="E80" s="217"/>
      <c r="F80" s="217"/>
      <c r="G80" s="217"/>
      <c r="H80" s="217"/>
      <c r="I80" s="217"/>
      <c r="J80" s="217"/>
      <c r="K80" s="480"/>
      <c r="L80" s="15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c r="HL80" s="28"/>
      <c r="HM80" s="28"/>
      <c r="HN80" s="28"/>
      <c r="HO80" s="28"/>
      <c r="HP80" s="28"/>
      <c r="HQ80" s="28"/>
      <c r="HR80" s="28"/>
      <c r="HS80" s="28"/>
      <c r="HT80" s="28"/>
      <c r="HU80" s="28"/>
      <c r="HV80" s="28"/>
      <c r="HW80" s="28"/>
      <c r="HX80" s="28"/>
      <c r="HY80" s="28"/>
      <c r="HZ80" s="28"/>
      <c r="IA80" s="28"/>
      <c r="IB80" s="28"/>
      <c r="IC80" s="28"/>
      <c r="ID80" s="28"/>
      <c r="IE80" s="28"/>
      <c r="IF80" s="28"/>
      <c r="IG80" s="28"/>
      <c r="IH80" s="28"/>
      <c r="II80" s="28"/>
      <c r="IJ80" s="28"/>
      <c r="IK80" s="28"/>
      <c r="IL80" s="28"/>
      <c r="IM80" s="28"/>
      <c r="IN80" s="28"/>
      <c r="IO80" s="28"/>
      <c r="IP80" s="28"/>
      <c r="IQ80" s="28"/>
      <c r="IR80" s="28"/>
      <c r="IS80" s="28"/>
      <c r="IT80" s="28"/>
      <c r="IU80" s="28"/>
      <c r="IV80" s="28"/>
      <c r="IW80" s="28"/>
      <c r="IX80" s="28"/>
      <c r="IY80" s="28"/>
      <c r="IZ80" s="28"/>
      <c r="JA80" s="28"/>
      <c r="JB80" s="28"/>
      <c r="JC80" s="28"/>
      <c r="JD80" s="28"/>
      <c r="JE80" s="28"/>
      <c r="JF80" s="28"/>
      <c r="JG80" s="28"/>
      <c r="JH80" s="28"/>
      <c r="JI80" s="28"/>
      <c r="JJ80" s="28"/>
      <c r="JK80" s="28"/>
      <c r="JL80" s="28"/>
      <c r="JM80" s="28"/>
      <c r="JN80" s="28"/>
      <c r="JO80" s="28"/>
      <c r="JP80" s="28"/>
      <c r="JQ80" s="28"/>
      <c r="JR80" s="28"/>
      <c r="JS80" s="28"/>
      <c r="JT80" s="28"/>
      <c r="JU80" s="28"/>
      <c r="JV80" s="28"/>
      <c r="JW80" s="28"/>
      <c r="JX80" s="28"/>
      <c r="JY80" s="28"/>
      <c r="JZ80" s="28"/>
      <c r="KA80" s="28"/>
      <c r="KB80" s="28"/>
      <c r="KC80" s="28"/>
      <c r="KD80" s="28"/>
      <c r="KE80" s="28"/>
      <c r="KF80" s="28"/>
      <c r="KG80" s="28"/>
      <c r="KH80" s="28"/>
      <c r="KI80" s="28"/>
      <c r="KJ80" s="28"/>
      <c r="KK80" s="28"/>
      <c r="KL80" s="28"/>
      <c r="KM80" s="28"/>
      <c r="KN80" s="28"/>
      <c r="KO80" s="28"/>
      <c r="KP80" s="28"/>
      <c r="KQ80" s="28"/>
      <c r="KR80" s="28"/>
      <c r="KS80" s="28"/>
      <c r="KT80" s="28"/>
      <c r="KU80" s="28"/>
      <c r="KV80" s="28"/>
      <c r="KW80" s="28"/>
      <c r="KX80" s="28"/>
      <c r="KY80" s="28"/>
      <c r="KZ80" s="28"/>
      <c r="LA80" s="28"/>
      <c r="LB80" s="28"/>
      <c r="LC80" s="28"/>
      <c r="LD80" s="28"/>
      <c r="LE80" s="28"/>
      <c r="LF80" s="28"/>
      <c r="LG80" s="28"/>
      <c r="LH80" s="28"/>
      <c r="LI80" s="28"/>
      <c r="LJ80" s="28"/>
      <c r="LK80" s="28"/>
      <c r="LL80" s="28"/>
      <c r="LM80" s="28"/>
      <c r="LN80" s="28"/>
      <c r="LO80" s="28"/>
      <c r="LP80" s="28"/>
      <c r="LQ80" s="28"/>
      <c r="LR80" s="28"/>
      <c r="LS80" s="28"/>
      <c r="LT80" s="28"/>
      <c r="LU80" s="28"/>
      <c r="LV80" s="28"/>
      <c r="LW80" s="28"/>
      <c r="LX80" s="28"/>
      <c r="LY80" s="28"/>
      <c r="LZ80" s="28"/>
      <c r="MA80" s="28"/>
      <c r="MB80" s="28"/>
      <c r="MC80" s="28"/>
      <c r="MD80" s="28"/>
      <c r="ME80" s="28"/>
      <c r="MF80" s="28"/>
      <c r="MG80" s="28"/>
      <c r="MH80" s="28"/>
      <c r="MI80" s="28"/>
      <c r="MJ80" s="28"/>
      <c r="MK80" s="28"/>
      <c r="ML80" s="28"/>
      <c r="MM80" s="28"/>
      <c r="MN80" s="28"/>
      <c r="MO80" s="28"/>
      <c r="MP80" s="28"/>
      <c r="MQ80" s="28"/>
      <c r="MR80" s="28"/>
      <c r="MS80" s="28"/>
      <c r="MT80" s="28"/>
      <c r="MU80" s="28"/>
      <c r="MV80" s="28"/>
      <c r="MW80" s="28"/>
      <c r="MX80" s="28"/>
      <c r="MY80" s="28"/>
      <c r="MZ80" s="28"/>
      <c r="NA80" s="28"/>
      <c r="NB80" s="28"/>
      <c r="NC80" s="28"/>
      <c r="ND80" s="28"/>
      <c r="NE80" s="28"/>
      <c r="NF80" s="28"/>
      <c r="NG80" s="28"/>
      <c r="NH80" s="28"/>
      <c r="NI80" s="28"/>
      <c r="NJ80" s="28"/>
      <c r="NK80" s="28"/>
      <c r="NL80" s="28"/>
      <c r="NM80" s="28"/>
      <c r="NN80" s="28"/>
      <c r="NO80" s="28"/>
      <c r="NP80" s="28"/>
      <c r="NQ80" s="28"/>
      <c r="NR80" s="28"/>
      <c r="NS80" s="28"/>
      <c r="NT80" s="28"/>
      <c r="NU80" s="28"/>
      <c r="NV80" s="28"/>
      <c r="NW80" s="28"/>
      <c r="NX80" s="28"/>
      <c r="NY80" s="28"/>
      <c r="NZ80" s="28"/>
      <c r="OA80" s="28"/>
      <c r="OB80" s="28"/>
      <c r="OC80" s="28"/>
      <c r="OD80" s="28"/>
      <c r="OE80" s="28"/>
      <c r="OF80" s="28"/>
      <c r="OG80" s="28"/>
      <c r="OH80" s="28"/>
      <c r="OI80" s="28"/>
      <c r="OJ80" s="28"/>
      <c r="OK80" s="28"/>
      <c r="OL80" s="28"/>
      <c r="OM80" s="28"/>
      <c r="ON80" s="28"/>
      <c r="OO80" s="28"/>
      <c r="OP80" s="28"/>
      <c r="OQ80" s="28"/>
      <c r="OR80" s="28"/>
      <c r="OS80" s="28"/>
      <c r="OT80" s="28"/>
      <c r="OU80" s="28"/>
      <c r="OV80" s="28"/>
      <c r="OW80" s="28"/>
      <c r="OX80" s="28"/>
      <c r="OY80" s="28"/>
      <c r="OZ80" s="28"/>
      <c r="PA80" s="28"/>
      <c r="PB80" s="28"/>
      <c r="PC80" s="28"/>
      <c r="PD80" s="28"/>
      <c r="PE80" s="28"/>
      <c r="PF80" s="28"/>
      <c r="PG80" s="28"/>
      <c r="PH80" s="28"/>
      <c r="PI80" s="28"/>
      <c r="PJ80" s="28"/>
      <c r="PK80" s="28"/>
      <c r="PL80" s="28"/>
      <c r="PM80" s="28"/>
      <c r="PN80" s="28"/>
      <c r="PO80" s="28"/>
      <c r="PP80" s="28"/>
      <c r="PQ80" s="28"/>
      <c r="PR80" s="28"/>
      <c r="PS80" s="28"/>
      <c r="PT80" s="28"/>
      <c r="PU80" s="28"/>
      <c r="PV80" s="28"/>
      <c r="PW80" s="28"/>
      <c r="PX80" s="28"/>
      <c r="PY80" s="28"/>
      <c r="PZ80" s="28"/>
      <c r="QA80" s="28"/>
      <c r="QB80" s="28"/>
      <c r="QC80" s="28"/>
      <c r="QD80" s="28"/>
      <c r="QE80" s="28"/>
      <c r="QF80" s="28"/>
      <c r="QG80" s="28"/>
      <c r="QH80" s="28"/>
      <c r="QI80" s="28"/>
      <c r="QJ80" s="28"/>
      <c r="QK80" s="28"/>
      <c r="QL80" s="28"/>
      <c r="QM80" s="28"/>
      <c r="QN80" s="28"/>
      <c r="QO80" s="28"/>
      <c r="QP80" s="28"/>
      <c r="QQ80" s="28"/>
      <c r="QR80" s="28"/>
      <c r="QS80" s="28"/>
      <c r="QT80" s="28"/>
      <c r="QU80" s="28"/>
      <c r="QV80" s="28"/>
      <c r="QW80" s="28"/>
      <c r="QX80" s="28"/>
      <c r="QY80" s="28"/>
      <c r="QZ80" s="28"/>
      <c r="RA80" s="28"/>
      <c r="RB80" s="28"/>
      <c r="RC80" s="28"/>
      <c r="RD80" s="28"/>
      <c r="RE80" s="28"/>
      <c r="RF80" s="28"/>
      <c r="RG80" s="28"/>
      <c r="RH80" s="28"/>
      <c r="RI80" s="28"/>
      <c r="RJ80" s="28"/>
      <c r="RK80" s="28"/>
      <c r="RL80" s="28"/>
      <c r="RM80" s="28"/>
      <c r="RN80" s="28"/>
      <c r="RO80" s="28"/>
      <c r="RP80" s="28"/>
      <c r="RQ80" s="28"/>
      <c r="RR80" s="28"/>
      <c r="RS80" s="28"/>
      <c r="RT80" s="28"/>
      <c r="RU80" s="28"/>
      <c r="RV80" s="28"/>
      <c r="RW80" s="28"/>
      <c r="RX80" s="28"/>
      <c r="RY80" s="28"/>
      <c r="RZ80" s="28"/>
      <c r="SA80" s="28"/>
      <c r="SB80" s="28"/>
      <c r="SC80" s="28"/>
      <c r="SD80" s="28"/>
      <c r="SE80" s="28"/>
      <c r="SF80" s="28"/>
      <c r="SG80" s="28"/>
      <c r="SH80" s="28"/>
      <c r="SI80" s="28"/>
      <c r="SJ80" s="28"/>
      <c r="SK80" s="28"/>
      <c r="SL80" s="28"/>
      <c r="SM80" s="28"/>
      <c r="SN80" s="28"/>
      <c r="SO80" s="28"/>
      <c r="SP80" s="28"/>
      <c r="SQ80" s="28"/>
      <c r="SR80" s="28"/>
      <c r="SS80" s="28"/>
      <c r="ST80" s="28"/>
      <c r="SU80" s="28"/>
      <c r="SV80" s="28"/>
      <c r="SW80" s="28"/>
      <c r="SX80" s="28"/>
      <c r="SY80" s="28"/>
      <c r="SZ80" s="28"/>
      <c r="TA80" s="28"/>
      <c r="TB80" s="28"/>
      <c r="TC80" s="28"/>
      <c r="TD80" s="28"/>
      <c r="TE80" s="28"/>
      <c r="TF80" s="28"/>
      <c r="TG80" s="28"/>
      <c r="TH80" s="28"/>
      <c r="TI80" s="28"/>
      <c r="TJ80" s="28"/>
      <c r="TK80" s="28"/>
      <c r="TL80" s="28"/>
      <c r="TM80" s="28"/>
      <c r="TN80" s="28"/>
      <c r="TO80" s="28"/>
      <c r="TP80" s="28"/>
      <c r="TQ80" s="28"/>
      <c r="TR80" s="28"/>
      <c r="TS80" s="28"/>
      <c r="TT80" s="28"/>
      <c r="TU80" s="28"/>
      <c r="TV80" s="28"/>
      <c r="TW80" s="28"/>
      <c r="TX80" s="28"/>
      <c r="TY80" s="28"/>
      <c r="TZ80" s="28"/>
      <c r="UA80" s="28"/>
      <c r="UB80" s="28"/>
      <c r="UC80" s="28"/>
      <c r="UD80" s="28"/>
      <c r="UE80" s="28"/>
      <c r="UF80" s="28"/>
      <c r="UG80" s="28"/>
      <c r="UH80" s="28"/>
      <c r="UI80" s="28"/>
      <c r="UJ80" s="28"/>
      <c r="UK80" s="28"/>
      <c r="UL80" s="28"/>
      <c r="UM80" s="28"/>
      <c r="UN80" s="28"/>
      <c r="UO80" s="28"/>
      <c r="UP80" s="28"/>
      <c r="UQ80" s="28"/>
      <c r="UR80" s="28"/>
      <c r="US80" s="28"/>
      <c r="UT80" s="28"/>
      <c r="UU80" s="28"/>
      <c r="UV80" s="28"/>
      <c r="UW80" s="28"/>
      <c r="UX80" s="28"/>
      <c r="UY80" s="28"/>
      <c r="UZ80" s="28"/>
      <c r="VA80" s="28"/>
      <c r="VB80" s="28"/>
      <c r="VC80" s="28"/>
      <c r="VD80" s="28"/>
      <c r="VE80" s="28"/>
      <c r="VF80" s="28"/>
      <c r="VG80" s="28"/>
      <c r="VH80" s="28"/>
      <c r="VI80" s="28"/>
      <c r="VJ80" s="28"/>
      <c r="VK80" s="28"/>
      <c r="VL80" s="28"/>
      <c r="VM80" s="28"/>
      <c r="VN80" s="28"/>
      <c r="VO80" s="28"/>
      <c r="VP80" s="28"/>
      <c r="VQ80" s="28"/>
      <c r="VR80" s="28"/>
      <c r="VS80" s="28"/>
      <c r="VT80" s="28"/>
      <c r="VU80" s="28"/>
      <c r="VV80" s="28"/>
      <c r="VW80" s="28"/>
      <c r="VX80" s="28"/>
      <c r="VY80" s="28"/>
      <c r="VZ80" s="28"/>
      <c r="WA80" s="28"/>
      <c r="WB80" s="28"/>
      <c r="WC80" s="28"/>
      <c r="WD80" s="28"/>
      <c r="WE80" s="28"/>
      <c r="WF80" s="28"/>
      <c r="WG80" s="28"/>
      <c r="WH80" s="28"/>
      <c r="WI80" s="28"/>
      <c r="WJ80" s="28"/>
      <c r="WK80" s="28"/>
      <c r="WL80" s="28"/>
      <c r="WM80" s="28"/>
      <c r="WN80" s="28"/>
      <c r="WO80" s="28"/>
      <c r="WP80" s="28"/>
      <c r="WQ80" s="28"/>
      <c r="WR80" s="28"/>
      <c r="WS80" s="28"/>
      <c r="WT80" s="28"/>
      <c r="WU80" s="28"/>
      <c r="WV80" s="28"/>
      <c r="WW80" s="28"/>
      <c r="WX80" s="28"/>
      <c r="WY80" s="28"/>
      <c r="WZ80" s="28"/>
      <c r="XA80" s="28"/>
      <c r="XB80" s="28"/>
      <c r="XC80" s="28"/>
      <c r="XD80" s="28"/>
      <c r="XE80" s="28"/>
      <c r="XF80" s="28"/>
      <c r="XG80" s="28"/>
      <c r="XH80" s="28"/>
      <c r="XI80" s="28"/>
      <c r="XJ80" s="28"/>
      <c r="XK80" s="28"/>
      <c r="XL80" s="28"/>
      <c r="XM80" s="28"/>
      <c r="XN80" s="28"/>
      <c r="XO80" s="28"/>
      <c r="XP80" s="28"/>
      <c r="XQ80" s="28"/>
      <c r="XR80" s="28"/>
      <c r="XS80" s="28"/>
      <c r="XT80" s="28"/>
      <c r="XU80" s="28"/>
      <c r="XV80" s="28"/>
      <c r="XW80" s="28"/>
      <c r="XX80" s="28"/>
      <c r="XY80" s="28"/>
      <c r="XZ80" s="28"/>
      <c r="YA80" s="28"/>
      <c r="YB80" s="28"/>
      <c r="YC80" s="28"/>
      <c r="YD80" s="28"/>
      <c r="YE80" s="28"/>
      <c r="YF80" s="28"/>
      <c r="YG80" s="28"/>
      <c r="YH80" s="28"/>
      <c r="YI80" s="28"/>
      <c r="YJ80" s="28"/>
      <c r="YK80" s="28"/>
      <c r="YL80" s="28"/>
      <c r="YM80" s="28"/>
      <c r="YN80" s="28"/>
      <c r="YO80" s="28"/>
      <c r="YP80" s="28"/>
      <c r="YQ80" s="28"/>
      <c r="YR80" s="28"/>
      <c r="YS80" s="28"/>
      <c r="YT80" s="28"/>
      <c r="YU80" s="28"/>
      <c r="YV80" s="28"/>
      <c r="YW80" s="28"/>
      <c r="YX80" s="28"/>
      <c r="YY80" s="28"/>
      <c r="YZ80" s="28"/>
      <c r="ZA80" s="28"/>
      <c r="ZB80" s="28"/>
      <c r="ZC80" s="28"/>
      <c r="ZD80" s="28"/>
      <c r="ZE80" s="28"/>
      <c r="ZF80" s="28"/>
      <c r="ZG80" s="28"/>
      <c r="ZH80" s="28"/>
      <c r="ZI80" s="28"/>
      <c r="ZJ80" s="28"/>
      <c r="ZK80" s="28"/>
      <c r="ZL80" s="28"/>
      <c r="ZM80" s="28"/>
      <c r="ZN80" s="28"/>
      <c r="ZO80" s="28"/>
      <c r="ZP80" s="28"/>
      <c r="ZQ80" s="28"/>
      <c r="ZR80" s="28"/>
      <c r="ZS80" s="28"/>
      <c r="ZT80" s="28"/>
      <c r="ZU80" s="28"/>
      <c r="ZV80" s="28"/>
      <c r="ZW80" s="28"/>
      <c r="ZX80" s="28"/>
      <c r="ZY80" s="28"/>
      <c r="ZZ80" s="28"/>
      <c r="AAA80" s="28"/>
      <c r="AAB80" s="28"/>
      <c r="AAC80" s="28"/>
      <c r="AAD80" s="28"/>
      <c r="AAE80" s="28"/>
      <c r="AAF80" s="28"/>
      <c r="AAG80" s="28"/>
      <c r="AAH80" s="28"/>
      <c r="AAI80" s="28"/>
      <c r="AAJ80" s="28"/>
      <c r="AAK80" s="28"/>
      <c r="AAL80" s="28"/>
      <c r="AAM80" s="28"/>
      <c r="AAN80" s="28"/>
      <c r="AAO80" s="28"/>
      <c r="AAP80" s="28"/>
      <c r="AAQ80" s="28"/>
      <c r="AAR80" s="28"/>
      <c r="AAS80" s="28"/>
      <c r="AAT80" s="28"/>
      <c r="AAU80" s="28"/>
      <c r="AAV80" s="28"/>
      <c r="AAW80" s="28"/>
      <c r="AAX80" s="28"/>
      <c r="AAY80" s="28"/>
      <c r="AAZ80" s="28"/>
      <c r="ABA80" s="28"/>
      <c r="ABB80" s="28"/>
      <c r="ABC80" s="28"/>
      <c r="ABD80" s="28"/>
      <c r="ABE80" s="28"/>
      <c r="ABF80" s="28"/>
      <c r="ABG80" s="28"/>
      <c r="ABH80" s="28"/>
      <c r="ABI80" s="28"/>
      <c r="ABJ80" s="28"/>
      <c r="ABK80" s="28"/>
      <c r="ABL80" s="28"/>
      <c r="ABM80" s="28"/>
      <c r="ABN80" s="28"/>
      <c r="ABO80" s="28"/>
      <c r="ABP80" s="28"/>
      <c r="ABQ80" s="28"/>
      <c r="ABR80" s="28"/>
      <c r="ABS80" s="28"/>
      <c r="ABT80" s="28"/>
      <c r="ABU80" s="28"/>
      <c r="ABV80" s="28"/>
      <c r="ABW80" s="28"/>
      <c r="ABX80" s="28"/>
      <c r="ABY80" s="28"/>
      <c r="ABZ80" s="28"/>
      <c r="ACA80" s="28"/>
      <c r="ACB80" s="28"/>
      <c r="ACC80" s="28"/>
      <c r="ACD80" s="28"/>
      <c r="ACE80" s="28"/>
      <c r="ACF80" s="28"/>
      <c r="ACG80" s="28"/>
      <c r="ACH80" s="28"/>
      <c r="ACI80" s="28"/>
      <c r="ACJ80" s="28"/>
      <c r="ACK80" s="28"/>
      <c r="ACL80" s="28"/>
      <c r="ACM80" s="28"/>
      <c r="ACN80" s="28"/>
      <c r="ACO80" s="28"/>
      <c r="ACP80" s="28"/>
      <c r="ACQ80" s="28"/>
      <c r="ACR80" s="28"/>
      <c r="ACS80" s="28"/>
      <c r="ACT80" s="28"/>
      <c r="ACU80" s="28"/>
      <c r="ACV80" s="28"/>
      <c r="ACW80" s="28"/>
      <c r="ACX80" s="28"/>
      <c r="ACY80" s="28"/>
      <c r="ACZ80" s="28"/>
      <c r="ADA80" s="28"/>
      <c r="ADB80" s="28"/>
      <c r="ADC80" s="28"/>
      <c r="ADD80" s="28"/>
      <c r="ADE80" s="28"/>
      <c r="ADF80" s="28"/>
      <c r="ADG80" s="28"/>
      <c r="ADH80" s="28"/>
      <c r="ADI80" s="28"/>
      <c r="ADJ80" s="28"/>
      <c r="ADK80" s="28"/>
      <c r="ADL80" s="28"/>
      <c r="ADM80" s="28"/>
      <c r="ADN80" s="28"/>
      <c r="ADO80" s="28"/>
      <c r="ADP80" s="28"/>
      <c r="ADQ80" s="28"/>
      <c r="ADR80" s="28"/>
      <c r="ADS80" s="28"/>
      <c r="ADT80" s="28"/>
      <c r="ADU80" s="28"/>
      <c r="ADV80" s="28"/>
      <c r="ADW80" s="28"/>
      <c r="ADX80" s="28"/>
      <c r="ADY80" s="28"/>
      <c r="ADZ80" s="28"/>
      <c r="AEA80" s="28"/>
      <c r="AEB80" s="28"/>
      <c r="AEC80" s="28"/>
      <c r="AED80" s="28"/>
      <c r="AEE80" s="28"/>
      <c r="AEF80" s="28"/>
      <c r="AEG80" s="28"/>
      <c r="AEH80" s="28"/>
      <c r="AEI80" s="28"/>
      <c r="AEJ80" s="28"/>
      <c r="AEK80" s="28"/>
      <c r="AEL80" s="28"/>
      <c r="AEM80" s="28"/>
      <c r="AEN80" s="28"/>
      <c r="AEO80" s="28"/>
      <c r="AEP80" s="28"/>
      <c r="AEQ80" s="28"/>
      <c r="AER80" s="28"/>
      <c r="AES80" s="28"/>
      <c r="AET80" s="28"/>
      <c r="AEU80" s="28"/>
      <c r="AEV80" s="28"/>
      <c r="AEW80" s="28"/>
      <c r="AEX80" s="28"/>
      <c r="AEY80" s="28"/>
      <c r="AEZ80" s="28"/>
      <c r="AFA80" s="28"/>
      <c r="AFB80" s="28"/>
      <c r="AFC80" s="28"/>
      <c r="AFD80" s="28"/>
      <c r="AFE80" s="28"/>
      <c r="AFF80" s="28"/>
      <c r="AFG80" s="28"/>
      <c r="AFH80" s="28"/>
      <c r="AFI80" s="28"/>
      <c r="AFJ80" s="28"/>
      <c r="AFK80" s="28"/>
      <c r="AFL80" s="28"/>
      <c r="AFM80" s="28"/>
      <c r="AFN80" s="28"/>
      <c r="AFO80" s="28"/>
      <c r="AFP80" s="28"/>
      <c r="AFQ80" s="28"/>
      <c r="AFR80" s="28"/>
      <c r="AFS80" s="28"/>
      <c r="AFT80" s="28"/>
      <c r="AFU80" s="28"/>
      <c r="AFV80" s="28"/>
      <c r="AFW80" s="28"/>
      <c r="AFX80" s="28"/>
      <c r="AFY80" s="28"/>
      <c r="AFZ80" s="28"/>
      <c r="AGA80" s="28"/>
      <c r="AGB80" s="28"/>
      <c r="AGC80" s="28"/>
      <c r="AGD80" s="28"/>
      <c r="AGE80" s="28"/>
      <c r="AGF80" s="28"/>
      <c r="AGG80" s="28"/>
      <c r="AGH80" s="28"/>
      <c r="AGI80" s="28"/>
      <c r="AGJ80" s="28"/>
      <c r="AGK80" s="28"/>
      <c r="AGL80" s="28"/>
      <c r="AGM80" s="28"/>
      <c r="AGN80" s="28"/>
      <c r="AGO80" s="28"/>
      <c r="AGP80" s="28"/>
      <c r="AGQ80" s="28"/>
      <c r="AGR80" s="28"/>
      <c r="AGS80" s="28"/>
      <c r="AGT80" s="28"/>
      <c r="AGU80" s="28"/>
      <c r="AGV80" s="28"/>
      <c r="AGW80" s="28"/>
      <c r="AGX80" s="28"/>
      <c r="AGY80" s="28"/>
      <c r="AGZ80" s="28"/>
      <c r="AHA80" s="28"/>
      <c r="AHB80" s="28"/>
      <c r="AHC80" s="28"/>
      <c r="AHD80" s="28"/>
      <c r="AHE80" s="28"/>
      <c r="AHF80" s="28"/>
      <c r="AHG80" s="28"/>
      <c r="AHH80" s="28"/>
      <c r="AHI80" s="28"/>
      <c r="AHJ80" s="28"/>
      <c r="AHK80" s="28"/>
      <c r="AHL80" s="28"/>
      <c r="AHM80" s="28"/>
      <c r="AHN80" s="28"/>
      <c r="AHO80" s="28"/>
      <c r="AHP80" s="28"/>
      <c r="AHQ80" s="28"/>
      <c r="AHR80" s="28"/>
      <c r="AHS80" s="28"/>
      <c r="AHT80" s="28"/>
      <c r="AHU80" s="28"/>
      <c r="AHV80" s="28"/>
      <c r="AHW80" s="28"/>
      <c r="AHX80" s="28"/>
      <c r="AHY80" s="28"/>
      <c r="AHZ80" s="28"/>
      <c r="AIA80" s="28"/>
      <c r="AIB80" s="28"/>
      <c r="AIC80" s="28"/>
      <c r="AID80" s="28"/>
      <c r="AIE80" s="28"/>
      <c r="AIF80" s="28"/>
      <c r="AIG80" s="28"/>
      <c r="AIH80" s="28"/>
      <c r="AII80" s="28"/>
      <c r="AIJ80" s="28"/>
      <c r="AIK80" s="28"/>
      <c r="AIL80" s="28"/>
      <c r="AIM80" s="28"/>
      <c r="AIN80" s="28"/>
      <c r="AIO80" s="28"/>
      <c r="AIP80" s="28"/>
      <c r="AIQ80" s="28"/>
      <c r="AIR80" s="28"/>
      <c r="AIS80" s="28"/>
      <c r="AIT80" s="28"/>
      <c r="AIU80" s="28"/>
      <c r="AIV80" s="28"/>
      <c r="AIW80" s="28"/>
      <c r="AIX80" s="28"/>
      <c r="AIY80" s="28"/>
      <c r="AIZ80" s="28"/>
      <c r="AJA80" s="28"/>
      <c r="AJB80" s="28"/>
      <c r="AJC80" s="28"/>
      <c r="AJD80" s="28"/>
      <c r="AJE80" s="28"/>
      <c r="AJF80" s="28"/>
      <c r="AJG80" s="28"/>
      <c r="AJH80" s="28"/>
      <c r="AJI80" s="28"/>
      <c r="AJJ80" s="28"/>
      <c r="AJK80" s="28"/>
      <c r="AJL80" s="28"/>
      <c r="AJM80" s="28"/>
      <c r="AJN80" s="28"/>
      <c r="AJO80" s="28"/>
      <c r="AJP80" s="28"/>
      <c r="AJQ80" s="28"/>
      <c r="AJR80" s="28"/>
      <c r="AJS80" s="28"/>
      <c r="AJT80" s="28"/>
      <c r="AJU80" s="28"/>
      <c r="AJV80" s="28"/>
      <c r="AJW80" s="28"/>
      <c r="AJX80" s="28"/>
      <c r="AJY80" s="28"/>
      <c r="AJZ80" s="28"/>
      <c r="AKA80" s="28"/>
      <c r="AKB80" s="28"/>
      <c r="AKC80" s="28"/>
      <c r="AKD80" s="28"/>
      <c r="AKE80" s="28"/>
      <c r="AKF80" s="28"/>
      <c r="AKG80" s="28"/>
      <c r="AKH80" s="28"/>
      <c r="AKI80" s="28"/>
      <c r="AKJ80" s="28"/>
      <c r="AKK80" s="28"/>
      <c r="AKL80" s="28"/>
      <c r="AKM80" s="28"/>
      <c r="AKN80" s="28"/>
      <c r="AKO80" s="28"/>
      <c r="AKP80" s="28"/>
      <c r="AKQ80" s="28"/>
      <c r="AKR80" s="28"/>
      <c r="AKS80" s="28"/>
      <c r="AKT80" s="28"/>
      <c r="AKU80" s="28"/>
      <c r="AKV80" s="28"/>
      <c r="AKW80" s="28"/>
      <c r="AKX80" s="28"/>
      <c r="AKY80" s="28"/>
      <c r="AKZ80" s="28"/>
      <c r="ALA80" s="28"/>
      <c r="ALB80" s="28"/>
      <c r="ALC80" s="28"/>
      <c r="ALD80" s="28"/>
      <c r="ALE80" s="28"/>
      <c r="ALF80" s="28"/>
      <c r="ALG80" s="28"/>
      <c r="ALH80" s="28"/>
      <c r="ALI80" s="28"/>
      <c r="ALJ80" s="28"/>
      <c r="ALK80" s="28"/>
      <c r="ALL80" s="28"/>
      <c r="ALM80" s="28"/>
      <c r="ALN80" s="28"/>
      <c r="ALO80" s="28"/>
      <c r="ALP80" s="28"/>
      <c r="ALQ80" s="28"/>
      <c r="ALR80" s="28"/>
      <c r="ALS80" s="28"/>
      <c r="ALT80" s="28"/>
      <c r="ALU80" s="28"/>
      <c r="ALV80" s="28"/>
      <c r="ALW80" s="28"/>
      <c r="ALX80" s="28"/>
      <c r="ALY80" s="28"/>
      <c r="ALZ80" s="28"/>
      <c r="AMA80" s="28"/>
      <c r="AMB80" s="28"/>
      <c r="AMC80" s="28"/>
      <c r="AMD80" s="28"/>
      <c r="AME80" s="30"/>
    </row>
    <row r="81" spans="2:1020" s="29" customFormat="1" ht="12" customHeight="1">
      <c r="B81" s="28"/>
      <c r="C81" s="142" t="s">
        <v>958</v>
      </c>
      <c r="D81" s="217"/>
      <c r="E81" s="217"/>
      <c r="F81" s="217"/>
      <c r="G81" s="217"/>
      <c r="H81" s="217"/>
      <c r="I81" s="217"/>
      <c r="J81" s="217"/>
      <c r="K81" s="480"/>
      <c r="L81" s="15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c r="GV81" s="28"/>
      <c r="GW81" s="28"/>
      <c r="GX81" s="28"/>
      <c r="GY81" s="28"/>
      <c r="GZ81" s="28"/>
      <c r="HA81" s="28"/>
      <c r="HB81" s="28"/>
      <c r="HC81" s="28"/>
      <c r="HD81" s="28"/>
      <c r="HE81" s="28"/>
      <c r="HF81" s="28"/>
      <c r="HG81" s="28"/>
      <c r="HH81" s="28"/>
      <c r="HI81" s="28"/>
      <c r="HJ81" s="28"/>
      <c r="HK81" s="28"/>
      <c r="HL81" s="28"/>
      <c r="HM81" s="28"/>
      <c r="HN81" s="28"/>
      <c r="HO81" s="28"/>
      <c r="HP81" s="28"/>
      <c r="HQ81" s="28"/>
      <c r="HR81" s="28"/>
      <c r="HS81" s="28"/>
      <c r="HT81" s="28"/>
      <c r="HU81" s="28"/>
      <c r="HV81" s="28"/>
      <c r="HW81" s="28"/>
      <c r="HX81" s="28"/>
      <c r="HY81" s="28"/>
      <c r="HZ81" s="28"/>
      <c r="IA81" s="28"/>
      <c r="IB81" s="28"/>
      <c r="IC81" s="28"/>
      <c r="ID81" s="28"/>
      <c r="IE81" s="28"/>
      <c r="IF81" s="28"/>
      <c r="IG81" s="28"/>
      <c r="IH81" s="28"/>
      <c r="II81" s="28"/>
      <c r="IJ81" s="28"/>
      <c r="IK81" s="28"/>
      <c r="IL81" s="28"/>
      <c r="IM81" s="28"/>
      <c r="IN81" s="28"/>
      <c r="IO81" s="28"/>
      <c r="IP81" s="28"/>
      <c r="IQ81" s="28"/>
      <c r="IR81" s="28"/>
      <c r="IS81" s="28"/>
      <c r="IT81" s="28"/>
      <c r="IU81" s="28"/>
      <c r="IV81" s="28"/>
      <c r="IW81" s="28"/>
      <c r="IX81" s="28"/>
      <c r="IY81" s="28"/>
      <c r="IZ81" s="28"/>
      <c r="JA81" s="28"/>
      <c r="JB81" s="28"/>
      <c r="JC81" s="28"/>
      <c r="JD81" s="28"/>
      <c r="JE81" s="28"/>
      <c r="JF81" s="28"/>
      <c r="JG81" s="28"/>
      <c r="JH81" s="28"/>
      <c r="JI81" s="28"/>
      <c r="JJ81" s="28"/>
      <c r="JK81" s="28"/>
      <c r="JL81" s="28"/>
      <c r="JM81" s="28"/>
      <c r="JN81" s="28"/>
      <c r="JO81" s="28"/>
      <c r="JP81" s="28"/>
      <c r="JQ81" s="28"/>
      <c r="JR81" s="28"/>
      <c r="JS81" s="28"/>
      <c r="JT81" s="28"/>
      <c r="JU81" s="28"/>
      <c r="JV81" s="28"/>
      <c r="JW81" s="28"/>
      <c r="JX81" s="28"/>
      <c r="JY81" s="28"/>
      <c r="JZ81" s="28"/>
      <c r="KA81" s="28"/>
      <c r="KB81" s="28"/>
      <c r="KC81" s="28"/>
      <c r="KD81" s="28"/>
      <c r="KE81" s="28"/>
      <c r="KF81" s="28"/>
      <c r="KG81" s="28"/>
      <c r="KH81" s="28"/>
      <c r="KI81" s="28"/>
      <c r="KJ81" s="28"/>
      <c r="KK81" s="28"/>
      <c r="KL81" s="28"/>
      <c r="KM81" s="28"/>
      <c r="KN81" s="28"/>
      <c r="KO81" s="28"/>
      <c r="KP81" s="28"/>
      <c r="KQ81" s="28"/>
      <c r="KR81" s="28"/>
      <c r="KS81" s="28"/>
      <c r="KT81" s="28"/>
      <c r="KU81" s="28"/>
      <c r="KV81" s="28"/>
      <c r="KW81" s="28"/>
      <c r="KX81" s="28"/>
      <c r="KY81" s="28"/>
      <c r="KZ81" s="28"/>
      <c r="LA81" s="28"/>
      <c r="LB81" s="28"/>
      <c r="LC81" s="28"/>
      <c r="LD81" s="28"/>
      <c r="LE81" s="28"/>
      <c r="LF81" s="28"/>
      <c r="LG81" s="28"/>
      <c r="LH81" s="28"/>
      <c r="LI81" s="28"/>
      <c r="LJ81" s="28"/>
      <c r="LK81" s="28"/>
      <c r="LL81" s="28"/>
      <c r="LM81" s="28"/>
      <c r="LN81" s="28"/>
      <c r="LO81" s="28"/>
      <c r="LP81" s="28"/>
      <c r="LQ81" s="28"/>
      <c r="LR81" s="28"/>
      <c r="LS81" s="28"/>
      <c r="LT81" s="28"/>
      <c r="LU81" s="28"/>
      <c r="LV81" s="28"/>
      <c r="LW81" s="28"/>
      <c r="LX81" s="28"/>
      <c r="LY81" s="28"/>
      <c r="LZ81" s="28"/>
      <c r="MA81" s="28"/>
      <c r="MB81" s="28"/>
      <c r="MC81" s="28"/>
      <c r="MD81" s="28"/>
      <c r="ME81" s="28"/>
      <c r="MF81" s="28"/>
      <c r="MG81" s="28"/>
      <c r="MH81" s="28"/>
      <c r="MI81" s="28"/>
      <c r="MJ81" s="28"/>
      <c r="MK81" s="28"/>
      <c r="ML81" s="28"/>
      <c r="MM81" s="28"/>
      <c r="MN81" s="28"/>
      <c r="MO81" s="28"/>
      <c r="MP81" s="28"/>
      <c r="MQ81" s="28"/>
      <c r="MR81" s="28"/>
      <c r="MS81" s="28"/>
      <c r="MT81" s="28"/>
      <c r="MU81" s="28"/>
      <c r="MV81" s="28"/>
      <c r="MW81" s="28"/>
      <c r="MX81" s="28"/>
      <c r="MY81" s="28"/>
      <c r="MZ81" s="28"/>
      <c r="NA81" s="28"/>
      <c r="NB81" s="28"/>
      <c r="NC81" s="28"/>
      <c r="ND81" s="28"/>
      <c r="NE81" s="28"/>
      <c r="NF81" s="28"/>
      <c r="NG81" s="28"/>
      <c r="NH81" s="28"/>
      <c r="NI81" s="28"/>
      <c r="NJ81" s="28"/>
      <c r="NK81" s="28"/>
      <c r="NL81" s="28"/>
      <c r="NM81" s="28"/>
      <c r="NN81" s="28"/>
      <c r="NO81" s="28"/>
      <c r="NP81" s="28"/>
      <c r="NQ81" s="28"/>
      <c r="NR81" s="28"/>
      <c r="NS81" s="28"/>
      <c r="NT81" s="28"/>
      <c r="NU81" s="28"/>
      <c r="NV81" s="28"/>
      <c r="NW81" s="28"/>
      <c r="NX81" s="28"/>
      <c r="NY81" s="28"/>
      <c r="NZ81" s="28"/>
      <c r="OA81" s="28"/>
      <c r="OB81" s="28"/>
      <c r="OC81" s="28"/>
      <c r="OD81" s="28"/>
      <c r="OE81" s="28"/>
      <c r="OF81" s="28"/>
      <c r="OG81" s="28"/>
      <c r="OH81" s="28"/>
      <c r="OI81" s="28"/>
      <c r="OJ81" s="28"/>
      <c r="OK81" s="28"/>
      <c r="OL81" s="28"/>
      <c r="OM81" s="28"/>
      <c r="ON81" s="28"/>
      <c r="OO81" s="28"/>
      <c r="OP81" s="28"/>
      <c r="OQ81" s="28"/>
      <c r="OR81" s="28"/>
      <c r="OS81" s="28"/>
      <c r="OT81" s="28"/>
      <c r="OU81" s="28"/>
      <c r="OV81" s="28"/>
      <c r="OW81" s="28"/>
      <c r="OX81" s="28"/>
      <c r="OY81" s="28"/>
      <c r="OZ81" s="28"/>
      <c r="PA81" s="28"/>
      <c r="PB81" s="28"/>
      <c r="PC81" s="28"/>
      <c r="PD81" s="28"/>
      <c r="PE81" s="28"/>
      <c r="PF81" s="28"/>
      <c r="PG81" s="28"/>
      <c r="PH81" s="28"/>
      <c r="PI81" s="28"/>
      <c r="PJ81" s="28"/>
      <c r="PK81" s="28"/>
      <c r="PL81" s="28"/>
      <c r="PM81" s="28"/>
      <c r="PN81" s="28"/>
      <c r="PO81" s="28"/>
      <c r="PP81" s="28"/>
      <c r="PQ81" s="28"/>
      <c r="PR81" s="28"/>
      <c r="PS81" s="28"/>
      <c r="PT81" s="28"/>
      <c r="PU81" s="28"/>
      <c r="PV81" s="28"/>
      <c r="PW81" s="28"/>
      <c r="PX81" s="28"/>
      <c r="PY81" s="28"/>
      <c r="PZ81" s="28"/>
      <c r="QA81" s="28"/>
      <c r="QB81" s="28"/>
      <c r="QC81" s="28"/>
      <c r="QD81" s="28"/>
      <c r="QE81" s="28"/>
      <c r="QF81" s="28"/>
      <c r="QG81" s="28"/>
      <c r="QH81" s="28"/>
      <c r="QI81" s="28"/>
      <c r="QJ81" s="28"/>
      <c r="QK81" s="28"/>
      <c r="QL81" s="28"/>
      <c r="QM81" s="28"/>
      <c r="QN81" s="28"/>
      <c r="QO81" s="28"/>
      <c r="QP81" s="28"/>
      <c r="QQ81" s="28"/>
      <c r="QR81" s="28"/>
      <c r="QS81" s="28"/>
      <c r="QT81" s="28"/>
      <c r="QU81" s="28"/>
      <c r="QV81" s="28"/>
      <c r="QW81" s="28"/>
      <c r="QX81" s="28"/>
      <c r="QY81" s="28"/>
      <c r="QZ81" s="28"/>
      <c r="RA81" s="28"/>
      <c r="RB81" s="28"/>
      <c r="RC81" s="28"/>
      <c r="RD81" s="28"/>
      <c r="RE81" s="28"/>
      <c r="RF81" s="28"/>
      <c r="RG81" s="28"/>
      <c r="RH81" s="28"/>
      <c r="RI81" s="28"/>
      <c r="RJ81" s="28"/>
      <c r="RK81" s="28"/>
      <c r="RL81" s="28"/>
      <c r="RM81" s="28"/>
      <c r="RN81" s="28"/>
      <c r="RO81" s="28"/>
      <c r="RP81" s="28"/>
      <c r="RQ81" s="28"/>
      <c r="RR81" s="28"/>
      <c r="RS81" s="28"/>
      <c r="RT81" s="28"/>
      <c r="RU81" s="28"/>
      <c r="RV81" s="28"/>
      <c r="RW81" s="28"/>
      <c r="RX81" s="28"/>
      <c r="RY81" s="28"/>
      <c r="RZ81" s="28"/>
      <c r="SA81" s="28"/>
      <c r="SB81" s="28"/>
      <c r="SC81" s="28"/>
      <c r="SD81" s="28"/>
      <c r="SE81" s="28"/>
      <c r="SF81" s="28"/>
      <c r="SG81" s="28"/>
      <c r="SH81" s="28"/>
      <c r="SI81" s="28"/>
      <c r="SJ81" s="28"/>
      <c r="SK81" s="28"/>
      <c r="SL81" s="28"/>
      <c r="SM81" s="28"/>
      <c r="SN81" s="28"/>
      <c r="SO81" s="28"/>
      <c r="SP81" s="28"/>
      <c r="SQ81" s="28"/>
      <c r="SR81" s="28"/>
      <c r="SS81" s="28"/>
      <c r="ST81" s="28"/>
      <c r="SU81" s="28"/>
      <c r="SV81" s="28"/>
      <c r="SW81" s="28"/>
      <c r="SX81" s="28"/>
      <c r="SY81" s="28"/>
      <c r="SZ81" s="28"/>
      <c r="TA81" s="28"/>
      <c r="TB81" s="28"/>
      <c r="TC81" s="28"/>
      <c r="TD81" s="28"/>
      <c r="TE81" s="28"/>
      <c r="TF81" s="28"/>
      <c r="TG81" s="28"/>
      <c r="TH81" s="28"/>
      <c r="TI81" s="28"/>
      <c r="TJ81" s="28"/>
      <c r="TK81" s="28"/>
      <c r="TL81" s="28"/>
      <c r="TM81" s="28"/>
      <c r="TN81" s="28"/>
      <c r="TO81" s="28"/>
      <c r="TP81" s="28"/>
      <c r="TQ81" s="28"/>
      <c r="TR81" s="28"/>
      <c r="TS81" s="28"/>
      <c r="TT81" s="28"/>
      <c r="TU81" s="28"/>
      <c r="TV81" s="28"/>
      <c r="TW81" s="28"/>
      <c r="TX81" s="28"/>
      <c r="TY81" s="28"/>
      <c r="TZ81" s="28"/>
      <c r="UA81" s="28"/>
      <c r="UB81" s="28"/>
      <c r="UC81" s="28"/>
      <c r="UD81" s="28"/>
      <c r="UE81" s="28"/>
      <c r="UF81" s="28"/>
      <c r="UG81" s="28"/>
      <c r="UH81" s="28"/>
      <c r="UI81" s="28"/>
      <c r="UJ81" s="28"/>
      <c r="UK81" s="28"/>
      <c r="UL81" s="28"/>
      <c r="UM81" s="28"/>
      <c r="UN81" s="28"/>
      <c r="UO81" s="28"/>
      <c r="UP81" s="28"/>
      <c r="UQ81" s="28"/>
      <c r="UR81" s="28"/>
      <c r="US81" s="28"/>
      <c r="UT81" s="28"/>
      <c r="UU81" s="28"/>
      <c r="UV81" s="28"/>
      <c r="UW81" s="28"/>
      <c r="UX81" s="28"/>
      <c r="UY81" s="28"/>
      <c r="UZ81" s="28"/>
      <c r="VA81" s="28"/>
      <c r="VB81" s="28"/>
      <c r="VC81" s="28"/>
      <c r="VD81" s="28"/>
      <c r="VE81" s="28"/>
      <c r="VF81" s="28"/>
      <c r="VG81" s="28"/>
      <c r="VH81" s="28"/>
      <c r="VI81" s="28"/>
      <c r="VJ81" s="28"/>
      <c r="VK81" s="28"/>
      <c r="VL81" s="28"/>
      <c r="VM81" s="28"/>
      <c r="VN81" s="28"/>
      <c r="VO81" s="28"/>
      <c r="VP81" s="28"/>
      <c r="VQ81" s="28"/>
      <c r="VR81" s="28"/>
      <c r="VS81" s="28"/>
      <c r="VT81" s="28"/>
      <c r="VU81" s="28"/>
      <c r="VV81" s="28"/>
      <c r="VW81" s="28"/>
      <c r="VX81" s="28"/>
      <c r="VY81" s="28"/>
      <c r="VZ81" s="28"/>
      <c r="WA81" s="28"/>
      <c r="WB81" s="28"/>
      <c r="WC81" s="28"/>
      <c r="WD81" s="28"/>
      <c r="WE81" s="28"/>
      <c r="WF81" s="28"/>
      <c r="WG81" s="28"/>
      <c r="WH81" s="28"/>
      <c r="WI81" s="28"/>
      <c r="WJ81" s="28"/>
      <c r="WK81" s="28"/>
      <c r="WL81" s="28"/>
      <c r="WM81" s="28"/>
      <c r="WN81" s="28"/>
      <c r="WO81" s="28"/>
      <c r="WP81" s="28"/>
      <c r="WQ81" s="28"/>
      <c r="WR81" s="28"/>
      <c r="WS81" s="28"/>
      <c r="WT81" s="28"/>
      <c r="WU81" s="28"/>
      <c r="WV81" s="28"/>
      <c r="WW81" s="28"/>
      <c r="WX81" s="28"/>
      <c r="WY81" s="28"/>
      <c r="WZ81" s="28"/>
      <c r="XA81" s="28"/>
      <c r="XB81" s="28"/>
      <c r="XC81" s="28"/>
      <c r="XD81" s="28"/>
      <c r="XE81" s="28"/>
      <c r="XF81" s="28"/>
      <c r="XG81" s="28"/>
      <c r="XH81" s="28"/>
      <c r="XI81" s="28"/>
      <c r="XJ81" s="28"/>
      <c r="XK81" s="28"/>
      <c r="XL81" s="28"/>
      <c r="XM81" s="28"/>
      <c r="XN81" s="28"/>
      <c r="XO81" s="28"/>
      <c r="XP81" s="28"/>
      <c r="XQ81" s="28"/>
      <c r="XR81" s="28"/>
      <c r="XS81" s="28"/>
      <c r="XT81" s="28"/>
      <c r="XU81" s="28"/>
      <c r="XV81" s="28"/>
      <c r="XW81" s="28"/>
      <c r="XX81" s="28"/>
      <c r="XY81" s="28"/>
      <c r="XZ81" s="28"/>
      <c r="YA81" s="28"/>
      <c r="YB81" s="28"/>
      <c r="YC81" s="28"/>
      <c r="YD81" s="28"/>
      <c r="YE81" s="28"/>
      <c r="YF81" s="28"/>
      <c r="YG81" s="28"/>
      <c r="YH81" s="28"/>
      <c r="YI81" s="28"/>
      <c r="YJ81" s="28"/>
      <c r="YK81" s="28"/>
      <c r="YL81" s="28"/>
      <c r="YM81" s="28"/>
      <c r="YN81" s="28"/>
      <c r="YO81" s="28"/>
      <c r="YP81" s="28"/>
      <c r="YQ81" s="28"/>
      <c r="YR81" s="28"/>
      <c r="YS81" s="28"/>
      <c r="YT81" s="28"/>
      <c r="YU81" s="28"/>
      <c r="YV81" s="28"/>
      <c r="YW81" s="28"/>
      <c r="YX81" s="28"/>
      <c r="YY81" s="28"/>
      <c r="YZ81" s="28"/>
      <c r="ZA81" s="28"/>
      <c r="ZB81" s="28"/>
      <c r="ZC81" s="28"/>
      <c r="ZD81" s="28"/>
      <c r="ZE81" s="28"/>
      <c r="ZF81" s="28"/>
      <c r="ZG81" s="28"/>
      <c r="ZH81" s="28"/>
      <c r="ZI81" s="28"/>
      <c r="ZJ81" s="28"/>
      <c r="ZK81" s="28"/>
      <c r="ZL81" s="28"/>
      <c r="ZM81" s="28"/>
      <c r="ZN81" s="28"/>
      <c r="ZO81" s="28"/>
      <c r="ZP81" s="28"/>
      <c r="ZQ81" s="28"/>
      <c r="ZR81" s="28"/>
      <c r="ZS81" s="28"/>
      <c r="ZT81" s="28"/>
      <c r="ZU81" s="28"/>
      <c r="ZV81" s="28"/>
      <c r="ZW81" s="28"/>
      <c r="ZX81" s="28"/>
      <c r="ZY81" s="28"/>
      <c r="ZZ81" s="28"/>
      <c r="AAA81" s="28"/>
      <c r="AAB81" s="28"/>
      <c r="AAC81" s="28"/>
      <c r="AAD81" s="28"/>
      <c r="AAE81" s="28"/>
      <c r="AAF81" s="28"/>
      <c r="AAG81" s="28"/>
      <c r="AAH81" s="28"/>
      <c r="AAI81" s="28"/>
      <c r="AAJ81" s="28"/>
      <c r="AAK81" s="28"/>
      <c r="AAL81" s="28"/>
      <c r="AAM81" s="28"/>
      <c r="AAN81" s="28"/>
      <c r="AAO81" s="28"/>
      <c r="AAP81" s="28"/>
      <c r="AAQ81" s="28"/>
      <c r="AAR81" s="28"/>
      <c r="AAS81" s="28"/>
      <c r="AAT81" s="28"/>
      <c r="AAU81" s="28"/>
      <c r="AAV81" s="28"/>
      <c r="AAW81" s="28"/>
      <c r="AAX81" s="28"/>
      <c r="AAY81" s="28"/>
      <c r="AAZ81" s="28"/>
      <c r="ABA81" s="28"/>
      <c r="ABB81" s="28"/>
      <c r="ABC81" s="28"/>
      <c r="ABD81" s="28"/>
      <c r="ABE81" s="28"/>
      <c r="ABF81" s="28"/>
      <c r="ABG81" s="28"/>
      <c r="ABH81" s="28"/>
      <c r="ABI81" s="28"/>
      <c r="ABJ81" s="28"/>
      <c r="ABK81" s="28"/>
      <c r="ABL81" s="28"/>
      <c r="ABM81" s="28"/>
      <c r="ABN81" s="28"/>
      <c r="ABO81" s="28"/>
      <c r="ABP81" s="28"/>
      <c r="ABQ81" s="28"/>
      <c r="ABR81" s="28"/>
      <c r="ABS81" s="28"/>
      <c r="ABT81" s="28"/>
      <c r="ABU81" s="28"/>
      <c r="ABV81" s="28"/>
      <c r="ABW81" s="28"/>
      <c r="ABX81" s="28"/>
      <c r="ABY81" s="28"/>
      <c r="ABZ81" s="28"/>
      <c r="ACA81" s="28"/>
      <c r="ACB81" s="28"/>
      <c r="ACC81" s="28"/>
      <c r="ACD81" s="28"/>
      <c r="ACE81" s="28"/>
      <c r="ACF81" s="28"/>
      <c r="ACG81" s="28"/>
      <c r="ACH81" s="28"/>
      <c r="ACI81" s="28"/>
      <c r="ACJ81" s="28"/>
      <c r="ACK81" s="28"/>
      <c r="ACL81" s="28"/>
      <c r="ACM81" s="28"/>
      <c r="ACN81" s="28"/>
      <c r="ACO81" s="28"/>
      <c r="ACP81" s="28"/>
      <c r="ACQ81" s="28"/>
      <c r="ACR81" s="28"/>
      <c r="ACS81" s="28"/>
      <c r="ACT81" s="28"/>
      <c r="ACU81" s="28"/>
      <c r="ACV81" s="28"/>
      <c r="ACW81" s="28"/>
      <c r="ACX81" s="28"/>
      <c r="ACY81" s="28"/>
      <c r="ACZ81" s="28"/>
      <c r="ADA81" s="28"/>
      <c r="ADB81" s="28"/>
      <c r="ADC81" s="28"/>
      <c r="ADD81" s="28"/>
      <c r="ADE81" s="28"/>
      <c r="ADF81" s="28"/>
      <c r="ADG81" s="28"/>
      <c r="ADH81" s="28"/>
      <c r="ADI81" s="28"/>
      <c r="ADJ81" s="28"/>
      <c r="ADK81" s="28"/>
      <c r="ADL81" s="28"/>
      <c r="ADM81" s="28"/>
      <c r="ADN81" s="28"/>
      <c r="ADO81" s="28"/>
      <c r="ADP81" s="28"/>
      <c r="ADQ81" s="28"/>
      <c r="ADR81" s="28"/>
      <c r="ADS81" s="28"/>
      <c r="ADT81" s="28"/>
      <c r="ADU81" s="28"/>
      <c r="ADV81" s="28"/>
      <c r="ADW81" s="28"/>
      <c r="ADX81" s="28"/>
      <c r="ADY81" s="28"/>
      <c r="ADZ81" s="28"/>
      <c r="AEA81" s="28"/>
      <c r="AEB81" s="28"/>
      <c r="AEC81" s="28"/>
      <c r="AED81" s="28"/>
      <c r="AEE81" s="28"/>
      <c r="AEF81" s="28"/>
      <c r="AEG81" s="28"/>
      <c r="AEH81" s="28"/>
      <c r="AEI81" s="28"/>
      <c r="AEJ81" s="28"/>
      <c r="AEK81" s="28"/>
      <c r="AEL81" s="28"/>
      <c r="AEM81" s="28"/>
      <c r="AEN81" s="28"/>
      <c r="AEO81" s="28"/>
      <c r="AEP81" s="28"/>
      <c r="AEQ81" s="28"/>
      <c r="AER81" s="28"/>
      <c r="AES81" s="28"/>
      <c r="AET81" s="28"/>
      <c r="AEU81" s="28"/>
      <c r="AEV81" s="28"/>
      <c r="AEW81" s="28"/>
      <c r="AEX81" s="28"/>
      <c r="AEY81" s="28"/>
      <c r="AEZ81" s="28"/>
      <c r="AFA81" s="28"/>
      <c r="AFB81" s="28"/>
      <c r="AFC81" s="28"/>
      <c r="AFD81" s="28"/>
      <c r="AFE81" s="28"/>
      <c r="AFF81" s="28"/>
      <c r="AFG81" s="28"/>
      <c r="AFH81" s="28"/>
      <c r="AFI81" s="28"/>
      <c r="AFJ81" s="28"/>
      <c r="AFK81" s="28"/>
      <c r="AFL81" s="28"/>
      <c r="AFM81" s="28"/>
      <c r="AFN81" s="28"/>
      <c r="AFO81" s="28"/>
      <c r="AFP81" s="28"/>
      <c r="AFQ81" s="28"/>
      <c r="AFR81" s="28"/>
      <c r="AFS81" s="28"/>
      <c r="AFT81" s="28"/>
      <c r="AFU81" s="28"/>
      <c r="AFV81" s="28"/>
      <c r="AFW81" s="28"/>
      <c r="AFX81" s="28"/>
      <c r="AFY81" s="28"/>
      <c r="AFZ81" s="28"/>
      <c r="AGA81" s="28"/>
      <c r="AGB81" s="28"/>
      <c r="AGC81" s="28"/>
      <c r="AGD81" s="28"/>
      <c r="AGE81" s="28"/>
      <c r="AGF81" s="28"/>
      <c r="AGG81" s="28"/>
      <c r="AGH81" s="28"/>
      <c r="AGI81" s="28"/>
      <c r="AGJ81" s="28"/>
      <c r="AGK81" s="28"/>
      <c r="AGL81" s="28"/>
      <c r="AGM81" s="28"/>
      <c r="AGN81" s="28"/>
      <c r="AGO81" s="28"/>
      <c r="AGP81" s="28"/>
      <c r="AGQ81" s="28"/>
      <c r="AGR81" s="28"/>
      <c r="AGS81" s="28"/>
      <c r="AGT81" s="28"/>
      <c r="AGU81" s="28"/>
      <c r="AGV81" s="28"/>
      <c r="AGW81" s="28"/>
      <c r="AGX81" s="28"/>
      <c r="AGY81" s="28"/>
      <c r="AGZ81" s="28"/>
      <c r="AHA81" s="28"/>
      <c r="AHB81" s="28"/>
      <c r="AHC81" s="28"/>
      <c r="AHD81" s="28"/>
      <c r="AHE81" s="28"/>
      <c r="AHF81" s="28"/>
      <c r="AHG81" s="28"/>
      <c r="AHH81" s="28"/>
      <c r="AHI81" s="28"/>
      <c r="AHJ81" s="28"/>
      <c r="AHK81" s="28"/>
      <c r="AHL81" s="28"/>
      <c r="AHM81" s="28"/>
      <c r="AHN81" s="28"/>
      <c r="AHO81" s="28"/>
      <c r="AHP81" s="28"/>
      <c r="AHQ81" s="28"/>
      <c r="AHR81" s="28"/>
      <c r="AHS81" s="28"/>
      <c r="AHT81" s="28"/>
      <c r="AHU81" s="28"/>
      <c r="AHV81" s="28"/>
      <c r="AHW81" s="28"/>
      <c r="AHX81" s="28"/>
      <c r="AHY81" s="28"/>
      <c r="AHZ81" s="28"/>
      <c r="AIA81" s="28"/>
      <c r="AIB81" s="28"/>
      <c r="AIC81" s="28"/>
      <c r="AID81" s="28"/>
      <c r="AIE81" s="28"/>
      <c r="AIF81" s="28"/>
      <c r="AIG81" s="28"/>
      <c r="AIH81" s="28"/>
      <c r="AII81" s="28"/>
      <c r="AIJ81" s="28"/>
      <c r="AIK81" s="28"/>
      <c r="AIL81" s="28"/>
      <c r="AIM81" s="28"/>
      <c r="AIN81" s="28"/>
      <c r="AIO81" s="28"/>
      <c r="AIP81" s="28"/>
      <c r="AIQ81" s="28"/>
      <c r="AIR81" s="28"/>
      <c r="AIS81" s="28"/>
      <c r="AIT81" s="28"/>
      <c r="AIU81" s="28"/>
      <c r="AIV81" s="28"/>
      <c r="AIW81" s="28"/>
      <c r="AIX81" s="28"/>
      <c r="AIY81" s="28"/>
      <c r="AIZ81" s="28"/>
      <c r="AJA81" s="28"/>
      <c r="AJB81" s="28"/>
      <c r="AJC81" s="28"/>
      <c r="AJD81" s="28"/>
      <c r="AJE81" s="28"/>
      <c r="AJF81" s="28"/>
      <c r="AJG81" s="28"/>
      <c r="AJH81" s="28"/>
      <c r="AJI81" s="28"/>
      <c r="AJJ81" s="28"/>
      <c r="AJK81" s="28"/>
      <c r="AJL81" s="28"/>
      <c r="AJM81" s="28"/>
      <c r="AJN81" s="28"/>
      <c r="AJO81" s="28"/>
      <c r="AJP81" s="28"/>
      <c r="AJQ81" s="28"/>
      <c r="AJR81" s="28"/>
      <c r="AJS81" s="28"/>
      <c r="AJT81" s="28"/>
      <c r="AJU81" s="28"/>
      <c r="AJV81" s="28"/>
      <c r="AJW81" s="28"/>
      <c r="AJX81" s="28"/>
      <c r="AJY81" s="28"/>
      <c r="AJZ81" s="28"/>
      <c r="AKA81" s="28"/>
      <c r="AKB81" s="28"/>
      <c r="AKC81" s="28"/>
      <c r="AKD81" s="28"/>
      <c r="AKE81" s="28"/>
      <c r="AKF81" s="28"/>
      <c r="AKG81" s="28"/>
      <c r="AKH81" s="28"/>
      <c r="AKI81" s="28"/>
      <c r="AKJ81" s="28"/>
      <c r="AKK81" s="28"/>
      <c r="AKL81" s="28"/>
      <c r="AKM81" s="28"/>
      <c r="AKN81" s="28"/>
      <c r="AKO81" s="28"/>
      <c r="AKP81" s="28"/>
      <c r="AKQ81" s="28"/>
      <c r="AKR81" s="28"/>
      <c r="AKS81" s="28"/>
      <c r="AKT81" s="28"/>
      <c r="AKU81" s="28"/>
      <c r="AKV81" s="28"/>
      <c r="AKW81" s="28"/>
      <c r="AKX81" s="28"/>
      <c r="AKY81" s="28"/>
      <c r="AKZ81" s="28"/>
      <c r="ALA81" s="28"/>
      <c r="ALB81" s="28"/>
      <c r="ALC81" s="28"/>
      <c r="ALD81" s="28"/>
      <c r="ALE81" s="28"/>
      <c r="ALF81" s="28"/>
      <c r="ALG81" s="28"/>
      <c r="ALH81" s="28"/>
      <c r="ALI81" s="28"/>
      <c r="ALJ81" s="28"/>
      <c r="ALK81" s="28"/>
      <c r="ALL81" s="28"/>
      <c r="ALM81" s="28"/>
      <c r="ALN81" s="28"/>
      <c r="ALO81" s="28"/>
      <c r="ALP81" s="28"/>
      <c r="ALQ81" s="28"/>
      <c r="ALR81" s="28"/>
      <c r="ALS81" s="28"/>
      <c r="ALT81" s="28"/>
      <c r="ALU81" s="28"/>
      <c r="ALV81" s="28"/>
      <c r="ALW81" s="28"/>
      <c r="ALX81" s="28"/>
      <c r="ALY81" s="28"/>
      <c r="ALZ81" s="28"/>
      <c r="AMA81" s="28"/>
      <c r="AMB81" s="28"/>
      <c r="AMC81" s="28"/>
      <c r="AMD81" s="28"/>
      <c r="AME81" s="30"/>
    </row>
    <row r="82" spans="2:1020" s="29" customFormat="1" ht="12" customHeight="1">
      <c r="B82" s="28"/>
      <c r="C82" s="142" t="s">
        <v>653</v>
      </c>
      <c r="D82" s="217"/>
      <c r="E82" s="217"/>
      <c r="F82" s="217"/>
      <c r="G82" s="217"/>
      <c r="H82" s="217"/>
      <c r="I82" s="217"/>
      <c r="J82" s="217"/>
      <c r="K82" s="480"/>
      <c r="L82" s="15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c r="HL82" s="28"/>
      <c r="HM82" s="28"/>
      <c r="HN82" s="28"/>
      <c r="HO82" s="28"/>
      <c r="HP82" s="28"/>
      <c r="HQ82" s="28"/>
      <c r="HR82" s="28"/>
      <c r="HS82" s="28"/>
      <c r="HT82" s="28"/>
      <c r="HU82" s="28"/>
      <c r="HV82" s="28"/>
      <c r="HW82" s="28"/>
      <c r="HX82" s="28"/>
      <c r="HY82" s="28"/>
      <c r="HZ82" s="28"/>
      <c r="IA82" s="28"/>
      <c r="IB82" s="28"/>
      <c r="IC82" s="28"/>
      <c r="ID82" s="28"/>
      <c r="IE82" s="28"/>
      <c r="IF82" s="28"/>
      <c r="IG82" s="28"/>
      <c r="IH82" s="28"/>
      <c r="II82" s="28"/>
      <c r="IJ82" s="28"/>
      <c r="IK82" s="28"/>
      <c r="IL82" s="28"/>
      <c r="IM82" s="28"/>
      <c r="IN82" s="28"/>
      <c r="IO82" s="28"/>
      <c r="IP82" s="28"/>
      <c r="IQ82" s="28"/>
      <c r="IR82" s="28"/>
      <c r="IS82" s="28"/>
      <c r="IT82" s="28"/>
      <c r="IU82" s="28"/>
      <c r="IV82" s="28"/>
      <c r="IW82" s="28"/>
      <c r="IX82" s="28"/>
      <c r="IY82" s="28"/>
      <c r="IZ82" s="28"/>
      <c r="JA82" s="28"/>
      <c r="JB82" s="28"/>
      <c r="JC82" s="28"/>
      <c r="JD82" s="28"/>
      <c r="JE82" s="28"/>
      <c r="JF82" s="28"/>
      <c r="JG82" s="28"/>
      <c r="JH82" s="28"/>
      <c r="JI82" s="28"/>
      <c r="JJ82" s="28"/>
      <c r="JK82" s="28"/>
      <c r="JL82" s="28"/>
      <c r="JM82" s="28"/>
      <c r="JN82" s="28"/>
      <c r="JO82" s="28"/>
      <c r="JP82" s="28"/>
      <c r="JQ82" s="28"/>
      <c r="JR82" s="28"/>
      <c r="JS82" s="28"/>
      <c r="JT82" s="28"/>
      <c r="JU82" s="28"/>
      <c r="JV82" s="28"/>
      <c r="JW82" s="28"/>
      <c r="JX82" s="28"/>
      <c r="JY82" s="28"/>
      <c r="JZ82" s="28"/>
      <c r="KA82" s="28"/>
      <c r="KB82" s="28"/>
      <c r="KC82" s="28"/>
      <c r="KD82" s="28"/>
      <c r="KE82" s="28"/>
      <c r="KF82" s="28"/>
      <c r="KG82" s="28"/>
      <c r="KH82" s="28"/>
      <c r="KI82" s="28"/>
      <c r="KJ82" s="28"/>
      <c r="KK82" s="28"/>
      <c r="KL82" s="28"/>
      <c r="KM82" s="28"/>
      <c r="KN82" s="28"/>
      <c r="KO82" s="28"/>
      <c r="KP82" s="28"/>
      <c r="KQ82" s="28"/>
      <c r="KR82" s="28"/>
      <c r="KS82" s="28"/>
      <c r="KT82" s="28"/>
      <c r="KU82" s="28"/>
      <c r="KV82" s="28"/>
      <c r="KW82" s="28"/>
      <c r="KX82" s="28"/>
      <c r="KY82" s="28"/>
      <c r="KZ82" s="28"/>
      <c r="LA82" s="28"/>
      <c r="LB82" s="28"/>
      <c r="LC82" s="28"/>
      <c r="LD82" s="28"/>
      <c r="LE82" s="28"/>
      <c r="LF82" s="28"/>
      <c r="LG82" s="28"/>
      <c r="LH82" s="28"/>
      <c r="LI82" s="28"/>
      <c r="LJ82" s="28"/>
      <c r="LK82" s="28"/>
      <c r="LL82" s="28"/>
      <c r="LM82" s="28"/>
      <c r="LN82" s="28"/>
      <c r="LO82" s="28"/>
      <c r="LP82" s="28"/>
      <c r="LQ82" s="28"/>
      <c r="LR82" s="28"/>
      <c r="LS82" s="28"/>
      <c r="LT82" s="28"/>
      <c r="LU82" s="28"/>
      <c r="LV82" s="28"/>
      <c r="LW82" s="28"/>
      <c r="LX82" s="28"/>
      <c r="LY82" s="28"/>
      <c r="LZ82" s="28"/>
      <c r="MA82" s="28"/>
      <c r="MB82" s="28"/>
      <c r="MC82" s="28"/>
      <c r="MD82" s="28"/>
      <c r="ME82" s="28"/>
      <c r="MF82" s="28"/>
      <c r="MG82" s="28"/>
      <c r="MH82" s="28"/>
      <c r="MI82" s="28"/>
      <c r="MJ82" s="28"/>
      <c r="MK82" s="28"/>
      <c r="ML82" s="28"/>
      <c r="MM82" s="28"/>
      <c r="MN82" s="28"/>
      <c r="MO82" s="28"/>
      <c r="MP82" s="28"/>
      <c r="MQ82" s="28"/>
      <c r="MR82" s="28"/>
      <c r="MS82" s="28"/>
      <c r="MT82" s="28"/>
      <c r="MU82" s="28"/>
      <c r="MV82" s="28"/>
      <c r="MW82" s="28"/>
      <c r="MX82" s="28"/>
      <c r="MY82" s="28"/>
      <c r="MZ82" s="28"/>
      <c r="NA82" s="28"/>
      <c r="NB82" s="28"/>
      <c r="NC82" s="28"/>
      <c r="ND82" s="28"/>
      <c r="NE82" s="28"/>
      <c r="NF82" s="28"/>
      <c r="NG82" s="28"/>
      <c r="NH82" s="28"/>
      <c r="NI82" s="28"/>
      <c r="NJ82" s="28"/>
      <c r="NK82" s="28"/>
      <c r="NL82" s="28"/>
      <c r="NM82" s="28"/>
      <c r="NN82" s="28"/>
      <c r="NO82" s="28"/>
      <c r="NP82" s="28"/>
      <c r="NQ82" s="28"/>
      <c r="NR82" s="28"/>
      <c r="NS82" s="28"/>
      <c r="NT82" s="28"/>
      <c r="NU82" s="28"/>
      <c r="NV82" s="28"/>
      <c r="NW82" s="28"/>
      <c r="NX82" s="28"/>
      <c r="NY82" s="28"/>
      <c r="NZ82" s="28"/>
      <c r="OA82" s="28"/>
      <c r="OB82" s="28"/>
      <c r="OC82" s="28"/>
      <c r="OD82" s="28"/>
      <c r="OE82" s="28"/>
      <c r="OF82" s="28"/>
      <c r="OG82" s="28"/>
      <c r="OH82" s="28"/>
      <c r="OI82" s="28"/>
      <c r="OJ82" s="28"/>
      <c r="OK82" s="28"/>
      <c r="OL82" s="28"/>
      <c r="OM82" s="28"/>
      <c r="ON82" s="28"/>
      <c r="OO82" s="28"/>
      <c r="OP82" s="28"/>
      <c r="OQ82" s="28"/>
      <c r="OR82" s="28"/>
      <c r="OS82" s="28"/>
      <c r="OT82" s="28"/>
      <c r="OU82" s="28"/>
      <c r="OV82" s="28"/>
      <c r="OW82" s="28"/>
      <c r="OX82" s="28"/>
      <c r="OY82" s="28"/>
      <c r="OZ82" s="28"/>
      <c r="PA82" s="28"/>
      <c r="PB82" s="28"/>
      <c r="PC82" s="28"/>
      <c r="PD82" s="28"/>
      <c r="PE82" s="28"/>
      <c r="PF82" s="28"/>
      <c r="PG82" s="28"/>
      <c r="PH82" s="28"/>
      <c r="PI82" s="28"/>
      <c r="PJ82" s="28"/>
      <c r="PK82" s="28"/>
      <c r="PL82" s="28"/>
      <c r="PM82" s="28"/>
      <c r="PN82" s="28"/>
      <c r="PO82" s="28"/>
      <c r="PP82" s="28"/>
      <c r="PQ82" s="28"/>
      <c r="PR82" s="28"/>
      <c r="PS82" s="28"/>
      <c r="PT82" s="28"/>
      <c r="PU82" s="28"/>
      <c r="PV82" s="28"/>
      <c r="PW82" s="28"/>
      <c r="PX82" s="28"/>
      <c r="PY82" s="28"/>
      <c r="PZ82" s="28"/>
      <c r="QA82" s="28"/>
      <c r="QB82" s="28"/>
      <c r="QC82" s="28"/>
      <c r="QD82" s="28"/>
      <c r="QE82" s="28"/>
      <c r="QF82" s="28"/>
      <c r="QG82" s="28"/>
      <c r="QH82" s="28"/>
      <c r="QI82" s="28"/>
      <c r="QJ82" s="28"/>
      <c r="QK82" s="28"/>
      <c r="QL82" s="28"/>
      <c r="QM82" s="28"/>
      <c r="QN82" s="28"/>
      <c r="QO82" s="28"/>
      <c r="QP82" s="28"/>
      <c r="QQ82" s="28"/>
      <c r="QR82" s="28"/>
      <c r="QS82" s="28"/>
      <c r="QT82" s="28"/>
      <c r="QU82" s="28"/>
      <c r="QV82" s="28"/>
      <c r="QW82" s="28"/>
      <c r="QX82" s="28"/>
      <c r="QY82" s="28"/>
      <c r="QZ82" s="28"/>
      <c r="RA82" s="28"/>
      <c r="RB82" s="28"/>
      <c r="RC82" s="28"/>
      <c r="RD82" s="28"/>
      <c r="RE82" s="28"/>
      <c r="RF82" s="28"/>
      <c r="RG82" s="28"/>
      <c r="RH82" s="28"/>
      <c r="RI82" s="28"/>
      <c r="RJ82" s="28"/>
      <c r="RK82" s="28"/>
      <c r="RL82" s="28"/>
      <c r="RM82" s="28"/>
      <c r="RN82" s="28"/>
      <c r="RO82" s="28"/>
      <c r="RP82" s="28"/>
      <c r="RQ82" s="28"/>
      <c r="RR82" s="28"/>
      <c r="RS82" s="28"/>
      <c r="RT82" s="28"/>
      <c r="RU82" s="28"/>
      <c r="RV82" s="28"/>
      <c r="RW82" s="28"/>
      <c r="RX82" s="28"/>
      <c r="RY82" s="28"/>
      <c r="RZ82" s="28"/>
      <c r="SA82" s="28"/>
      <c r="SB82" s="28"/>
      <c r="SC82" s="28"/>
      <c r="SD82" s="28"/>
      <c r="SE82" s="28"/>
      <c r="SF82" s="28"/>
      <c r="SG82" s="28"/>
      <c r="SH82" s="28"/>
      <c r="SI82" s="28"/>
      <c r="SJ82" s="28"/>
      <c r="SK82" s="28"/>
      <c r="SL82" s="28"/>
      <c r="SM82" s="28"/>
      <c r="SN82" s="28"/>
      <c r="SO82" s="28"/>
      <c r="SP82" s="28"/>
      <c r="SQ82" s="28"/>
      <c r="SR82" s="28"/>
      <c r="SS82" s="28"/>
      <c r="ST82" s="28"/>
      <c r="SU82" s="28"/>
      <c r="SV82" s="28"/>
      <c r="SW82" s="28"/>
      <c r="SX82" s="28"/>
      <c r="SY82" s="28"/>
      <c r="SZ82" s="28"/>
      <c r="TA82" s="28"/>
      <c r="TB82" s="28"/>
      <c r="TC82" s="28"/>
      <c r="TD82" s="28"/>
      <c r="TE82" s="28"/>
      <c r="TF82" s="28"/>
      <c r="TG82" s="28"/>
      <c r="TH82" s="28"/>
      <c r="TI82" s="28"/>
      <c r="TJ82" s="28"/>
      <c r="TK82" s="28"/>
      <c r="TL82" s="28"/>
      <c r="TM82" s="28"/>
      <c r="TN82" s="28"/>
      <c r="TO82" s="28"/>
      <c r="TP82" s="28"/>
      <c r="TQ82" s="28"/>
      <c r="TR82" s="28"/>
      <c r="TS82" s="28"/>
      <c r="TT82" s="28"/>
      <c r="TU82" s="28"/>
      <c r="TV82" s="28"/>
      <c r="TW82" s="28"/>
      <c r="TX82" s="28"/>
      <c r="TY82" s="28"/>
      <c r="TZ82" s="28"/>
      <c r="UA82" s="28"/>
      <c r="UB82" s="28"/>
      <c r="UC82" s="28"/>
      <c r="UD82" s="28"/>
      <c r="UE82" s="28"/>
      <c r="UF82" s="28"/>
      <c r="UG82" s="28"/>
      <c r="UH82" s="28"/>
      <c r="UI82" s="28"/>
      <c r="UJ82" s="28"/>
      <c r="UK82" s="28"/>
      <c r="UL82" s="28"/>
      <c r="UM82" s="28"/>
      <c r="UN82" s="28"/>
      <c r="UO82" s="28"/>
      <c r="UP82" s="28"/>
      <c r="UQ82" s="28"/>
      <c r="UR82" s="28"/>
      <c r="US82" s="28"/>
      <c r="UT82" s="28"/>
      <c r="UU82" s="28"/>
      <c r="UV82" s="28"/>
      <c r="UW82" s="28"/>
      <c r="UX82" s="28"/>
      <c r="UY82" s="28"/>
      <c r="UZ82" s="28"/>
      <c r="VA82" s="28"/>
      <c r="VB82" s="28"/>
      <c r="VC82" s="28"/>
      <c r="VD82" s="28"/>
      <c r="VE82" s="28"/>
      <c r="VF82" s="28"/>
      <c r="VG82" s="28"/>
      <c r="VH82" s="28"/>
      <c r="VI82" s="28"/>
      <c r="VJ82" s="28"/>
      <c r="VK82" s="28"/>
      <c r="VL82" s="28"/>
      <c r="VM82" s="28"/>
      <c r="VN82" s="28"/>
      <c r="VO82" s="28"/>
      <c r="VP82" s="28"/>
      <c r="VQ82" s="28"/>
      <c r="VR82" s="28"/>
      <c r="VS82" s="28"/>
      <c r="VT82" s="28"/>
      <c r="VU82" s="28"/>
      <c r="VV82" s="28"/>
      <c r="VW82" s="28"/>
      <c r="VX82" s="28"/>
      <c r="VY82" s="28"/>
      <c r="VZ82" s="28"/>
      <c r="WA82" s="28"/>
      <c r="WB82" s="28"/>
      <c r="WC82" s="28"/>
      <c r="WD82" s="28"/>
      <c r="WE82" s="28"/>
      <c r="WF82" s="28"/>
      <c r="WG82" s="28"/>
      <c r="WH82" s="28"/>
      <c r="WI82" s="28"/>
      <c r="WJ82" s="28"/>
      <c r="WK82" s="28"/>
      <c r="WL82" s="28"/>
      <c r="WM82" s="28"/>
      <c r="WN82" s="28"/>
      <c r="WO82" s="28"/>
      <c r="WP82" s="28"/>
      <c r="WQ82" s="28"/>
      <c r="WR82" s="28"/>
      <c r="WS82" s="28"/>
      <c r="WT82" s="28"/>
      <c r="WU82" s="28"/>
      <c r="WV82" s="28"/>
      <c r="WW82" s="28"/>
      <c r="WX82" s="28"/>
      <c r="WY82" s="28"/>
      <c r="WZ82" s="28"/>
      <c r="XA82" s="28"/>
      <c r="XB82" s="28"/>
      <c r="XC82" s="28"/>
      <c r="XD82" s="28"/>
      <c r="XE82" s="28"/>
      <c r="XF82" s="28"/>
      <c r="XG82" s="28"/>
      <c r="XH82" s="28"/>
      <c r="XI82" s="28"/>
      <c r="XJ82" s="28"/>
      <c r="XK82" s="28"/>
      <c r="XL82" s="28"/>
      <c r="XM82" s="28"/>
      <c r="XN82" s="28"/>
      <c r="XO82" s="28"/>
      <c r="XP82" s="28"/>
      <c r="XQ82" s="28"/>
      <c r="XR82" s="28"/>
      <c r="XS82" s="28"/>
      <c r="XT82" s="28"/>
      <c r="XU82" s="28"/>
      <c r="XV82" s="28"/>
      <c r="XW82" s="28"/>
      <c r="XX82" s="28"/>
      <c r="XY82" s="28"/>
      <c r="XZ82" s="28"/>
      <c r="YA82" s="28"/>
      <c r="YB82" s="28"/>
      <c r="YC82" s="28"/>
      <c r="YD82" s="28"/>
      <c r="YE82" s="28"/>
      <c r="YF82" s="28"/>
      <c r="YG82" s="28"/>
      <c r="YH82" s="28"/>
      <c r="YI82" s="28"/>
      <c r="YJ82" s="28"/>
      <c r="YK82" s="28"/>
      <c r="YL82" s="28"/>
      <c r="YM82" s="28"/>
      <c r="YN82" s="28"/>
      <c r="YO82" s="28"/>
      <c r="YP82" s="28"/>
      <c r="YQ82" s="28"/>
      <c r="YR82" s="28"/>
      <c r="YS82" s="28"/>
      <c r="YT82" s="28"/>
      <c r="YU82" s="28"/>
      <c r="YV82" s="28"/>
      <c r="YW82" s="28"/>
      <c r="YX82" s="28"/>
      <c r="YY82" s="28"/>
      <c r="YZ82" s="28"/>
      <c r="ZA82" s="28"/>
      <c r="ZB82" s="28"/>
      <c r="ZC82" s="28"/>
      <c r="ZD82" s="28"/>
      <c r="ZE82" s="28"/>
      <c r="ZF82" s="28"/>
      <c r="ZG82" s="28"/>
      <c r="ZH82" s="28"/>
      <c r="ZI82" s="28"/>
      <c r="ZJ82" s="28"/>
      <c r="ZK82" s="28"/>
      <c r="ZL82" s="28"/>
      <c r="ZM82" s="28"/>
      <c r="ZN82" s="28"/>
      <c r="ZO82" s="28"/>
      <c r="ZP82" s="28"/>
      <c r="ZQ82" s="28"/>
      <c r="ZR82" s="28"/>
      <c r="ZS82" s="28"/>
      <c r="ZT82" s="28"/>
      <c r="ZU82" s="28"/>
      <c r="ZV82" s="28"/>
      <c r="ZW82" s="28"/>
      <c r="ZX82" s="28"/>
      <c r="ZY82" s="28"/>
      <c r="ZZ82" s="28"/>
      <c r="AAA82" s="28"/>
      <c r="AAB82" s="28"/>
      <c r="AAC82" s="28"/>
      <c r="AAD82" s="28"/>
      <c r="AAE82" s="28"/>
      <c r="AAF82" s="28"/>
      <c r="AAG82" s="28"/>
      <c r="AAH82" s="28"/>
      <c r="AAI82" s="28"/>
      <c r="AAJ82" s="28"/>
      <c r="AAK82" s="28"/>
      <c r="AAL82" s="28"/>
      <c r="AAM82" s="28"/>
      <c r="AAN82" s="28"/>
      <c r="AAO82" s="28"/>
      <c r="AAP82" s="28"/>
      <c r="AAQ82" s="28"/>
      <c r="AAR82" s="28"/>
      <c r="AAS82" s="28"/>
      <c r="AAT82" s="28"/>
      <c r="AAU82" s="28"/>
      <c r="AAV82" s="28"/>
      <c r="AAW82" s="28"/>
      <c r="AAX82" s="28"/>
      <c r="AAY82" s="28"/>
      <c r="AAZ82" s="28"/>
      <c r="ABA82" s="28"/>
      <c r="ABB82" s="28"/>
      <c r="ABC82" s="28"/>
      <c r="ABD82" s="28"/>
      <c r="ABE82" s="28"/>
      <c r="ABF82" s="28"/>
      <c r="ABG82" s="28"/>
      <c r="ABH82" s="28"/>
      <c r="ABI82" s="28"/>
      <c r="ABJ82" s="28"/>
      <c r="ABK82" s="28"/>
      <c r="ABL82" s="28"/>
      <c r="ABM82" s="28"/>
      <c r="ABN82" s="28"/>
      <c r="ABO82" s="28"/>
      <c r="ABP82" s="28"/>
      <c r="ABQ82" s="28"/>
      <c r="ABR82" s="28"/>
      <c r="ABS82" s="28"/>
      <c r="ABT82" s="28"/>
      <c r="ABU82" s="28"/>
      <c r="ABV82" s="28"/>
      <c r="ABW82" s="28"/>
      <c r="ABX82" s="28"/>
      <c r="ABY82" s="28"/>
      <c r="ABZ82" s="28"/>
      <c r="ACA82" s="28"/>
      <c r="ACB82" s="28"/>
      <c r="ACC82" s="28"/>
      <c r="ACD82" s="28"/>
      <c r="ACE82" s="28"/>
      <c r="ACF82" s="28"/>
      <c r="ACG82" s="28"/>
      <c r="ACH82" s="28"/>
      <c r="ACI82" s="28"/>
      <c r="ACJ82" s="28"/>
      <c r="ACK82" s="28"/>
      <c r="ACL82" s="28"/>
      <c r="ACM82" s="28"/>
      <c r="ACN82" s="28"/>
      <c r="ACO82" s="28"/>
      <c r="ACP82" s="28"/>
      <c r="ACQ82" s="28"/>
      <c r="ACR82" s="28"/>
      <c r="ACS82" s="28"/>
      <c r="ACT82" s="28"/>
      <c r="ACU82" s="28"/>
      <c r="ACV82" s="28"/>
      <c r="ACW82" s="28"/>
      <c r="ACX82" s="28"/>
      <c r="ACY82" s="28"/>
      <c r="ACZ82" s="28"/>
      <c r="ADA82" s="28"/>
      <c r="ADB82" s="28"/>
      <c r="ADC82" s="28"/>
      <c r="ADD82" s="28"/>
      <c r="ADE82" s="28"/>
      <c r="ADF82" s="28"/>
      <c r="ADG82" s="28"/>
      <c r="ADH82" s="28"/>
      <c r="ADI82" s="28"/>
      <c r="ADJ82" s="28"/>
      <c r="ADK82" s="28"/>
      <c r="ADL82" s="28"/>
      <c r="ADM82" s="28"/>
      <c r="ADN82" s="28"/>
      <c r="ADO82" s="28"/>
      <c r="ADP82" s="28"/>
      <c r="ADQ82" s="28"/>
      <c r="ADR82" s="28"/>
      <c r="ADS82" s="28"/>
      <c r="ADT82" s="28"/>
      <c r="ADU82" s="28"/>
      <c r="ADV82" s="28"/>
      <c r="ADW82" s="28"/>
      <c r="ADX82" s="28"/>
      <c r="ADY82" s="28"/>
      <c r="ADZ82" s="28"/>
      <c r="AEA82" s="28"/>
      <c r="AEB82" s="28"/>
      <c r="AEC82" s="28"/>
      <c r="AED82" s="28"/>
      <c r="AEE82" s="28"/>
      <c r="AEF82" s="28"/>
      <c r="AEG82" s="28"/>
      <c r="AEH82" s="28"/>
      <c r="AEI82" s="28"/>
      <c r="AEJ82" s="28"/>
      <c r="AEK82" s="28"/>
      <c r="AEL82" s="28"/>
      <c r="AEM82" s="28"/>
      <c r="AEN82" s="28"/>
      <c r="AEO82" s="28"/>
      <c r="AEP82" s="28"/>
      <c r="AEQ82" s="28"/>
      <c r="AER82" s="28"/>
      <c r="AES82" s="28"/>
      <c r="AET82" s="28"/>
      <c r="AEU82" s="28"/>
      <c r="AEV82" s="28"/>
      <c r="AEW82" s="28"/>
      <c r="AEX82" s="28"/>
      <c r="AEY82" s="28"/>
      <c r="AEZ82" s="28"/>
      <c r="AFA82" s="28"/>
      <c r="AFB82" s="28"/>
      <c r="AFC82" s="28"/>
      <c r="AFD82" s="28"/>
      <c r="AFE82" s="28"/>
      <c r="AFF82" s="28"/>
      <c r="AFG82" s="28"/>
      <c r="AFH82" s="28"/>
      <c r="AFI82" s="28"/>
      <c r="AFJ82" s="28"/>
      <c r="AFK82" s="28"/>
      <c r="AFL82" s="28"/>
      <c r="AFM82" s="28"/>
      <c r="AFN82" s="28"/>
      <c r="AFO82" s="28"/>
      <c r="AFP82" s="28"/>
      <c r="AFQ82" s="28"/>
      <c r="AFR82" s="28"/>
      <c r="AFS82" s="28"/>
      <c r="AFT82" s="28"/>
      <c r="AFU82" s="28"/>
      <c r="AFV82" s="28"/>
      <c r="AFW82" s="28"/>
      <c r="AFX82" s="28"/>
      <c r="AFY82" s="28"/>
      <c r="AFZ82" s="28"/>
      <c r="AGA82" s="28"/>
      <c r="AGB82" s="28"/>
      <c r="AGC82" s="28"/>
      <c r="AGD82" s="28"/>
      <c r="AGE82" s="28"/>
      <c r="AGF82" s="28"/>
      <c r="AGG82" s="28"/>
      <c r="AGH82" s="28"/>
      <c r="AGI82" s="28"/>
      <c r="AGJ82" s="28"/>
      <c r="AGK82" s="28"/>
      <c r="AGL82" s="28"/>
      <c r="AGM82" s="28"/>
      <c r="AGN82" s="28"/>
      <c r="AGO82" s="28"/>
      <c r="AGP82" s="28"/>
      <c r="AGQ82" s="28"/>
      <c r="AGR82" s="28"/>
      <c r="AGS82" s="28"/>
      <c r="AGT82" s="28"/>
      <c r="AGU82" s="28"/>
      <c r="AGV82" s="28"/>
      <c r="AGW82" s="28"/>
      <c r="AGX82" s="28"/>
      <c r="AGY82" s="28"/>
      <c r="AGZ82" s="28"/>
      <c r="AHA82" s="28"/>
      <c r="AHB82" s="28"/>
      <c r="AHC82" s="28"/>
      <c r="AHD82" s="28"/>
      <c r="AHE82" s="28"/>
      <c r="AHF82" s="28"/>
      <c r="AHG82" s="28"/>
      <c r="AHH82" s="28"/>
      <c r="AHI82" s="28"/>
      <c r="AHJ82" s="28"/>
      <c r="AHK82" s="28"/>
      <c r="AHL82" s="28"/>
      <c r="AHM82" s="28"/>
      <c r="AHN82" s="28"/>
      <c r="AHO82" s="28"/>
      <c r="AHP82" s="28"/>
      <c r="AHQ82" s="28"/>
      <c r="AHR82" s="28"/>
      <c r="AHS82" s="28"/>
      <c r="AHT82" s="28"/>
      <c r="AHU82" s="28"/>
      <c r="AHV82" s="28"/>
      <c r="AHW82" s="28"/>
      <c r="AHX82" s="28"/>
      <c r="AHY82" s="28"/>
      <c r="AHZ82" s="28"/>
      <c r="AIA82" s="28"/>
      <c r="AIB82" s="28"/>
      <c r="AIC82" s="28"/>
      <c r="AID82" s="28"/>
      <c r="AIE82" s="28"/>
      <c r="AIF82" s="28"/>
      <c r="AIG82" s="28"/>
      <c r="AIH82" s="28"/>
      <c r="AII82" s="28"/>
      <c r="AIJ82" s="28"/>
      <c r="AIK82" s="28"/>
      <c r="AIL82" s="28"/>
      <c r="AIM82" s="28"/>
      <c r="AIN82" s="28"/>
      <c r="AIO82" s="28"/>
      <c r="AIP82" s="28"/>
      <c r="AIQ82" s="28"/>
      <c r="AIR82" s="28"/>
      <c r="AIS82" s="28"/>
      <c r="AIT82" s="28"/>
      <c r="AIU82" s="28"/>
      <c r="AIV82" s="28"/>
      <c r="AIW82" s="28"/>
      <c r="AIX82" s="28"/>
      <c r="AIY82" s="28"/>
      <c r="AIZ82" s="28"/>
      <c r="AJA82" s="28"/>
      <c r="AJB82" s="28"/>
      <c r="AJC82" s="28"/>
      <c r="AJD82" s="28"/>
      <c r="AJE82" s="28"/>
      <c r="AJF82" s="28"/>
      <c r="AJG82" s="28"/>
      <c r="AJH82" s="28"/>
      <c r="AJI82" s="28"/>
      <c r="AJJ82" s="28"/>
      <c r="AJK82" s="28"/>
      <c r="AJL82" s="28"/>
      <c r="AJM82" s="28"/>
      <c r="AJN82" s="28"/>
      <c r="AJO82" s="28"/>
      <c r="AJP82" s="28"/>
      <c r="AJQ82" s="28"/>
      <c r="AJR82" s="28"/>
      <c r="AJS82" s="28"/>
      <c r="AJT82" s="28"/>
      <c r="AJU82" s="28"/>
      <c r="AJV82" s="28"/>
      <c r="AJW82" s="28"/>
      <c r="AJX82" s="28"/>
      <c r="AJY82" s="28"/>
      <c r="AJZ82" s="28"/>
      <c r="AKA82" s="28"/>
      <c r="AKB82" s="28"/>
      <c r="AKC82" s="28"/>
      <c r="AKD82" s="28"/>
      <c r="AKE82" s="28"/>
      <c r="AKF82" s="28"/>
      <c r="AKG82" s="28"/>
      <c r="AKH82" s="28"/>
      <c r="AKI82" s="28"/>
      <c r="AKJ82" s="28"/>
      <c r="AKK82" s="28"/>
      <c r="AKL82" s="28"/>
      <c r="AKM82" s="28"/>
      <c r="AKN82" s="28"/>
      <c r="AKO82" s="28"/>
      <c r="AKP82" s="28"/>
      <c r="AKQ82" s="28"/>
      <c r="AKR82" s="28"/>
      <c r="AKS82" s="28"/>
      <c r="AKT82" s="28"/>
      <c r="AKU82" s="28"/>
      <c r="AKV82" s="28"/>
      <c r="AKW82" s="28"/>
      <c r="AKX82" s="28"/>
      <c r="AKY82" s="28"/>
      <c r="AKZ82" s="28"/>
      <c r="ALA82" s="28"/>
      <c r="ALB82" s="28"/>
      <c r="ALC82" s="28"/>
      <c r="ALD82" s="28"/>
      <c r="ALE82" s="28"/>
      <c r="ALF82" s="28"/>
      <c r="ALG82" s="28"/>
      <c r="ALH82" s="28"/>
      <c r="ALI82" s="28"/>
      <c r="ALJ82" s="28"/>
      <c r="ALK82" s="28"/>
      <c r="ALL82" s="28"/>
      <c r="ALM82" s="28"/>
      <c r="ALN82" s="28"/>
      <c r="ALO82" s="28"/>
      <c r="ALP82" s="28"/>
      <c r="ALQ82" s="28"/>
      <c r="ALR82" s="28"/>
      <c r="ALS82" s="28"/>
      <c r="ALT82" s="28"/>
      <c r="ALU82" s="28"/>
      <c r="ALV82" s="28"/>
      <c r="ALW82" s="28"/>
      <c r="ALX82" s="28"/>
      <c r="ALY82" s="28"/>
      <c r="ALZ82" s="28"/>
      <c r="AMA82" s="28"/>
      <c r="AMB82" s="28"/>
      <c r="AMC82" s="28"/>
      <c r="AMD82" s="28"/>
      <c r="AME82" s="30"/>
    </row>
    <row r="83" spans="2:1020" s="29" customFormat="1" ht="12" customHeight="1">
      <c r="B83" s="28"/>
      <c r="C83" s="142" t="s">
        <v>843</v>
      </c>
      <c r="D83" s="217"/>
      <c r="E83" s="217"/>
      <c r="F83" s="217"/>
      <c r="G83" s="217"/>
      <c r="H83" s="217"/>
      <c r="I83" s="217"/>
      <c r="J83" s="217"/>
      <c r="K83" s="480"/>
      <c r="L83" s="15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c r="HL83" s="28"/>
      <c r="HM83" s="28"/>
      <c r="HN83" s="28"/>
      <c r="HO83" s="28"/>
      <c r="HP83" s="28"/>
      <c r="HQ83" s="28"/>
      <c r="HR83" s="28"/>
      <c r="HS83" s="28"/>
      <c r="HT83" s="28"/>
      <c r="HU83" s="28"/>
      <c r="HV83" s="28"/>
      <c r="HW83" s="28"/>
      <c r="HX83" s="28"/>
      <c r="HY83" s="28"/>
      <c r="HZ83" s="28"/>
      <c r="IA83" s="28"/>
      <c r="IB83" s="28"/>
      <c r="IC83" s="28"/>
      <c r="ID83" s="28"/>
      <c r="IE83" s="28"/>
      <c r="IF83" s="28"/>
      <c r="IG83" s="28"/>
      <c r="IH83" s="28"/>
      <c r="II83" s="28"/>
      <c r="IJ83" s="28"/>
      <c r="IK83" s="28"/>
      <c r="IL83" s="28"/>
      <c r="IM83" s="28"/>
      <c r="IN83" s="28"/>
      <c r="IO83" s="28"/>
      <c r="IP83" s="28"/>
      <c r="IQ83" s="28"/>
      <c r="IR83" s="28"/>
      <c r="IS83" s="28"/>
      <c r="IT83" s="28"/>
      <c r="IU83" s="28"/>
      <c r="IV83" s="28"/>
      <c r="IW83" s="28"/>
      <c r="IX83" s="28"/>
      <c r="IY83" s="28"/>
      <c r="IZ83" s="28"/>
      <c r="JA83" s="28"/>
      <c r="JB83" s="28"/>
      <c r="JC83" s="28"/>
      <c r="JD83" s="28"/>
      <c r="JE83" s="28"/>
      <c r="JF83" s="28"/>
      <c r="JG83" s="28"/>
      <c r="JH83" s="28"/>
      <c r="JI83" s="28"/>
      <c r="JJ83" s="28"/>
      <c r="JK83" s="28"/>
      <c r="JL83" s="28"/>
      <c r="JM83" s="28"/>
      <c r="JN83" s="28"/>
      <c r="JO83" s="28"/>
      <c r="JP83" s="28"/>
      <c r="JQ83" s="28"/>
      <c r="JR83" s="28"/>
      <c r="JS83" s="28"/>
      <c r="JT83" s="28"/>
      <c r="JU83" s="28"/>
      <c r="JV83" s="28"/>
      <c r="JW83" s="28"/>
      <c r="JX83" s="28"/>
      <c r="JY83" s="28"/>
      <c r="JZ83" s="28"/>
      <c r="KA83" s="28"/>
      <c r="KB83" s="28"/>
      <c r="KC83" s="28"/>
      <c r="KD83" s="28"/>
      <c r="KE83" s="28"/>
      <c r="KF83" s="28"/>
      <c r="KG83" s="28"/>
      <c r="KH83" s="28"/>
      <c r="KI83" s="28"/>
      <c r="KJ83" s="28"/>
      <c r="KK83" s="28"/>
      <c r="KL83" s="28"/>
      <c r="KM83" s="28"/>
      <c r="KN83" s="28"/>
      <c r="KO83" s="28"/>
      <c r="KP83" s="28"/>
      <c r="KQ83" s="28"/>
      <c r="KR83" s="28"/>
      <c r="KS83" s="28"/>
      <c r="KT83" s="28"/>
      <c r="KU83" s="28"/>
      <c r="KV83" s="28"/>
      <c r="KW83" s="28"/>
      <c r="KX83" s="28"/>
      <c r="KY83" s="28"/>
      <c r="KZ83" s="28"/>
      <c r="LA83" s="28"/>
      <c r="LB83" s="28"/>
      <c r="LC83" s="28"/>
      <c r="LD83" s="28"/>
      <c r="LE83" s="28"/>
      <c r="LF83" s="28"/>
      <c r="LG83" s="28"/>
      <c r="LH83" s="28"/>
      <c r="LI83" s="28"/>
      <c r="LJ83" s="28"/>
      <c r="LK83" s="28"/>
      <c r="LL83" s="28"/>
      <c r="LM83" s="28"/>
      <c r="LN83" s="28"/>
      <c r="LO83" s="28"/>
      <c r="LP83" s="28"/>
      <c r="LQ83" s="28"/>
      <c r="LR83" s="28"/>
      <c r="LS83" s="28"/>
      <c r="LT83" s="28"/>
      <c r="LU83" s="28"/>
      <c r="LV83" s="28"/>
      <c r="LW83" s="28"/>
      <c r="LX83" s="28"/>
      <c r="LY83" s="28"/>
      <c r="LZ83" s="28"/>
      <c r="MA83" s="28"/>
      <c r="MB83" s="28"/>
      <c r="MC83" s="28"/>
      <c r="MD83" s="28"/>
      <c r="ME83" s="28"/>
      <c r="MF83" s="28"/>
      <c r="MG83" s="28"/>
      <c r="MH83" s="28"/>
      <c r="MI83" s="28"/>
      <c r="MJ83" s="28"/>
      <c r="MK83" s="28"/>
      <c r="ML83" s="28"/>
      <c r="MM83" s="28"/>
      <c r="MN83" s="28"/>
      <c r="MO83" s="28"/>
      <c r="MP83" s="28"/>
      <c r="MQ83" s="28"/>
      <c r="MR83" s="28"/>
      <c r="MS83" s="28"/>
      <c r="MT83" s="28"/>
      <c r="MU83" s="28"/>
      <c r="MV83" s="28"/>
      <c r="MW83" s="28"/>
      <c r="MX83" s="28"/>
      <c r="MY83" s="28"/>
      <c r="MZ83" s="28"/>
      <c r="NA83" s="28"/>
      <c r="NB83" s="28"/>
      <c r="NC83" s="28"/>
      <c r="ND83" s="28"/>
      <c r="NE83" s="28"/>
      <c r="NF83" s="28"/>
      <c r="NG83" s="28"/>
      <c r="NH83" s="28"/>
      <c r="NI83" s="28"/>
      <c r="NJ83" s="28"/>
      <c r="NK83" s="28"/>
      <c r="NL83" s="28"/>
      <c r="NM83" s="28"/>
      <c r="NN83" s="28"/>
      <c r="NO83" s="28"/>
      <c r="NP83" s="28"/>
      <c r="NQ83" s="28"/>
      <c r="NR83" s="28"/>
      <c r="NS83" s="28"/>
      <c r="NT83" s="28"/>
      <c r="NU83" s="28"/>
      <c r="NV83" s="28"/>
      <c r="NW83" s="28"/>
      <c r="NX83" s="28"/>
      <c r="NY83" s="28"/>
      <c r="NZ83" s="28"/>
      <c r="OA83" s="28"/>
      <c r="OB83" s="28"/>
      <c r="OC83" s="28"/>
      <c r="OD83" s="28"/>
      <c r="OE83" s="28"/>
      <c r="OF83" s="28"/>
      <c r="OG83" s="28"/>
      <c r="OH83" s="28"/>
      <c r="OI83" s="28"/>
      <c r="OJ83" s="28"/>
      <c r="OK83" s="28"/>
      <c r="OL83" s="28"/>
      <c r="OM83" s="28"/>
      <c r="ON83" s="28"/>
      <c r="OO83" s="28"/>
      <c r="OP83" s="28"/>
      <c r="OQ83" s="28"/>
      <c r="OR83" s="28"/>
      <c r="OS83" s="28"/>
      <c r="OT83" s="28"/>
      <c r="OU83" s="28"/>
      <c r="OV83" s="28"/>
      <c r="OW83" s="28"/>
      <c r="OX83" s="28"/>
      <c r="OY83" s="28"/>
      <c r="OZ83" s="28"/>
      <c r="PA83" s="28"/>
      <c r="PB83" s="28"/>
      <c r="PC83" s="28"/>
      <c r="PD83" s="28"/>
      <c r="PE83" s="28"/>
      <c r="PF83" s="28"/>
      <c r="PG83" s="28"/>
      <c r="PH83" s="28"/>
      <c r="PI83" s="28"/>
      <c r="PJ83" s="28"/>
      <c r="PK83" s="28"/>
      <c r="PL83" s="28"/>
      <c r="PM83" s="28"/>
      <c r="PN83" s="28"/>
      <c r="PO83" s="28"/>
      <c r="PP83" s="28"/>
      <c r="PQ83" s="28"/>
      <c r="PR83" s="28"/>
      <c r="PS83" s="28"/>
      <c r="PT83" s="28"/>
      <c r="PU83" s="28"/>
      <c r="PV83" s="28"/>
      <c r="PW83" s="28"/>
      <c r="PX83" s="28"/>
      <c r="PY83" s="28"/>
      <c r="PZ83" s="28"/>
      <c r="QA83" s="28"/>
      <c r="QB83" s="28"/>
      <c r="QC83" s="28"/>
      <c r="QD83" s="28"/>
      <c r="QE83" s="28"/>
      <c r="QF83" s="28"/>
      <c r="QG83" s="28"/>
      <c r="QH83" s="28"/>
      <c r="QI83" s="28"/>
      <c r="QJ83" s="28"/>
      <c r="QK83" s="28"/>
      <c r="QL83" s="28"/>
      <c r="QM83" s="28"/>
      <c r="QN83" s="28"/>
      <c r="QO83" s="28"/>
      <c r="QP83" s="28"/>
      <c r="QQ83" s="28"/>
      <c r="QR83" s="28"/>
      <c r="QS83" s="28"/>
      <c r="QT83" s="28"/>
      <c r="QU83" s="28"/>
      <c r="QV83" s="28"/>
      <c r="QW83" s="28"/>
      <c r="QX83" s="28"/>
      <c r="QY83" s="28"/>
      <c r="QZ83" s="28"/>
      <c r="RA83" s="28"/>
      <c r="RB83" s="28"/>
      <c r="RC83" s="28"/>
      <c r="RD83" s="28"/>
      <c r="RE83" s="28"/>
      <c r="RF83" s="28"/>
      <c r="RG83" s="28"/>
      <c r="RH83" s="28"/>
      <c r="RI83" s="28"/>
      <c r="RJ83" s="28"/>
      <c r="RK83" s="28"/>
      <c r="RL83" s="28"/>
      <c r="RM83" s="28"/>
      <c r="RN83" s="28"/>
      <c r="RO83" s="28"/>
      <c r="RP83" s="28"/>
      <c r="RQ83" s="28"/>
      <c r="RR83" s="28"/>
      <c r="RS83" s="28"/>
      <c r="RT83" s="28"/>
      <c r="RU83" s="28"/>
      <c r="RV83" s="28"/>
      <c r="RW83" s="28"/>
      <c r="RX83" s="28"/>
      <c r="RY83" s="28"/>
      <c r="RZ83" s="28"/>
      <c r="SA83" s="28"/>
      <c r="SB83" s="28"/>
      <c r="SC83" s="28"/>
      <c r="SD83" s="28"/>
      <c r="SE83" s="28"/>
      <c r="SF83" s="28"/>
      <c r="SG83" s="28"/>
      <c r="SH83" s="28"/>
      <c r="SI83" s="28"/>
      <c r="SJ83" s="28"/>
      <c r="SK83" s="28"/>
      <c r="SL83" s="28"/>
      <c r="SM83" s="28"/>
      <c r="SN83" s="28"/>
      <c r="SO83" s="28"/>
      <c r="SP83" s="28"/>
      <c r="SQ83" s="28"/>
      <c r="SR83" s="28"/>
      <c r="SS83" s="28"/>
      <c r="ST83" s="28"/>
      <c r="SU83" s="28"/>
      <c r="SV83" s="28"/>
      <c r="SW83" s="28"/>
      <c r="SX83" s="28"/>
      <c r="SY83" s="28"/>
      <c r="SZ83" s="28"/>
      <c r="TA83" s="28"/>
      <c r="TB83" s="28"/>
      <c r="TC83" s="28"/>
      <c r="TD83" s="28"/>
      <c r="TE83" s="28"/>
      <c r="TF83" s="28"/>
      <c r="TG83" s="28"/>
      <c r="TH83" s="28"/>
      <c r="TI83" s="28"/>
      <c r="TJ83" s="28"/>
      <c r="TK83" s="28"/>
      <c r="TL83" s="28"/>
      <c r="TM83" s="28"/>
      <c r="TN83" s="28"/>
      <c r="TO83" s="28"/>
      <c r="TP83" s="28"/>
      <c r="TQ83" s="28"/>
      <c r="TR83" s="28"/>
      <c r="TS83" s="28"/>
      <c r="TT83" s="28"/>
      <c r="TU83" s="28"/>
      <c r="TV83" s="28"/>
      <c r="TW83" s="28"/>
      <c r="TX83" s="28"/>
      <c r="TY83" s="28"/>
      <c r="TZ83" s="28"/>
      <c r="UA83" s="28"/>
      <c r="UB83" s="28"/>
      <c r="UC83" s="28"/>
      <c r="UD83" s="28"/>
      <c r="UE83" s="28"/>
      <c r="UF83" s="28"/>
      <c r="UG83" s="28"/>
      <c r="UH83" s="28"/>
      <c r="UI83" s="28"/>
      <c r="UJ83" s="28"/>
      <c r="UK83" s="28"/>
      <c r="UL83" s="28"/>
      <c r="UM83" s="28"/>
      <c r="UN83" s="28"/>
      <c r="UO83" s="28"/>
      <c r="UP83" s="28"/>
      <c r="UQ83" s="28"/>
      <c r="UR83" s="28"/>
      <c r="US83" s="28"/>
      <c r="UT83" s="28"/>
      <c r="UU83" s="28"/>
      <c r="UV83" s="28"/>
      <c r="UW83" s="28"/>
      <c r="UX83" s="28"/>
      <c r="UY83" s="28"/>
      <c r="UZ83" s="28"/>
      <c r="VA83" s="28"/>
      <c r="VB83" s="28"/>
      <c r="VC83" s="28"/>
      <c r="VD83" s="28"/>
      <c r="VE83" s="28"/>
      <c r="VF83" s="28"/>
      <c r="VG83" s="28"/>
      <c r="VH83" s="28"/>
      <c r="VI83" s="28"/>
      <c r="VJ83" s="28"/>
      <c r="VK83" s="28"/>
      <c r="VL83" s="28"/>
      <c r="VM83" s="28"/>
      <c r="VN83" s="28"/>
      <c r="VO83" s="28"/>
      <c r="VP83" s="28"/>
      <c r="VQ83" s="28"/>
      <c r="VR83" s="28"/>
      <c r="VS83" s="28"/>
      <c r="VT83" s="28"/>
      <c r="VU83" s="28"/>
      <c r="VV83" s="28"/>
      <c r="VW83" s="28"/>
      <c r="VX83" s="28"/>
      <c r="VY83" s="28"/>
      <c r="VZ83" s="28"/>
      <c r="WA83" s="28"/>
      <c r="WB83" s="28"/>
      <c r="WC83" s="28"/>
      <c r="WD83" s="28"/>
      <c r="WE83" s="28"/>
      <c r="WF83" s="28"/>
      <c r="WG83" s="28"/>
      <c r="WH83" s="28"/>
      <c r="WI83" s="28"/>
      <c r="WJ83" s="28"/>
      <c r="WK83" s="28"/>
      <c r="WL83" s="28"/>
      <c r="WM83" s="28"/>
      <c r="WN83" s="28"/>
      <c r="WO83" s="28"/>
      <c r="WP83" s="28"/>
      <c r="WQ83" s="28"/>
      <c r="WR83" s="28"/>
      <c r="WS83" s="28"/>
      <c r="WT83" s="28"/>
      <c r="WU83" s="28"/>
      <c r="WV83" s="28"/>
      <c r="WW83" s="28"/>
      <c r="WX83" s="28"/>
      <c r="WY83" s="28"/>
      <c r="WZ83" s="28"/>
      <c r="XA83" s="28"/>
      <c r="XB83" s="28"/>
      <c r="XC83" s="28"/>
      <c r="XD83" s="28"/>
      <c r="XE83" s="28"/>
      <c r="XF83" s="28"/>
      <c r="XG83" s="28"/>
      <c r="XH83" s="28"/>
      <c r="XI83" s="28"/>
      <c r="XJ83" s="28"/>
      <c r="XK83" s="28"/>
      <c r="XL83" s="28"/>
      <c r="XM83" s="28"/>
      <c r="XN83" s="28"/>
      <c r="XO83" s="28"/>
      <c r="XP83" s="28"/>
      <c r="XQ83" s="28"/>
      <c r="XR83" s="28"/>
      <c r="XS83" s="28"/>
      <c r="XT83" s="28"/>
      <c r="XU83" s="28"/>
      <c r="XV83" s="28"/>
      <c r="XW83" s="28"/>
      <c r="XX83" s="28"/>
      <c r="XY83" s="28"/>
      <c r="XZ83" s="28"/>
      <c r="YA83" s="28"/>
      <c r="YB83" s="28"/>
      <c r="YC83" s="28"/>
      <c r="YD83" s="28"/>
      <c r="YE83" s="28"/>
      <c r="YF83" s="28"/>
      <c r="YG83" s="28"/>
      <c r="YH83" s="28"/>
      <c r="YI83" s="28"/>
      <c r="YJ83" s="28"/>
      <c r="YK83" s="28"/>
      <c r="YL83" s="28"/>
      <c r="YM83" s="28"/>
      <c r="YN83" s="28"/>
      <c r="YO83" s="28"/>
      <c r="YP83" s="28"/>
      <c r="YQ83" s="28"/>
      <c r="YR83" s="28"/>
      <c r="YS83" s="28"/>
      <c r="YT83" s="28"/>
      <c r="YU83" s="28"/>
      <c r="YV83" s="28"/>
      <c r="YW83" s="28"/>
      <c r="YX83" s="28"/>
      <c r="YY83" s="28"/>
      <c r="YZ83" s="28"/>
      <c r="ZA83" s="28"/>
      <c r="ZB83" s="28"/>
      <c r="ZC83" s="28"/>
      <c r="ZD83" s="28"/>
      <c r="ZE83" s="28"/>
      <c r="ZF83" s="28"/>
      <c r="ZG83" s="28"/>
      <c r="ZH83" s="28"/>
      <c r="ZI83" s="28"/>
      <c r="ZJ83" s="28"/>
      <c r="ZK83" s="28"/>
      <c r="ZL83" s="28"/>
      <c r="ZM83" s="28"/>
      <c r="ZN83" s="28"/>
      <c r="ZO83" s="28"/>
      <c r="ZP83" s="28"/>
      <c r="ZQ83" s="28"/>
      <c r="ZR83" s="28"/>
      <c r="ZS83" s="28"/>
      <c r="ZT83" s="28"/>
      <c r="ZU83" s="28"/>
      <c r="ZV83" s="28"/>
      <c r="ZW83" s="28"/>
      <c r="ZX83" s="28"/>
      <c r="ZY83" s="28"/>
      <c r="ZZ83" s="28"/>
      <c r="AAA83" s="28"/>
      <c r="AAB83" s="28"/>
      <c r="AAC83" s="28"/>
      <c r="AAD83" s="28"/>
      <c r="AAE83" s="28"/>
      <c r="AAF83" s="28"/>
      <c r="AAG83" s="28"/>
      <c r="AAH83" s="28"/>
      <c r="AAI83" s="28"/>
      <c r="AAJ83" s="28"/>
      <c r="AAK83" s="28"/>
      <c r="AAL83" s="28"/>
      <c r="AAM83" s="28"/>
      <c r="AAN83" s="28"/>
      <c r="AAO83" s="28"/>
      <c r="AAP83" s="28"/>
      <c r="AAQ83" s="28"/>
      <c r="AAR83" s="28"/>
      <c r="AAS83" s="28"/>
      <c r="AAT83" s="28"/>
      <c r="AAU83" s="28"/>
      <c r="AAV83" s="28"/>
      <c r="AAW83" s="28"/>
      <c r="AAX83" s="28"/>
      <c r="AAY83" s="28"/>
      <c r="AAZ83" s="28"/>
      <c r="ABA83" s="28"/>
      <c r="ABB83" s="28"/>
      <c r="ABC83" s="28"/>
      <c r="ABD83" s="28"/>
      <c r="ABE83" s="28"/>
      <c r="ABF83" s="28"/>
      <c r="ABG83" s="28"/>
      <c r="ABH83" s="28"/>
      <c r="ABI83" s="28"/>
      <c r="ABJ83" s="28"/>
      <c r="ABK83" s="28"/>
      <c r="ABL83" s="28"/>
      <c r="ABM83" s="28"/>
      <c r="ABN83" s="28"/>
      <c r="ABO83" s="28"/>
      <c r="ABP83" s="28"/>
      <c r="ABQ83" s="28"/>
      <c r="ABR83" s="28"/>
      <c r="ABS83" s="28"/>
      <c r="ABT83" s="28"/>
      <c r="ABU83" s="28"/>
      <c r="ABV83" s="28"/>
      <c r="ABW83" s="28"/>
      <c r="ABX83" s="28"/>
      <c r="ABY83" s="28"/>
      <c r="ABZ83" s="28"/>
      <c r="ACA83" s="28"/>
      <c r="ACB83" s="28"/>
      <c r="ACC83" s="28"/>
      <c r="ACD83" s="28"/>
      <c r="ACE83" s="28"/>
      <c r="ACF83" s="28"/>
      <c r="ACG83" s="28"/>
      <c r="ACH83" s="28"/>
      <c r="ACI83" s="28"/>
      <c r="ACJ83" s="28"/>
      <c r="ACK83" s="28"/>
      <c r="ACL83" s="28"/>
      <c r="ACM83" s="28"/>
      <c r="ACN83" s="28"/>
      <c r="ACO83" s="28"/>
      <c r="ACP83" s="28"/>
      <c r="ACQ83" s="28"/>
      <c r="ACR83" s="28"/>
      <c r="ACS83" s="28"/>
      <c r="ACT83" s="28"/>
      <c r="ACU83" s="28"/>
      <c r="ACV83" s="28"/>
      <c r="ACW83" s="28"/>
      <c r="ACX83" s="28"/>
      <c r="ACY83" s="28"/>
      <c r="ACZ83" s="28"/>
      <c r="ADA83" s="28"/>
      <c r="ADB83" s="28"/>
      <c r="ADC83" s="28"/>
      <c r="ADD83" s="28"/>
      <c r="ADE83" s="28"/>
      <c r="ADF83" s="28"/>
      <c r="ADG83" s="28"/>
      <c r="ADH83" s="28"/>
      <c r="ADI83" s="28"/>
      <c r="ADJ83" s="28"/>
      <c r="ADK83" s="28"/>
      <c r="ADL83" s="28"/>
      <c r="ADM83" s="28"/>
      <c r="ADN83" s="28"/>
      <c r="ADO83" s="28"/>
      <c r="ADP83" s="28"/>
      <c r="ADQ83" s="28"/>
      <c r="ADR83" s="28"/>
      <c r="ADS83" s="28"/>
      <c r="ADT83" s="28"/>
      <c r="ADU83" s="28"/>
      <c r="ADV83" s="28"/>
      <c r="ADW83" s="28"/>
      <c r="ADX83" s="28"/>
      <c r="ADY83" s="28"/>
      <c r="ADZ83" s="28"/>
      <c r="AEA83" s="28"/>
      <c r="AEB83" s="28"/>
      <c r="AEC83" s="28"/>
      <c r="AED83" s="28"/>
      <c r="AEE83" s="28"/>
      <c r="AEF83" s="28"/>
      <c r="AEG83" s="28"/>
      <c r="AEH83" s="28"/>
      <c r="AEI83" s="28"/>
      <c r="AEJ83" s="28"/>
      <c r="AEK83" s="28"/>
      <c r="AEL83" s="28"/>
      <c r="AEM83" s="28"/>
      <c r="AEN83" s="28"/>
      <c r="AEO83" s="28"/>
      <c r="AEP83" s="28"/>
      <c r="AEQ83" s="28"/>
      <c r="AER83" s="28"/>
      <c r="AES83" s="28"/>
      <c r="AET83" s="28"/>
      <c r="AEU83" s="28"/>
      <c r="AEV83" s="28"/>
      <c r="AEW83" s="28"/>
      <c r="AEX83" s="28"/>
      <c r="AEY83" s="28"/>
      <c r="AEZ83" s="28"/>
      <c r="AFA83" s="28"/>
      <c r="AFB83" s="28"/>
      <c r="AFC83" s="28"/>
      <c r="AFD83" s="28"/>
      <c r="AFE83" s="28"/>
      <c r="AFF83" s="28"/>
      <c r="AFG83" s="28"/>
      <c r="AFH83" s="28"/>
      <c r="AFI83" s="28"/>
      <c r="AFJ83" s="28"/>
      <c r="AFK83" s="28"/>
      <c r="AFL83" s="28"/>
      <c r="AFM83" s="28"/>
      <c r="AFN83" s="28"/>
      <c r="AFO83" s="28"/>
      <c r="AFP83" s="28"/>
      <c r="AFQ83" s="28"/>
      <c r="AFR83" s="28"/>
      <c r="AFS83" s="28"/>
      <c r="AFT83" s="28"/>
      <c r="AFU83" s="28"/>
      <c r="AFV83" s="28"/>
      <c r="AFW83" s="28"/>
      <c r="AFX83" s="28"/>
      <c r="AFY83" s="28"/>
      <c r="AFZ83" s="28"/>
      <c r="AGA83" s="28"/>
      <c r="AGB83" s="28"/>
      <c r="AGC83" s="28"/>
      <c r="AGD83" s="28"/>
      <c r="AGE83" s="28"/>
      <c r="AGF83" s="28"/>
      <c r="AGG83" s="28"/>
      <c r="AGH83" s="28"/>
      <c r="AGI83" s="28"/>
      <c r="AGJ83" s="28"/>
      <c r="AGK83" s="28"/>
      <c r="AGL83" s="28"/>
      <c r="AGM83" s="28"/>
      <c r="AGN83" s="28"/>
      <c r="AGO83" s="28"/>
      <c r="AGP83" s="28"/>
      <c r="AGQ83" s="28"/>
      <c r="AGR83" s="28"/>
      <c r="AGS83" s="28"/>
      <c r="AGT83" s="28"/>
      <c r="AGU83" s="28"/>
      <c r="AGV83" s="28"/>
      <c r="AGW83" s="28"/>
      <c r="AGX83" s="28"/>
      <c r="AGY83" s="28"/>
      <c r="AGZ83" s="28"/>
      <c r="AHA83" s="28"/>
      <c r="AHB83" s="28"/>
      <c r="AHC83" s="28"/>
      <c r="AHD83" s="28"/>
      <c r="AHE83" s="28"/>
      <c r="AHF83" s="28"/>
      <c r="AHG83" s="28"/>
      <c r="AHH83" s="28"/>
      <c r="AHI83" s="28"/>
      <c r="AHJ83" s="28"/>
      <c r="AHK83" s="28"/>
      <c r="AHL83" s="28"/>
      <c r="AHM83" s="28"/>
      <c r="AHN83" s="28"/>
      <c r="AHO83" s="28"/>
      <c r="AHP83" s="28"/>
      <c r="AHQ83" s="28"/>
      <c r="AHR83" s="28"/>
      <c r="AHS83" s="28"/>
      <c r="AHT83" s="28"/>
      <c r="AHU83" s="28"/>
      <c r="AHV83" s="28"/>
      <c r="AHW83" s="28"/>
      <c r="AHX83" s="28"/>
      <c r="AHY83" s="28"/>
      <c r="AHZ83" s="28"/>
      <c r="AIA83" s="28"/>
      <c r="AIB83" s="28"/>
      <c r="AIC83" s="28"/>
      <c r="AID83" s="28"/>
      <c r="AIE83" s="28"/>
      <c r="AIF83" s="28"/>
      <c r="AIG83" s="28"/>
      <c r="AIH83" s="28"/>
      <c r="AII83" s="28"/>
      <c r="AIJ83" s="28"/>
      <c r="AIK83" s="28"/>
      <c r="AIL83" s="28"/>
      <c r="AIM83" s="28"/>
      <c r="AIN83" s="28"/>
      <c r="AIO83" s="28"/>
      <c r="AIP83" s="28"/>
      <c r="AIQ83" s="28"/>
      <c r="AIR83" s="28"/>
      <c r="AIS83" s="28"/>
      <c r="AIT83" s="28"/>
      <c r="AIU83" s="28"/>
      <c r="AIV83" s="28"/>
      <c r="AIW83" s="28"/>
      <c r="AIX83" s="28"/>
      <c r="AIY83" s="28"/>
      <c r="AIZ83" s="28"/>
      <c r="AJA83" s="28"/>
      <c r="AJB83" s="28"/>
      <c r="AJC83" s="28"/>
      <c r="AJD83" s="28"/>
      <c r="AJE83" s="28"/>
      <c r="AJF83" s="28"/>
      <c r="AJG83" s="28"/>
      <c r="AJH83" s="28"/>
      <c r="AJI83" s="28"/>
      <c r="AJJ83" s="28"/>
      <c r="AJK83" s="28"/>
      <c r="AJL83" s="28"/>
      <c r="AJM83" s="28"/>
      <c r="AJN83" s="28"/>
      <c r="AJO83" s="28"/>
      <c r="AJP83" s="28"/>
      <c r="AJQ83" s="28"/>
      <c r="AJR83" s="28"/>
      <c r="AJS83" s="28"/>
      <c r="AJT83" s="28"/>
      <c r="AJU83" s="28"/>
      <c r="AJV83" s="28"/>
      <c r="AJW83" s="28"/>
      <c r="AJX83" s="28"/>
      <c r="AJY83" s="28"/>
      <c r="AJZ83" s="28"/>
      <c r="AKA83" s="28"/>
      <c r="AKB83" s="28"/>
      <c r="AKC83" s="28"/>
      <c r="AKD83" s="28"/>
      <c r="AKE83" s="28"/>
      <c r="AKF83" s="28"/>
      <c r="AKG83" s="28"/>
      <c r="AKH83" s="28"/>
      <c r="AKI83" s="28"/>
      <c r="AKJ83" s="28"/>
      <c r="AKK83" s="28"/>
      <c r="AKL83" s="28"/>
      <c r="AKM83" s="28"/>
      <c r="AKN83" s="28"/>
      <c r="AKO83" s="28"/>
      <c r="AKP83" s="28"/>
      <c r="AKQ83" s="28"/>
      <c r="AKR83" s="28"/>
      <c r="AKS83" s="28"/>
      <c r="AKT83" s="28"/>
      <c r="AKU83" s="28"/>
      <c r="AKV83" s="28"/>
      <c r="AKW83" s="28"/>
      <c r="AKX83" s="28"/>
      <c r="AKY83" s="28"/>
      <c r="AKZ83" s="28"/>
      <c r="ALA83" s="28"/>
      <c r="ALB83" s="28"/>
      <c r="ALC83" s="28"/>
      <c r="ALD83" s="28"/>
      <c r="ALE83" s="28"/>
      <c r="ALF83" s="28"/>
      <c r="ALG83" s="28"/>
      <c r="ALH83" s="28"/>
      <c r="ALI83" s="28"/>
      <c r="ALJ83" s="28"/>
      <c r="ALK83" s="28"/>
      <c r="ALL83" s="28"/>
      <c r="ALM83" s="28"/>
      <c r="ALN83" s="28"/>
      <c r="ALO83" s="28"/>
      <c r="ALP83" s="28"/>
      <c r="ALQ83" s="28"/>
      <c r="ALR83" s="28"/>
      <c r="ALS83" s="28"/>
      <c r="ALT83" s="28"/>
      <c r="ALU83" s="28"/>
      <c r="ALV83" s="28"/>
      <c r="ALW83" s="28"/>
      <c r="ALX83" s="28"/>
      <c r="ALY83" s="28"/>
      <c r="ALZ83" s="28"/>
      <c r="AMA83" s="28"/>
      <c r="AMB83" s="28"/>
      <c r="AMC83" s="28"/>
      <c r="AMD83" s="28"/>
      <c r="AME83" s="30"/>
    </row>
    <row r="84" spans="2:1020" s="29" customFormat="1" ht="12" customHeight="1">
      <c r="B84" s="28"/>
      <c r="C84" s="142" t="s">
        <v>730</v>
      </c>
      <c r="D84" s="217"/>
      <c r="E84" s="217"/>
      <c r="F84" s="217"/>
      <c r="G84" s="217"/>
      <c r="H84" s="217"/>
      <c r="I84" s="217"/>
      <c r="J84" s="217"/>
      <c r="K84" s="480"/>
      <c r="L84" s="15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c r="HL84" s="28"/>
      <c r="HM84" s="28"/>
      <c r="HN84" s="28"/>
      <c r="HO84" s="28"/>
      <c r="HP84" s="28"/>
      <c r="HQ84" s="28"/>
      <c r="HR84" s="28"/>
      <c r="HS84" s="28"/>
      <c r="HT84" s="28"/>
      <c r="HU84" s="28"/>
      <c r="HV84" s="28"/>
      <c r="HW84" s="28"/>
      <c r="HX84" s="28"/>
      <c r="HY84" s="28"/>
      <c r="HZ84" s="28"/>
      <c r="IA84" s="28"/>
      <c r="IB84" s="28"/>
      <c r="IC84" s="28"/>
      <c r="ID84" s="28"/>
      <c r="IE84" s="28"/>
      <c r="IF84" s="28"/>
      <c r="IG84" s="28"/>
      <c r="IH84" s="28"/>
      <c r="II84" s="28"/>
      <c r="IJ84" s="28"/>
      <c r="IK84" s="28"/>
      <c r="IL84" s="28"/>
      <c r="IM84" s="28"/>
      <c r="IN84" s="28"/>
      <c r="IO84" s="28"/>
      <c r="IP84" s="28"/>
      <c r="IQ84" s="28"/>
      <c r="IR84" s="28"/>
      <c r="IS84" s="28"/>
      <c r="IT84" s="28"/>
      <c r="IU84" s="28"/>
      <c r="IV84" s="28"/>
      <c r="IW84" s="28"/>
      <c r="IX84" s="28"/>
      <c r="IY84" s="28"/>
      <c r="IZ84" s="28"/>
      <c r="JA84" s="28"/>
      <c r="JB84" s="28"/>
      <c r="JC84" s="28"/>
      <c r="JD84" s="28"/>
      <c r="JE84" s="28"/>
      <c r="JF84" s="28"/>
      <c r="JG84" s="28"/>
      <c r="JH84" s="28"/>
      <c r="JI84" s="28"/>
      <c r="JJ84" s="28"/>
      <c r="JK84" s="28"/>
      <c r="JL84" s="28"/>
      <c r="JM84" s="28"/>
      <c r="JN84" s="28"/>
      <c r="JO84" s="28"/>
      <c r="JP84" s="28"/>
      <c r="JQ84" s="28"/>
      <c r="JR84" s="28"/>
      <c r="JS84" s="28"/>
      <c r="JT84" s="28"/>
      <c r="JU84" s="28"/>
      <c r="JV84" s="28"/>
      <c r="JW84" s="28"/>
      <c r="JX84" s="28"/>
      <c r="JY84" s="28"/>
      <c r="JZ84" s="28"/>
      <c r="KA84" s="28"/>
      <c r="KB84" s="28"/>
      <c r="KC84" s="28"/>
      <c r="KD84" s="28"/>
      <c r="KE84" s="28"/>
      <c r="KF84" s="28"/>
      <c r="KG84" s="28"/>
      <c r="KH84" s="28"/>
      <c r="KI84" s="28"/>
      <c r="KJ84" s="28"/>
      <c r="KK84" s="28"/>
      <c r="KL84" s="28"/>
      <c r="KM84" s="28"/>
      <c r="KN84" s="28"/>
      <c r="KO84" s="28"/>
      <c r="KP84" s="28"/>
      <c r="KQ84" s="28"/>
      <c r="KR84" s="28"/>
      <c r="KS84" s="28"/>
      <c r="KT84" s="28"/>
      <c r="KU84" s="28"/>
      <c r="KV84" s="28"/>
      <c r="KW84" s="28"/>
      <c r="KX84" s="28"/>
      <c r="KY84" s="28"/>
      <c r="KZ84" s="28"/>
      <c r="LA84" s="28"/>
      <c r="LB84" s="28"/>
      <c r="LC84" s="28"/>
      <c r="LD84" s="28"/>
      <c r="LE84" s="28"/>
      <c r="LF84" s="28"/>
      <c r="LG84" s="28"/>
      <c r="LH84" s="28"/>
      <c r="LI84" s="28"/>
      <c r="LJ84" s="28"/>
      <c r="LK84" s="28"/>
      <c r="LL84" s="28"/>
      <c r="LM84" s="28"/>
      <c r="LN84" s="28"/>
      <c r="LO84" s="28"/>
      <c r="LP84" s="28"/>
      <c r="LQ84" s="28"/>
      <c r="LR84" s="28"/>
      <c r="LS84" s="28"/>
      <c r="LT84" s="28"/>
      <c r="LU84" s="28"/>
      <c r="LV84" s="28"/>
      <c r="LW84" s="28"/>
      <c r="LX84" s="28"/>
      <c r="LY84" s="28"/>
      <c r="LZ84" s="28"/>
      <c r="MA84" s="28"/>
      <c r="MB84" s="28"/>
      <c r="MC84" s="28"/>
      <c r="MD84" s="28"/>
      <c r="ME84" s="28"/>
      <c r="MF84" s="28"/>
      <c r="MG84" s="28"/>
      <c r="MH84" s="28"/>
      <c r="MI84" s="28"/>
      <c r="MJ84" s="28"/>
      <c r="MK84" s="28"/>
      <c r="ML84" s="28"/>
      <c r="MM84" s="28"/>
      <c r="MN84" s="28"/>
      <c r="MO84" s="28"/>
      <c r="MP84" s="28"/>
      <c r="MQ84" s="28"/>
      <c r="MR84" s="28"/>
      <c r="MS84" s="28"/>
      <c r="MT84" s="28"/>
      <c r="MU84" s="28"/>
      <c r="MV84" s="28"/>
      <c r="MW84" s="28"/>
      <c r="MX84" s="28"/>
      <c r="MY84" s="28"/>
      <c r="MZ84" s="28"/>
      <c r="NA84" s="28"/>
      <c r="NB84" s="28"/>
      <c r="NC84" s="28"/>
      <c r="ND84" s="28"/>
      <c r="NE84" s="28"/>
      <c r="NF84" s="28"/>
      <c r="NG84" s="28"/>
      <c r="NH84" s="28"/>
      <c r="NI84" s="28"/>
      <c r="NJ84" s="28"/>
      <c r="NK84" s="28"/>
      <c r="NL84" s="28"/>
      <c r="NM84" s="28"/>
      <c r="NN84" s="28"/>
      <c r="NO84" s="28"/>
      <c r="NP84" s="28"/>
      <c r="NQ84" s="28"/>
      <c r="NR84" s="28"/>
      <c r="NS84" s="28"/>
      <c r="NT84" s="28"/>
      <c r="NU84" s="28"/>
      <c r="NV84" s="28"/>
      <c r="NW84" s="28"/>
      <c r="NX84" s="28"/>
      <c r="NY84" s="28"/>
      <c r="NZ84" s="28"/>
      <c r="OA84" s="28"/>
      <c r="OB84" s="28"/>
      <c r="OC84" s="28"/>
      <c r="OD84" s="28"/>
      <c r="OE84" s="28"/>
      <c r="OF84" s="28"/>
      <c r="OG84" s="28"/>
      <c r="OH84" s="28"/>
      <c r="OI84" s="28"/>
      <c r="OJ84" s="28"/>
      <c r="OK84" s="28"/>
      <c r="OL84" s="28"/>
      <c r="OM84" s="28"/>
      <c r="ON84" s="28"/>
      <c r="OO84" s="28"/>
      <c r="OP84" s="28"/>
      <c r="OQ84" s="28"/>
      <c r="OR84" s="28"/>
      <c r="OS84" s="28"/>
      <c r="OT84" s="28"/>
      <c r="OU84" s="28"/>
      <c r="OV84" s="28"/>
      <c r="OW84" s="28"/>
      <c r="OX84" s="28"/>
      <c r="OY84" s="28"/>
      <c r="OZ84" s="28"/>
      <c r="PA84" s="28"/>
      <c r="PB84" s="28"/>
      <c r="PC84" s="28"/>
      <c r="PD84" s="28"/>
      <c r="PE84" s="28"/>
      <c r="PF84" s="28"/>
      <c r="PG84" s="28"/>
      <c r="PH84" s="28"/>
      <c r="PI84" s="28"/>
      <c r="PJ84" s="28"/>
      <c r="PK84" s="28"/>
      <c r="PL84" s="28"/>
      <c r="PM84" s="28"/>
      <c r="PN84" s="28"/>
      <c r="PO84" s="28"/>
      <c r="PP84" s="28"/>
      <c r="PQ84" s="28"/>
      <c r="PR84" s="28"/>
      <c r="PS84" s="28"/>
      <c r="PT84" s="28"/>
      <c r="PU84" s="28"/>
      <c r="PV84" s="28"/>
      <c r="PW84" s="28"/>
      <c r="PX84" s="28"/>
      <c r="PY84" s="28"/>
      <c r="PZ84" s="28"/>
      <c r="QA84" s="28"/>
      <c r="QB84" s="28"/>
      <c r="QC84" s="28"/>
      <c r="QD84" s="28"/>
      <c r="QE84" s="28"/>
      <c r="QF84" s="28"/>
      <c r="QG84" s="28"/>
      <c r="QH84" s="28"/>
      <c r="QI84" s="28"/>
      <c r="QJ84" s="28"/>
      <c r="QK84" s="28"/>
      <c r="QL84" s="28"/>
      <c r="QM84" s="28"/>
      <c r="QN84" s="28"/>
      <c r="QO84" s="28"/>
      <c r="QP84" s="28"/>
      <c r="QQ84" s="28"/>
      <c r="QR84" s="28"/>
      <c r="QS84" s="28"/>
      <c r="QT84" s="28"/>
      <c r="QU84" s="28"/>
      <c r="QV84" s="28"/>
      <c r="QW84" s="28"/>
      <c r="QX84" s="28"/>
      <c r="QY84" s="28"/>
      <c r="QZ84" s="28"/>
      <c r="RA84" s="28"/>
      <c r="RB84" s="28"/>
      <c r="RC84" s="28"/>
      <c r="RD84" s="28"/>
      <c r="RE84" s="28"/>
      <c r="RF84" s="28"/>
      <c r="RG84" s="28"/>
      <c r="RH84" s="28"/>
      <c r="RI84" s="28"/>
      <c r="RJ84" s="28"/>
      <c r="RK84" s="28"/>
      <c r="RL84" s="28"/>
      <c r="RM84" s="28"/>
      <c r="RN84" s="28"/>
      <c r="RO84" s="28"/>
      <c r="RP84" s="28"/>
      <c r="RQ84" s="28"/>
      <c r="RR84" s="28"/>
      <c r="RS84" s="28"/>
      <c r="RT84" s="28"/>
      <c r="RU84" s="28"/>
      <c r="RV84" s="28"/>
      <c r="RW84" s="28"/>
      <c r="RX84" s="28"/>
      <c r="RY84" s="28"/>
      <c r="RZ84" s="28"/>
      <c r="SA84" s="28"/>
      <c r="SB84" s="28"/>
      <c r="SC84" s="28"/>
      <c r="SD84" s="28"/>
      <c r="SE84" s="28"/>
      <c r="SF84" s="28"/>
      <c r="SG84" s="28"/>
      <c r="SH84" s="28"/>
      <c r="SI84" s="28"/>
      <c r="SJ84" s="28"/>
      <c r="SK84" s="28"/>
      <c r="SL84" s="28"/>
      <c r="SM84" s="28"/>
      <c r="SN84" s="28"/>
      <c r="SO84" s="28"/>
      <c r="SP84" s="28"/>
      <c r="SQ84" s="28"/>
      <c r="SR84" s="28"/>
      <c r="SS84" s="28"/>
      <c r="ST84" s="28"/>
      <c r="SU84" s="28"/>
      <c r="SV84" s="28"/>
      <c r="SW84" s="28"/>
      <c r="SX84" s="28"/>
      <c r="SY84" s="28"/>
      <c r="SZ84" s="28"/>
      <c r="TA84" s="28"/>
      <c r="TB84" s="28"/>
      <c r="TC84" s="28"/>
      <c r="TD84" s="28"/>
      <c r="TE84" s="28"/>
      <c r="TF84" s="28"/>
      <c r="TG84" s="28"/>
      <c r="TH84" s="28"/>
      <c r="TI84" s="28"/>
      <c r="TJ84" s="28"/>
      <c r="TK84" s="28"/>
      <c r="TL84" s="28"/>
      <c r="TM84" s="28"/>
      <c r="TN84" s="28"/>
      <c r="TO84" s="28"/>
      <c r="TP84" s="28"/>
      <c r="TQ84" s="28"/>
      <c r="TR84" s="28"/>
      <c r="TS84" s="28"/>
      <c r="TT84" s="28"/>
      <c r="TU84" s="28"/>
      <c r="TV84" s="28"/>
      <c r="TW84" s="28"/>
      <c r="TX84" s="28"/>
      <c r="TY84" s="28"/>
      <c r="TZ84" s="28"/>
      <c r="UA84" s="28"/>
      <c r="UB84" s="28"/>
      <c r="UC84" s="28"/>
      <c r="UD84" s="28"/>
      <c r="UE84" s="28"/>
      <c r="UF84" s="28"/>
      <c r="UG84" s="28"/>
      <c r="UH84" s="28"/>
      <c r="UI84" s="28"/>
      <c r="UJ84" s="28"/>
      <c r="UK84" s="28"/>
      <c r="UL84" s="28"/>
      <c r="UM84" s="28"/>
      <c r="UN84" s="28"/>
      <c r="UO84" s="28"/>
      <c r="UP84" s="28"/>
      <c r="UQ84" s="28"/>
      <c r="UR84" s="28"/>
      <c r="US84" s="28"/>
      <c r="UT84" s="28"/>
      <c r="UU84" s="28"/>
      <c r="UV84" s="28"/>
      <c r="UW84" s="28"/>
      <c r="UX84" s="28"/>
      <c r="UY84" s="28"/>
      <c r="UZ84" s="28"/>
      <c r="VA84" s="28"/>
      <c r="VB84" s="28"/>
      <c r="VC84" s="28"/>
      <c r="VD84" s="28"/>
      <c r="VE84" s="28"/>
      <c r="VF84" s="28"/>
      <c r="VG84" s="28"/>
      <c r="VH84" s="28"/>
      <c r="VI84" s="28"/>
      <c r="VJ84" s="28"/>
      <c r="VK84" s="28"/>
      <c r="VL84" s="28"/>
      <c r="VM84" s="28"/>
      <c r="VN84" s="28"/>
      <c r="VO84" s="28"/>
      <c r="VP84" s="28"/>
      <c r="VQ84" s="28"/>
      <c r="VR84" s="28"/>
      <c r="VS84" s="28"/>
      <c r="VT84" s="28"/>
      <c r="VU84" s="28"/>
      <c r="VV84" s="28"/>
      <c r="VW84" s="28"/>
      <c r="VX84" s="28"/>
      <c r="VY84" s="28"/>
      <c r="VZ84" s="28"/>
      <c r="WA84" s="28"/>
      <c r="WB84" s="28"/>
      <c r="WC84" s="28"/>
      <c r="WD84" s="28"/>
      <c r="WE84" s="28"/>
      <c r="WF84" s="28"/>
      <c r="WG84" s="28"/>
      <c r="WH84" s="28"/>
      <c r="WI84" s="28"/>
      <c r="WJ84" s="28"/>
      <c r="WK84" s="28"/>
      <c r="WL84" s="28"/>
      <c r="WM84" s="28"/>
      <c r="WN84" s="28"/>
      <c r="WO84" s="28"/>
      <c r="WP84" s="28"/>
      <c r="WQ84" s="28"/>
      <c r="WR84" s="28"/>
      <c r="WS84" s="28"/>
      <c r="WT84" s="28"/>
      <c r="WU84" s="28"/>
      <c r="WV84" s="28"/>
      <c r="WW84" s="28"/>
      <c r="WX84" s="28"/>
      <c r="WY84" s="28"/>
      <c r="WZ84" s="28"/>
      <c r="XA84" s="28"/>
      <c r="XB84" s="28"/>
      <c r="XC84" s="28"/>
      <c r="XD84" s="28"/>
      <c r="XE84" s="28"/>
      <c r="XF84" s="28"/>
      <c r="XG84" s="28"/>
      <c r="XH84" s="28"/>
      <c r="XI84" s="28"/>
      <c r="XJ84" s="28"/>
      <c r="XK84" s="28"/>
      <c r="XL84" s="28"/>
      <c r="XM84" s="28"/>
      <c r="XN84" s="28"/>
      <c r="XO84" s="28"/>
      <c r="XP84" s="28"/>
      <c r="XQ84" s="28"/>
      <c r="XR84" s="28"/>
      <c r="XS84" s="28"/>
      <c r="XT84" s="28"/>
      <c r="XU84" s="28"/>
      <c r="XV84" s="28"/>
      <c r="XW84" s="28"/>
      <c r="XX84" s="28"/>
      <c r="XY84" s="28"/>
      <c r="XZ84" s="28"/>
      <c r="YA84" s="28"/>
      <c r="YB84" s="28"/>
      <c r="YC84" s="28"/>
      <c r="YD84" s="28"/>
      <c r="YE84" s="28"/>
      <c r="YF84" s="28"/>
      <c r="YG84" s="28"/>
      <c r="YH84" s="28"/>
      <c r="YI84" s="28"/>
      <c r="YJ84" s="28"/>
      <c r="YK84" s="28"/>
      <c r="YL84" s="28"/>
      <c r="YM84" s="28"/>
      <c r="YN84" s="28"/>
      <c r="YO84" s="28"/>
      <c r="YP84" s="28"/>
      <c r="YQ84" s="28"/>
      <c r="YR84" s="28"/>
      <c r="YS84" s="28"/>
      <c r="YT84" s="28"/>
      <c r="YU84" s="28"/>
      <c r="YV84" s="28"/>
      <c r="YW84" s="28"/>
      <c r="YX84" s="28"/>
      <c r="YY84" s="28"/>
      <c r="YZ84" s="28"/>
      <c r="ZA84" s="28"/>
      <c r="ZB84" s="28"/>
      <c r="ZC84" s="28"/>
      <c r="ZD84" s="28"/>
      <c r="ZE84" s="28"/>
      <c r="ZF84" s="28"/>
      <c r="ZG84" s="28"/>
      <c r="ZH84" s="28"/>
      <c r="ZI84" s="28"/>
      <c r="ZJ84" s="28"/>
      <c r="ZK84" s="28"/>
      <c r="ZL84" s="28"/>
      <c r="ZM84" s="28"/>
      <c r="ZN84" s="28"/>
      <c r="ZO84" s="28"/>
      <c r="ZP84" s="28"/>
      <c r="ZQ84" s="28"/>
      <c r="ZR84" s="28"/>
      <c r="ZS84" s="28"/>
      <c r="ZT84" s="28"/>
      <c r="ZU84" s="28"/>
      <c r="ZV84" s="28"/>
      <c r="ZW84" s="28"/>
      <c r="ZX84" s="28"/>
      <c r="ZY84" s="28"/>
      <c r="ZZ84" s="28"/>
      <c r="AAA84" s="28"/>
      <c r="AAB84" s="28"/>
      <c r="AAC84" s="28"/>
      <c r="AAD84" s="28"/>
      <c r="AAE84" s="28"/>
      <c r="AAF84" s="28"/>
      <c r="AAG84" s="28"/>
      <c r="AAH84" s="28"/>
      <c r="AAI84" s="28"/>
      <c r="AAJ84" s="28"/>
      <c r="AAK84" s="28"/>
      <c r="AAL84" s="28"/>
      <c r="AAM84" s="28"/>
      <c r="AAN84" s="28"/>
      <c r="AAO84" s="28"/>
      <c r="AAP84" s="28"/>
      <c r="AAQ84" s="28"/>
      <c r="AAR84" s="28"/>
      <c r="AAS84" s="28"/>
      <c r="AAT84" s="28"/>
      <c r="AAU84" s="28"/>
      <c r="AAV84" s="28"/>
      <c r="AAW84" s="28"/>
      <c r="AAX84" s="28"/>
      <c r="AAY84" s="28"/>
      <c r="AAZ84" s="28"/>
      <c r="ABA84" s="28"/>
      <c r="ABB84" s="28"/>
      <c r="ABC84" s="28"/>
      <c r="ABD84" s="28"/>
      <c r="ABE84" s="28"/>
      <c r="ABF84" s="28"/>
      <c r="ABG84" s="28"/>
      <c r="ABH84" s="28"/>
      <c r="ABI84" s="28"/>
      <c r="ABJ84" s="28"/>
      <c r="ABK84" s="28"/>
      <c r="ABL84" s="28"/>
      <c r="ABM84" s="28"/>
      <c r="ABN84" s="28"/>
      <c r="ABO84" s="28"/>
      <c r="ABP84" s="28"/>
      <c r="ABQ84" s="28"/>
      <c r="ABR84" s="28"/>
      <c r="ABS84" s="28"/>
      <c r="ABT84" s="28"/>
      <c r="ABU84" s="28"/>
      <c r="ABV84" s="28"/>
      <c r="ABW84" s="28"/>
      <c r="ABX84" s="28"/>
      <c r="ABY84" s="28"/>
      <c r="ABZ84" s="28"/>
      <c r="ACA84" s="28"/>
      <c r="ACB84" s="28"/>
      <c r="ACC84" s="28"/>
      <c r="ACD84" s="28"/>
      <c r="ACE84" s="28"/>
      <c r="ACF84" s="28"/>
      <c r="ACG84" s="28"/>
      <c r="ACH84" s="28"/>
      <c r="ACI84" s="28"/>
      <c r="ACJ84" s="28"/>
      <c r="ACK84" s="28"/>
      <c r="ACL84" s="28"/>
      <c r="ACM84" s="28"/>
      <c r="ACN84" s="28"/>
      <c r="ACO84" s="28"/>
      <c r="ACP84" s="28"/>
      <c r="ACQ84" s="28"/>
      <c r="ACR84" s="28"/>
      <c r="ACS84" s="28"/>
      <c r="ACT84" s="28"/>
      <c r="ACU84" s="28"/>
      <c r="ACV84" s="28"/>
      <c r="ACW84" s="28"/>
      <c r="ACX84" s="28"/>
      <c r="ACY84" s="28"/>
      <c r="ACZ84" s="28"/>
      <c r="ADA84" s="28"/>
      <c r="ADB84" s="28"/>
      <c r="ADC84" s="28"/>
      <c r="ADD84" s="28"/>
      <c r="ADE84" s="28"/>
      <c r="ADF84" s="28"/>
      <c r="ADG84" s="28"/>
      <c r="ADH84" s="28"/>
      <c r="ADI84" s="28"/>
      <c r="ADJ84" s="28"/>
      <c r="ADK84" s="28"/>
      <c r="ADL84" s="28"/>
      <c r="ADM84" s="28"/>
      <c r="ADN84" s="28"/>
      <c r="ADO84" s="28"/>
      <c r="ADP84" s="28"/>
      <c r="ADQ84" s="28"/>
      <c r="ADR84" s="28"/>
      <c r="ADS84" s="28"/>
      <c r="ADT84" s="28"/>
      <c r="ADU84" s="28"/>
      <c r="ADV84" s="28"/>
      <c r="ADW84" s="28"/>
      <c r="ADX84" s="28"/>
      <c r="ADY84" s="28"/>
      <c r="ADZ84" s="28"/>
      <c r="AEA84" s="28"/>
      <c r="AEB84" s="28"/>
      <c r="AEC84" s="28"/>
      <c r="AED84" s="28"/>
      <c r="AEE84" s="28"/>
      <c r="AEF84" s="28"/>
      <c r="AEG84" s="28"/>
      <c r="AEH84" s="28"/>
      <c r="AEI84" s="28"/>
      <c r="AEJ84" s="28"/>
      <c r="AEK84" s="28"/>
      <c r="AEL84" s="28"/>
      <c r="AEM84" s="28"/>
      <c r="AEN84" s="28"/>
      <c r="AEO84" s="28"/>
      <c r="AEP84" s="28"/>
      <c r="AEQ84" s="28"/>
      <c r="AER84" s="28"/>
      <c r="AES84" s="28"/>
      <c r="AET84" s="28"/>
      <c r="AEU84" s="28"/>
      <c r="AEV84" s="28"/>
      <c r="AEW84" s="28"/>
      <c r="AEX84" s="28"/>
      <c r="AEY84" s="28"/>
      <c r="AEZ84" s="28"/>
      <c r="AFA84" s="28"/>
      <c r="AFB84" s="28"/>
      <c r="AFC84" s="28"/>
      <c r="AFD84" s="28"/>
      <c r="AFE84" s="28"/>
      <c r="AFF84" s="28"/>
      <c r="AFG84" s="28"/>
      <c r="AFH84" s="28"/>
      <c r="AFI84" s="28"/>
      <c r="AFJ84" s="28"/>
      <c r="AFK84" s="28"/>
      <c r="AFL84" s="28"/>
      <c r="AFM84" s="28"/>
      <c r="AFN84" s="28"/>
      <c r="AFO84" s="28"/>
      <c r="AFP84" s="28"/>
      <c r="AFQ84" s="28"/>
      <c r="AFR84" s="28"/>
      <c r="AFS84" s="28"/>
      <c r="AFT84" s="28"/>
      <c r="AFU84" s="28"/>
      <c r="AFV84" s="28"/>
      <c r="AFW84" s="28"/>
      <c r="AFX84" s="28"/>
      <c r="AFY84" s="28"/>
      <c r="AFZ84" s="28"/>
      <c r="AGA84" s="28"/>
      <c r="AGB84" s="28"/>
      <c r="AGC84" s="28"/>
      <c r="AGD84" s="28"/>
      <c r="AGE84" s="28"/>
      <c r="AGF84" s="28"/>
      <c r="AGG84" s="28"/>
      <c r="AGH84" s="28"/>
      <c r="AGI84" s="28"/>
      <c r="AGJ84" s="28"/>
      <c r="AGK84" s="28"/>
      <c r="AGL84" s="28"/>
      <c r="AGM84" s="28"/>
      <c r="AGN84" s="28"/>
      <c r="AGO84" s="28"/>
      <c r="AGP84" s="28"/>
      <c r="AGQ84" s="28"/>
      <c r="AGR84" s="28"/>
      <c r="AGS84" s="28"/>
      <c r="AGT84" s="28"/>
      <c r="AGU84" s="28"/>
      <c r="AGV84" s="28"/>
      <c r="AGW84" s="28"/>
      <c r="AGX84" s="28"/>
      <c r="AGY84" s="28"/>
      <c r="AGZ84" s="28"/>
      <c r="AHA84" s="28"/>
      <c r="AHB84" s="28"/>
      <c r="AHC84" s="28"/>
      <c r="AHD84" s="28"/>
      <c r="AHE84" s="28"/>
      <c r="AHF84" s="28"/>
      <c r="AHG84" s="28"/>
      <c r="AHH84" s="28"/>
      <c r="AHI84" s="28"/>
      <c r="AHJ84" s="28"/>
      <c r="AHK84" s="28"/>
      <c r="AHL84" s="28"/>
      <c r="AHM84" s="28"/>
      <c r="AHN84" s="28"/>
      <c r="AHO84" s="28"/>
      <c r="AHP84" s="28"/>
      <c r="AHQ84" s="28"/>
      <c r="AHR84" s="28"/>
      <c r="AHS84" s="28"/>
      <c r="AHT84" s="28"/>
      <c r="AHU84" s="28"/>
      <c r="AHV84" s="28"/>
      <c r="AHW84" s="28"/>
      <c r="AHX84" s="28"/>
      <c r="AHY84" s="28"/>
      <c r="AHZ84" s="28"/>
      <c r="AIA84" s="28"/>
      <c r="AIB84" s="28"/>
      <c r="AIC84" s="28"/>
      <c r="AID84" s="28"/>
      <c r="AIE84" s="28"/>
      <c r="AIF84" s="28"/>
      <c r="AIG84" s="28"/>
      <c r="AIH84" s="28"/>
      <c r="AII84" s="28"/>
      <c r="AIJ84" s="28"/>
      <c r="AIK84" s="28"/>
      <c r="AIL84" s="28"/>
      <c r="AIM84" s="28"/>
      <c r="AIN84" s="28"/>
      <c r="AIO84" s="28"/>
      <c r="AIP84" s="28"/>
      <c r="AIQ84" s="28"/>
      <c r="AIR84" s="28"/>
      <c r="AIS84" s="28"/>
      <c r="AIT84" s="28"/>
      <c r="AIU84" s="28"/>
      <c r="AIV84" s="28"/>
      <c r="AIW84" s="28"/>
      <c r="AIX84" s="28"/>
      <c r="AIY84" s="28"/>
      <c r="AIZ84" s="28"/>
      <c r="AJA84" s="28"/>
      <c r="AJB84" s="28"/>
      <c r="AJC84" s="28"/>
      <c r="AJD84" s="28"/>
      <c r="AJE84" s="28"/>
      <c r="AJF84" s="28"/>
      <c r="AJG84" s="28"/>
      <c r="AJH84" s="28"/>
      <c r="AJI84" s="28"/>
      <c r="AJJ84" s="28"/>
      <c r="AJK84" s="28"/>
      <c r="AJL84" s="28"/>
      <c r="AJM84" s="28"/>
      <c r="AJN84" s="28"/>
      <c r="AJO84" s="28"/>
      <c r="AJP84" s="28"/>
      <c r="AJQ84" s="28"/>
      <c r="AJR84" s="28"/>
      <c r="AJS84" s="28"/>
      <c r="AJT84" s="28"/>
      <c r="AJU84" s="28"/>
      <c r="AJV84" s="28"/>
      <c r="AJW84" s="28"/>
      <c r="AJX84" s="28"/>
      <c r="AJY84" s="28"/>
      <c r="AJZ84" s="28"/>
      <c r="AKA84" s="28"/>
      <c r="AKB84" s="28"/>
      <c r="AKC84" s="28"/>
      <c r="AKD84" s="28"/>
      <c r="AKE84" s="28"/>
      <c r="AKF84" s="28"/>
      <c r="AKG84" s="28"/>
      <c r="AKH84" s="28"/>
      <c r="AKI84" s="28"/>
      <c r="AKJ84" s="28"/>
      <c r="AKK84" s="28"/>
      <c r="AKL84" s="28"/>
      <c r="AKM84" s="28"/>
      <c r="AKN84" s="28"/>
      <c r="AKO84" s="28"/>
      <c r="AKP84" s="28"/>
      <c r="AKQ84" s="28"/>
      <c r="AKR84" s="28"/>
      <c r="AKS84" s="28"/>
      <c r="AKT84" s="28"/>
      <c r="AKU84" s="28"/>
      <c r="AKV84" s="28"/>
      <c r="AKW84" s="28"/>
      <c r="AKX84" s="28"/>
      <c r="AKY84" s="28"/>
      <c r="AKZ84" s="28"/>
      <c r="ALA84" s="28"/>
      <c r="ALB84" s="28"/>
      <c r="ALC84" s="28"/>
      <c r="ALD84" s="28"/>
      <c r="ALE84" s="28"/>
      <c r="ALF84" s="28"/>
      <c r="ALG84" s="28"/>
      <c r="ALH84" s="28"/>
      <c r="ALI84" s="28"/>
      <c r="ALJ84" s="28"/>
      <c r="ALK84" s="28"/>
      <c r="ALL84" s="28"/>
      <c r="ALM84" s="28"/>
      <c r="ALN84" s="28"/>
      <c r="ALO84" s="28"/>
      <c r="ALP84" s="28"/>
      <c r="ALQ84" s="28"/>
      <c r="ALR84" s="28"/>
      <c r="ALS84" s="28"/>
      <c r="ALT84" s="28"/>
      <c r="ALU84" s="28"/>
      <c r="ALV84" s="28"/>
      <c r="ALW84" s="28"/>
      <c r="ALX84" s="28"/>
      <c r="ALY84" s="28"/>
      <c r="ALZ84" s="28"/>
      <c r="AMA84" s="28"/>
      <c r="AMB84" s="28"/>
      <c r="AMC84" s="28"/>
      <c r="AMD84" s="28"/>
      <c r="AME84" s="30"/>
    </row>
    <row r="85" spans="2:1020" s="29" customFormat="1" ht="12" customHeight="1" thickBot="1">
      <c r="B85" s="28"/>
      <c r="C85" s="144" t="s">
        <v>5</v>
      </c>
      <c r="D85" s="145"/>
      <c r="E85" s="145"/>
      <c r="F85" s="145"/>
      <c r="G85" s="145"/>
      <c r="H85" s="145"/>
      <c r="I85" s="145"/>
      <c r="J85" s="145"/>
      <c r="K85" s="481"/>
      <c r="L85" s="146"/>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c r="HL85" s="28"/>
      <c r="HM85" s="28"/>
      <c r="HN85" s="28"/>
      <c r="HO85" s="28"/>
      <c r="HP85" s="28"/>
      <c r="HQ85" s="28"/>
      <c r="HR85" s="28"/>
      <c r="HS85" s="28"/>
      <c r="HT85" s="28"/>
      <c r="HU85" s="28"/>
      <c r="HV85" s="28"/>
      <c r="HW85" s="28"/>
      <c r="HX85" s="28"/>
      <c r="HY85" s="28"/>
      <c r="HZ85" s="28"/>
      <c r="IA85" s="28"/>
      <c r="IB85" s="28"/>
      <c r="IC85" s="28"/>
      <c r="ID85" s="28"/>
      <c r="IE85" s="28"/>
      <c r="IF85" s="28"/>
      <c r="IG85" s="28"/>
      <c r="IH85" s="28"/>
      <c r="II85" s="28"/>
      <c r="IJ85" s="28"/>
      <c r="IK85" s="28"/>
      <c r="IL85" s="28"/>
      <c r="IM85" s="28"/>
      <c r="IN85" s="28"/>
      <c r="IO85" s="28"/>
      <c r="IP85" s="28"/>
      <c r="IQ85" s="28"/>
      <c r="IR85" s="28"/>
      <c r="IS85" s="28"/>
      <c r="IT85" s="28"/>
      <c r="IU85" s="28"/>
      <c r="IV85" s="28"/>
      <c r="IW85" s="28"/>
      <c r="IX85" s="28"/>
      <c r="IY85" s="28"/>
      <c r="IZ85" s="28"/>
      <c r="JA85" s="28"/>
      <c r="JB85" s="28"/>
      <c r="JC85" s="28"/>
      <c r="JD85" s="28"/>
      <c r="JE85" s="28"/>
      <c r="JF85" s="28"/>
      <c r="JG85" s="28"/>
      <c r="JH85" s="28"/>
      <c r="JI85" s="28"/>
      <c r="JJ85" s="28"/>
      <c r="JK85" s="28"/>
      <c r="JL85" s="28"/>
      <c r="JM85" s="28"/>
      <c r="JN85" s="28"/>
      <c r="JO85" s="28"/>
      <c r="JP85" s="28"/>
      <c r="JQ85" s="28"/>
      <c r="JR85" s="28"/>
      <c r="JS85" s="28"/>
      <c r="JT85" s="28"/>
      <c r="JU85" s="28"/>
      <c r="JV85" s="28"/>
      <c r="JW85" s="28"/>
      <c r="JX85" s="28"/>
      <c r="JY85" s="28"/>
      <c r="JZ85" s="28"/>
      <c r="KA85" s="28"/>
      <c r="KB85" s="28"/>
      <c r="KC85" s="28"/>
      <c r="KD85" s="28"/>
      <c r="KE85" s="28"/>
      <c r="KF85" s="28"/>
      <c r="KG85" s="28"/>
      <c r="KH85" s="28"/>
      <c r="KI85" s="28"/>
      <c r="KJ85" s="28"/>
      <c r="KK85" s="28"/>
      <c r="KL85" s="28"/>
      <c r="KM85" s="28"/>
      <c r="KN85" s="28"/>
      <c r="KO85" s="28"/>
      <c r="KP85" s="28"/>
      <c r="KQ85" s="28"/>
      <c r="KR85" s="28"/>
      <c r="KS85" s="28"/>
      <c r="KT85" s="28"/>
      <c r="KU85" s="28"/>
      <c r="KV85" s="28"/>
      <c r="KW85" s="28"/>
      <c r="KX85" s="28"/>
      <c r="KY85" s="28"/>
      <c r="KZ85" s="28"/>
      <c r="LA85" s="28"/>
      <c r="LB85" s="28"/>
      <c r="LC85" s="28"/>
      <c r="LD85" s="28"/>
      <c r="LE85" s="28"/>
      <c r="LF85" s="28"/>
      <c r="LG85" s="28"/>
      <c r="LH85" s="28"/>
      <c r="LI85" s="28"/>
      <c r="LJ85" s="28"/>
      <c r="LK85" s="28"/>
      <c r="LL85" s="28"/>
      <c r="LM85" s="28"/>
      <c r="LN85" s="28"/>
      <c r="LO85" s="28"/>
      <c r="LP85" s="28"/>
      <c r="LQ85" s="28"/>
      <c r="LR85" s="28"/>
      <c r="LS85" s="28"/>
      <c r="LT85" s="28"/>
      <c r="LU85" s="28"/>
      <c r="LV85" s="28"/>
      <c r="LW85" s="28"/>
      <c r="LX85" s="28"/>
      <c r="LY85" s="28"/>
      <c r="LZ85" s="28"/>
      <c r="MA85" s="28"/>
      <c r="MB85" s="28"/>
      <c r="MC85" s="28"/>
      <c r="MD85" s="28"/>
      <c r="ME85" s="28"/>
      <c r="MF85" s="28"/>
      <c r="MG85" s="28"/>
      <c r="MH85" s="28"/>
      <c r="MI85" s="28"/>
      <c r="MJ85" s="28"/>
      <c r="MK85" s="28"/>
      <c r="ML85" s="28"/>
      <c r="MM85" s="28"/>
      <c r="MN85" s="28"/>
      <c r="MO85" s="28"/>
      <c r="MP85" s="28"/>
      <c r="MQ85" s="28"/>
      <c r="MR85" s="28"/>
      <c r="MS85" s="28"/>
      <c r="MT85" s="28"/>
      <c r="MU85" s="28"/>
      <c r="MV85" s="28"/>
      <c r="MW85" s="28"/>
      <c r="MX85" s="28"/>
      <c r="MY85" s="28"/>
      <c r="MZ85" s="28"/>
      <c r="NA85" s="28"/>
      <c r="NB85" s="28"/>
      <c r="NC85" s="28"/>
      <c r="ND85" s="28"/>
      <c r="NE85" s="28"/>
      <c r="NF85" s="28"/>
      <c r="NG85" s="28"/>
      <c r="NH85" s="28"/>
      <c r="NI85" s="28"/>
      <c r="NJ85" s="28"/>
      <c r="NK85" s="28"/>
      <c r="NL85" s="28"/>
      <c r="NM85" s="28"/>
      <c r="NN85" s="28"/>
      <c r="NO85" s="28"/>
      <c r="NP85" s="28"/>
      <c r="NQ85" s="28"/>
      <c r="NR85" s="28"/>
      <c r="NS85" s="28"/>
      <c r="NT85" s="28"/>
      <c r="NU85" s="28"/>
      <c r="NV85" s="28"/>
      <c r="NW85" s="28"/>
      <c r="NX85" s="28"/>
      <c r="NY85" s="28"/>
      <c r="NZ85" s="28"/>
      <c r="OA85" s="28"/>
      <c r="OB85" s="28"/>
      <c r="OC85" s="28"/>
      <c r="OD85" s="28"/>
      <c r="OE85" s="28"/>
      <c r="OF85" s="28"/>
      <c r="OG85" s="28"/>
      <c r="OH85" s="28"/>
      <c r="OI85" s="28"/>
      <c r="OJ85" s="28"/>
      <c r="OK85" s="28"/>
      <c r="OL85" s="28"/>
      <c r="OM85" s="28"/>
      <c r="ON85" s="28"/>
      <c r="OO85" s="28"/>
      <c r="OP85" s="28"/>
      <c r="OQ85" s="28"/>
      <c r="OR85" s="28"/>
      <c r="OS85" s="28"/>
      <c r="OT85" s="28"/>
      <c r="OU85" s="28"/>
      <c r="OV85" s="28"/>
      <c r="OW85" s="28"/>
      <c r="OX85" s="28"/>
      <c r="OY85" s="28"/>
      <c r="OZ85" s="28"/>
      <c r="PA85" s="28"/>
      <c r="PB85" s="28"/>
      <c r="PC85" s="28"/>
      <c r="PD85" s="28"/>
      <c r="PE85" s="28"/>
      <c r="PF85" s="28"/>
      <c r="PG85" s="28"/>
      <c r="PH85" s="28"/>
      <c r="PI85" s="28"/>
      <c r="PJ85" s="28"/>
      <c r="PK85" s="28"/>
      <c r="PL85" s="28"/>
      <c r="PM85" s="28"/>
      <c r="PN85" s="28"/>
      <c r="PO85" s="28"/>
      <c r="PP85" s="28"/>
      <c r="PQ85" s="28"/>
      <c r="PR85" s="28"/>
      <c r="PS85" s="28"/>
      <c r="PT85" s="28"/>
      <c r="PU85" s="28"/>
      <c r="PV85" s="28"/>
      <c r="PW85" s="28"/>
      <c r="PX85" s="28"/>
      <c r="PY85" s="28"/>
      <c r="PZ85" s="28"/>
      <c r="QA85" s="28"/>
      <c r="QB85" s="28"/>
      <c r="QC85" s="28"/>
      <c r="QD85" s="28"/>
      <c r="QE85" s="28"/>
      <c r="QF85" s="28"/>
      <c r="QG85" s="28"/>
      <c r="QH85" s="28"/>
      <c r="QI85" s="28"/>
      <c r="QJ85" s="28"/>
      <c r="QK85" s="28"/>
      <c r="QL85" s="28"/>
      <c r="QM85" s="28"/>
      <c r="QN85" s="28"/>
      <c r="QO85" s="28"/>
      <c r="QP85" s="28"/>
      <c r="QQ85" s="28"/>
      <c r="QR85" s="28"/>
      <c r="QS85" s="28"/>
      <c r="QT85" s="28"/>
      <c r="QU85" s="28"/>
      <c r="QV85" s="28"/>
      <c r="QW85" s="28"/>
      <c r="QX85" s="28"/>
      <c r="QY85" s="28"/>
      <c r="QZ85" s="28"/>
      <c r="RA85" s="28"/>
      <c r="RB85" s="28"/>
      <c r="RC85" s="28"/>
      <c r="RD85" s="28"/>
      <c r="RE85" s="28"/>
      <c r="RF85" s="28"/>
      <c r="RG85" s="28"/>
      <c r="RH85" s="28"/>
      <c r="RI85" s="28"/>
      <c r="RJ85" s="28"/>
      <c r="RK85" s="28"/>
      <c r="RL85" s="28"/>
      <c r="RM85" s="28"/>
      <c r="RN85" s="28"/>
      <c r="RO85" s="28"/>
      <c r="RP85" s="28"/>
      <c r="RQ85" s="28"/>
      <c r="RR85" s="28"/>
      <c r="RS85" s="28"/>
      <c r="RT85" s="28"/>
      <c r="RU85" s="28"/>
      <c r="RV85" s="28"/>
      <c r="RW85" s="28"/>
      <c r="RX85" s="28"/>
      <c r="RY85" s="28"/>
      <c r="RZ85" s="28"/>
      <c r="SA85" s="28"/>
      <c r="SB85" s="28"/>
      <c r="SC85" s="28"/>
      <c r="SD85" s="28"/>
      <c r="SE85" s="28"/>
      <c r="SF85" s="28"/>
      <c r="SG85" s="28"/>
      <c r="SH85" s="28"/>
      <c r="SI85" s="28"/>
      <c r="SJ85" s="28"/>
      <c r="SK85" s="28"/>
      <c r="SL85" s="28"/>
      <c r="SM85" s="28"/>
      <c r="SN85" s="28"/>
      <c r="SO85" s="28"/>
      <c r="SP85" s="28"/>
      <c r="SQ85" s="28"/>
      <c r="SR85" s="28"/>
      <c r="SS85" s="28"/>
      <c r="ST85" s="28"/>
      <c r="SU85" s="28"/>
      <c r="SV85" s="28"/>
      <c r="SW85" s="28"/>
      <c r="SX85" s="28"/>
      <c r="SY85" s="28"/>
      <c r="SZ85" s="28"/>
      <c r="TA85" s="28"/>
      <c r="TB85" s="28"/>
      <c r="TC85" s="28"/>
      <c r="TD85" s="28"/>
      <c r="TE85" s="28"/>
      <c r="TF85" s="28"/>
      <c r="TG85" s="28"/>
      <c r="TH85" s="28"/>
      <c r="TI85" s="28"/>
      <c r="TJ85" s="28"/>
      <c r="TK85" s="28"/>
      <c r="TL85" s="28"/>
      <c r="TM85" s="28"/>
      <c r="TN85" s="28"/>
      <c r="TO85" s="28"/>
      <c r="TP85" s="28"/>
      <c r="TQ85" s="28"/>
      <c r="TR85" s="28"/>
      <c r="TS85" s="28"/>
      <c r="TT85" s="28"/>
      <c r="TU85" s="28"/>
      <c r="TV85" s="28"/>
      <c r="TW85" s="28"/>
      <c r="TX85" s="28"/>
      <c r="TY85" s="28"/>
      <c r="TZ85" s="28"/>
      <c r="UA85" s="28"/>
      <c r="UB85" s="28"/>
      <c r="UC85" s="28"/>
      <c r="UD85" s="28"/>
      <c r="UE85" s="28"/>
      <c r="UF85" s="28"/>
      <c r="UG85" s="28"/>
      <c r="UH85" s="28"/>
      <c r="UI85" s="28"/>
      <c r="UJ85" s="28"/>
      <c r="UK85" s="28"/>
      <c r="UL85" s="28"/>
      <c r="UM85" s="28"/>
      <c r="UN85" s="28"/>
      <c r="UO85" s="28"/>
      <c r="UP85" s="28"/>
      <c r="UQ85" s="28"/>
      <c r="UR85" s="28"/>
      <c r="US85" s="28"/>
      <c r="UT85" s="28"/>
      <c r="UU85" s="28"/>
      <c r="UV85" s="28"/>
      <c r="UW85" s="28"/>
      <c r="UX85" s="28"/>
      <c r="UY85" s="28"/>
      <c r="UZ85" s="28"/>
      <c r="VA85" s="28"/>
      <c r="VB85" s="28"/>
      <c r="VC85" s="28"/>
      <c r="VD85" s="28"/>
      <c r="VE85" s="28"/>
      <c r="VF85" s="28"/>
      <c r="VG85" s="28"/>
      <c r="VH85" s="28"/>
      <c r="VI85" s="28"/>
      <c r="VJ85" s="28"/>
      <c r="VK85" s="28"/>
      <c r="VL85" s="28"/>
      <c r="VM85" s="28"/>
      <c r="VN85" s="28"/>
      <c r="VO85" s="28"/>
      <c r="VP85" s="28"/>
      <c r="VQ85" s="28"/>
      <c r="VR85" s="28"/>
      <c r="VS85" s="28"/>
      <c r="VT85" s="28"/>
      <c r="VU85" s="28"/>
      <c r="VV85" s="28"/>
      <c r="VW85" s="28"/>
      <c r="VX85" s="28"/>
      <c r="VY85" s="28"/>
      <c r="VZ85" s="28"/>
      <c r="WA85" s="28"/>
      <c r="WB85" s="28"/>
      <c r="WC85" s="28"/>
      <c r="WD85" s="28"/>
      <c r="WE85" s="28"/>
      <c r="WF85" s="28"/>
      <c r="WG85" s="28"/>
      <c r="WH85" s="28"/>
      <c r="WI85" s="28"/>
      <c r="WJ85" s="28"/>
      <c r="WK85" s="28"/>
      <c r="WL85" s="28"/>
      <c r="WM85" s="28"/>
      <c r="WN85" s="28"/>
      <c r="WO85" s="28"/>
      <c r="WP85" s="28"/>
      <c r="WQ85" s="28"/>
      <c r="WR85" s="28"/>
      <c r="WS85" s="28"/>
      <c r="WT85" s="28"/>
      <c r="WU85" s="28"/>
      <c r="WV85" s="28"/>
      <c r="WW85" s="28"/>
      <c r="WX85" s="28"/>
      <c r="WY85" s="28"/>
      <c r="WZ85" s="28"/>
      <c r="XA85" s="28"/>
      <c r="XB85" s="28"/>
      <c r="XC85" s="28"/>
      <c r="XD85" s="28"/>
      <c r="XE85" s="28"/>
      <c r="XF85" s="28"/>
      <c r="XG85" s="28"/>
      <c r="XH85" s="28"/>
      <c r="XI85" s="28"/>
      <c r="XJ85" s="28"/>
      <c r="XK85" s="28"/>
      <c r="XL85" s="28"/>
      <c r="XM85" s="28"/>
      <c r="XN85" s="28"/>
      <c r="XO85" s="28"/>
      <c r="XP85" s="28"/>
      <c r="XQ85" s="28"/>
      <c r="XR85" s="28"/>
      <c r="XS85" s="28"/>
      <c r="XT85" s="28"/>
      <c r="XU85" s="28"/>
      <c r="XV85" s="28"/>
      <c r="XW85" s="28"/>
      <c r="XX85" s="28"/>
      <c r="XY85" s="28"/>
      <c r="XZ85" s="28"/>
      <c r="YA85" s="28"/>
      <c r="YB85" s="28"/>
      <c r="YC85" s="28"/>
      <c r="YD85" s="28"/>
      <c r="YE85" s="28"/>
      <c r="YF85" s="28"/>
      <c r="YG85" s="28"/>
      <c r="YH85" s="28"/>
      <c r="YI85" s="28"/>
      <c r="YJ85" s="28"/>
      <c r="YK85" s="28"/>
      <c r="YL85" s="28"/>
      <c r="YM85" s="28"/>
      <c r="YN85" s="28"/>
      <c r="YO85" s="28"/>
      <c r="YP85" s="28"/>
      <c r="YQ85" s="28"/>
      <c r="YR85" s="28"/>
      <c r="YS85" s="28"/>
      <c r="YT85" s="28"/>
      <c r="YU85" s="28"/>
      <c r="YV85" s="28"/>
      <c r="YW85" s="28"/>
      <c r="YX85" s="28"/>
      <c r="YY85" s="28"/>
      <c r="YZ85" s="28"/>
      <c r="ZA85" s="28"/>
      <c r="ZB85" s="28"/>
      <c r="ZC85" s="28"/>
      <c r="ZD85" s="28"/>
      <c r="ZE85" s="28"/>
      <c r="ZF85" s="28"/>
      <c r="ZG85" s="28"/>
      <c r="ZH85" s="28"/>
      <c r="ZI85" s="28"/>
      <c r="ZJ85" s="28"/>
      <c r="ZK85" s="28"/>
      <c r="ZL85" s="28"/>
      <c r="ZM85" s="28"/>
      <c r="ZN85" s="28"/>
      <c r="ZO85" s="28"/>
      <c r="ZP85" s="28"/>
      <c r="ZQ85" s="28"/>
      <c r="ZR85" s="28"/>
      <c r="ZS85" s="28"/>
      <c r="ZT85" s="28"/>
      <c r="ZU85" s="28"/>
      <c r="ZV85" s="28"/>
      <c r="ZW85" s="28"/>
      <c r="ZX85" s="28"/>
      <c r="ZY85" s="28"/>
      <c r="ZZ85" s="28"/>
      <c r="AAA85" s="28"/>
      <c r="AAB85" s="28"/>
      <c r="AAC85" s="28"/>
      <c r="AAD85" s="28"/>
      <c r="AAE85" s="28"/>
      <c r="AAF85" s="28"/>
      <c r="AAG85" s="28"/>
      <c r="AAH85" s="28"/>
      <c r="AAI85" s="28"/>
      <c r="AAJ85" s="28"/>
      <c r="AAK85" s="28"/>
      <c r="AAL85" s="28"/>
      <c r="AAM85" s="28"/>
      <c r="AAN85" s="28"/>
      <c r="AAO85" s="28"/>
      <c r="AAP85" s="28"/>
      <c r="AAQ85" s="28"/>
      <c r="AAR85" s="28"/>
      <c r="AAS85" s="28"/>
      <c r="AAT85" s="28"/>
      <c r="AAU85" s="28"/>
      <c r="AAV85" s="28"/>
      <c r="AAW85" s="28"/>
      <c r="AAX85" s="28"/>
      <c r="AAY85" s="28"/>
      <c r="AAZ85" s="28"/>
      <c r="ABA85" s="28"/>
      <c r="ABB85" s="28"/>
      <c r="ABC85" s="28"/>
      <c r="ABD85" s="28"/>
      <c r="ABE85" s="28"/>
      <c r="ABF85" s="28"/>
      <c r="ABG85" s="28"/>
      <c r="ABH85" s="28"/>
      <c r="ABI85" s="28"/>
      <c r="ABJ85" s="28"/>
      <c r="ABK85" s="28"/>
      <c r="ABL85" s="28"/>
      <c r="ABM85" s="28"/>
      <c r="ABN85" s="28"/>
      <c r="ABO85" s="28"/>
      <c r="ABP85" s="28"/>
      <c r="ABQ85" s="28"/>
      <c r="ABR85" s="28"/>
      <c r="ABS85" s="28"/>
      <c r="ABT85" s="28"/>
      <c r="ABU85" s="28"/>
      <c r="ABV85" s="28"/>
      <c r="ABW85" s="28"/>
      <c r="ABX85" s="28"/>
      <c r="ABY85" s="28"/>
      <c r="ABZ85" s="28"/>
      <c r="ACA85" s="28"/>
      <c r="ACB85" s="28"/>
      <c r="ACC85" s="28"/>
      <c r="ACD85" s="28"/>
      <c r="ACE85" s="28"/>
      <c r="ACF85" s="28"/>
      <c r="ACG85" s="28"/>
      <c r="ACH85" s="28"/>
      <c r="ACI85" s="28"/>
      <c r="ACJ85" s="28"/>
      <c r="ACK85" s="28"/>
      <c r="ACL85" s="28"/>
      <c r="ACM85" s="28"/>
      <c r="ACN85" s="28"/>
      <c r="ACO85" s="28"/>
      <c r="ACP85" s="28"/>
      <c r="ACQ85" s="28"/>
      <c r="ACR85" s="28"/>
      <c r="ACS85" s="28"/>
      <c r="ACT85" s="28"/>
      <c r="ACU85" s="28"/>
      <c r="ACV85" s="28"/>
      <c r="ACW85" s="28"/>
      <c r="ACX85" s="28"/>
      <c r="ACY85" s="28"/>
      <c r="ACZ85" s="28"/>
      <c r="ADA85" s="28"/>
      <c r="ADB85" s="28"/>
      <c r="ADC85" s="28"/>
      <c r="ADD85" s="28"/>
      <c r="ADE85" s="28"/>
      <c r="ADF85" s="28"/>
      <c r="ADG85" s="28"/>
      <c r="ADH85" s="28"/>
      <c r="ADI85" s="28"/>
      <c r="ADJ85" s="28"/>
      <c r="ADK85" s="28"/>
      <c r="ADL85" s="28"/>
      <c r="ADM85" s="28"/>
      <c r="ADN85" s="28"/>
      <c r="ADO85" s="28"/>
      <c r="ADP85" s="28"/>
      <c r="ADQ85" s="28"/>
      <c r="ADR85" s="28"/>
      <c r="ADS85" s="28"/>
      <c r="ADT85" s="28"/>
      <c r="ADU85" s="28"/>
      <c r="ADV85" s="28"/>
      <c r="ADW85" s="28"/>
      <c r="ADX85" s="28"/>
      <c r="ADY85" s="28"/>
      <c r="ADZ85" s="28"/>
      <c r="AEA85" s="28"/>
      <c r="AEB85" s="28"/>
      <c r="AEC85" s="28"/>
      <c r="AED85" s="28"/>
      <c r="AEE85" s="28"/>
      <c r="AEF85" s="28"/>
      <c r="AEG85" s="28"/>
      <c r="AEH85" s="28"/>
      <c r="AEI85" s="28"/>
      <c r="AEJ85" s="28"/>
      <c r="AEK85" s="28"/>
      <c r="AEL85" s="28"/>
      <c r="AEM85" s="28"/>
      <c r="AEN85" s="28"/>
      <c r="AEO85" s="28"/>
      <c r="AEP85" s="28"/>
      <c r="AEQ85" s="28"/>
      <c r="AER85" s="28"/>
      <c r="AES85" s="28"/>
      <c r="AET85" s="28"/>
      <c r="AEU85" s="28"/>
      <c r="AEV85" s="28"/>
      <c r="AEW85" s="28"/>
      <c r="AEX85" s="28"/>
      <c r="AEY85" s="28"/>
      <c r="AEZ85" s="28"/>
      <c r="AFA85" s="28"/>
      <c r="AFB85" s="28"/>
      <c r="AFC85" s="28"/>
      <c r="AFD85" s="28"/>
      <c r="AFE85" s="28"/>
      <c r="AFF85" s="28"/>
      <c r="AFG85" s="28"/>
      <c r="AFH85" s="28"/>
      <c r="AFI85" s="28"/>
      <c r="AFJ85" s="28"/>
      <c r="AFK85" s="28"/>
      <c r="AFL85" s="28"/>
      <c r="AFM85" s="28"/>
      <c r="AFN85" s="28"/>
      <c r="AFO85" s="28"/>
      <c r="AFP85" s="28"/>
      <c r="AFQ85" s="28"/>
      <c r="AFR85" s="28"/>
      <c r="AFS85" s="28"/>
      <c r="AFT85" s="28"/>
      <c r="AFU85" s="28"/>
      <c r="AFV85" s="28"/>
      <c r="AFW85" s="28"/>
      <c r="AFX85" s="28"/>
      <c r="AFY85" s="28"/>
      <c r="AFZ85" s="28"/>
      <c r="AGA85" s="28"/>
      <c r="AGB85" s="28"/>
      <c r="AGC85" s="28"/>
      <c r="AGD85" s="28"/>
      <c r="AGE85" s="28"/>
      <c r="AGF85" s="28"/>
      <c r="AGG85" s="28"/>
      <c r="AGH85" s="28"/>
      <c r="AGI85" s="28"/>
      <c r="AGJ85" s="28"/>
      <c r="AGK85" s="28"/>
      <c r="AGL85" s="28"/>
      <c r="AGM85" s="28"/>
      <c r="AGN85" s="28"/>
      <c r="AGO85" s="28"/>
      <c r="AGP85" s="28"/>
      <c r="AGQ85" s="28"/>
      <c r="AGR85" s="28"/>
      <c r="AGS85" s="28"/>
      <c r="AGT85" s="28"/>
      <c r="AGU85" s="28"/>
      <c r="AGV85" s="28"/>
      <c r="AGW85" s="28"/>
      <c r="AGX85" s="28"/>
      <c r="AGY85" s="28"/>
      <c r="AGZ85" s="28"/>
      <c r="AHA85" s="28"/>
      <c r="AHB85" s="28"/>
      <c r="AHC85" s="28"/>
      <c r="AHD85" s="28"/>
      <c r="AHE85" s="28"/>
      <c r="AHF85" s="28"/>
      <c r="AHG85" s="28"/>
      <c r="AHH85" s="28"/>
      <c r="AHI85" s="28"/>
      <c r="AHJ85" s="28"/>
      <c r="AHK85" s="28"/>
      <c r="AHL85" s="28"/>
      <c r="AHM85" s="28"/>
      <c r="AHN85" s="28"/>
      <c r="AHO85" s="28"/>
      <c r="AHP85" s="28"/>
      <c r="AHQ85" s="28"/>
      <c r="AHR85" s="28"/>
      <c r="AHS85" s="28"/>
      <c r="AHT85" s="28"/>
      <c r="AHU85" s="28"/>
      <c r="AHV85" s="28"/>
      <c r="AHW85" s="28"/>
      <c r="AHX85" s="28"/>
      <c r="AHY85" s="28"/>
      <c r="AHZ85" s="28"/>
      <c r="AIA85" s="28"/>
      <c r="AIB85" s="28"/>
      <c r="AIC85" s="28"/>
      <c r="AID85" s="28"/>
      <c r="AIE85" s="28"/>
      <c r="AIF85" s="28"/>
      <c r="AIG85" s="28"/>
      <c r="AIH85" s="28"/>
      <c r="AII85" s="28"/>
      <c r="AIJ85" s="28"/>
      <c r="AIK85" s="28"/>
      <c r="AIL85" s="28"/>
      <c r="AIM85" s="28"/>
      <c r="AIN85" s="28"/>
      <c r="AIO85" s="28"/>
      <c r="AIP85" s="28"/>
      <c r="AIQ85" s="28"/>
      <c r="AIR85" s="28"/>
      <c r="AIS85" s="28"/>
      <c r="AIT85" s="28"/>
      <c r="AIU85" s="28"/>
      <c r="AIV85" s="28"/>
      <c r="AIW85" s="28"/>
      <c r="AIX85" s="28"/>
      <c r="AIY85" s="28"/>
      <c r="AIZ85" s="28"/>
      <c r="AJA85" s="28"/>
      <c r="AJB85" s="28"/>
      <c r="AJC85" s="28"/>
      <c r="AJD85" s="28"/>
      <c r="AJE85" s="28"/>
      <c r="AJF85" s="28"/>
      <c r="AJG85" s="28"/>
      <c r="AJH85" s="28"/>
      <c r="AJI85" s="28"/>
      <c r="AJJ85" s="28"/>
      <c r="AJK85" s="28"/>
      <c r="AJL85" s="28"/>
      <c r="AJM85" s="28"/>
      <c r="AJN85" s="28"/>
      <c r="AJO85" s="28"/>
      <c r="AJP85" s="28"/>
      <c r="AJQ85" s="28"/>
      <c r="AJR85" s="28"/>
      <c r="AJS85" s="28"/>
      <c r="AJT85" s="28"/>
      <c r="AJU85" s="28"/>
      <c r="AJV85" s="28"/>
      <c r="AJW85" s="28"/>
      <c r="AJX85" s="28"/>
      <c r="AJY85" s="28"/>
      <c r="AJZ85" s="28"/>
      <c r="AKA85" s="28"/>
      <c r="AKB85" s="28"/>
      <c r="AKC85" s="28"/>
      <c r="AKD85" s="28"/>
      <c r="AKE85" s="28"/>
      <c r="AKF85" s="28"/>
      <c r="AKG85" s="28"/>
      <c r="AKH85" s="28"/>
      <c r="AKI85" s="28"/>
      <c r="AKJ85" s="28"/>
      <c r="AKK85" s="28"/>
      <c r="AKL85" s="28"/>
      <c r="AKM85" s="28"/>
      <c r="AKN85" s="28"/>
      <c r="AKO85" s="28"/>
      <c r="AKP85" s="28"/>
      <c r="AKQ85" s="28"/>
      <c r="AKR85" s="28"/>
      <c r="AKS85" s="28"/>
      <c r="AKT85" s="28"/>
      <c r="AKU85" s="28"/>
      <c r="AKV85" s="28"/>
      <c r="AKW85" s="28"/>
      <c r="AKX85" s="28"/>
      <c r="AKY85" s="28"/>
      <c r="AKZ85" s="28"/>
      <c r="ALA85" s="28"/>
      <c r="ALB85" s="28"/>
      <c r="ALC85" s="28"/>
      <c r="ALD85" s="28"/>
      <c r="ALE85" s="28"/>
      <c r="ALF85" s="28"/>
      <c r="ALG85" s="28"/>
      <c r="ALH85" s="28"/>
      <c r="ALI85" s="28"/>
      <c r="ALJ85" s="28"/>
      <c r="ALK85" s="28"/>
      <c r="ALL85" s="28"/>
      <c r="ALM85" s="28"/>
      <c r="ALN85" s="28"/>
      <c r="ALO85" s="28"/>
      <c r="ALP85" s="28"/>
      <c r="ALQ85" s="28"/>
      <c r="ALR85" s="28"/>
      <c r="ALS85" s="28"/>
      <c r="ALT85" s="28"/>
      <c r="ALU85" s="28"/>
      <c r="ALV85" s="28"/>
      <c r="ALW85" s="28"/>
      <c r="ALX85" s="28"/>
      <c r="ALY85" s="28"/>
      <c r="ALZ85" s="28"/>
      <c r="AMA85" s="28"/>
      <c r="AMB85" s="28"/>
      <c r="AMC85" s="28"/>
      <c r="AMD85" s="28"/>
      <c r="AME85" s="30"/>
    </row>
    <row r="86" spans="2:1020" s="29" customFormat="1" ht="12" customHeight="1">
      <c r="B86" s="28"/>
      <c r="C86" s="24" t="s">
        <v>2003</v>
      </c>
      <c r="D86" s="31" t="s">
        <v>1</v>
      </c>
      <c r="E86" s="32" t="s">
        <v>2</v>
      </c>
      <c r="F86" s="33" t="s">
        <v>3</v>
      </c>
      <c r="G86" s="482" t="s">
        <v>1093</v>
      </c>
      <c r="H86" s="34" t="s">
        <v>4</v>
      </c>
      <c r="I86" s="490" t="s">
        <v>5</v>
      </c>
      <c r="J86" s="483" t="s">
        <v>1983</v>
      </c>
      <c r="K86" s="485" t="s">
        <v>1984</v>
      </c>
      <c r="L86" s="486" t="s">
        <v>1985</v>
      </c>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c r="HL86" s="28"/>
      <c r="HM86" s="28"/>
      <c r="HN86" s="28"/>
      <c r="HO86" s="28"/>
      <c r="HP86" s="28"/>
      <c r="HQ86" s="28"/>
      <c r="HR86" s="28"/>
      <c r="HS86" s="28"/>
      <c r="HT86" s="28"/>
      <c r="HU86" s="28"/>
      <c r="HV86" s="28"/>
      <c r="HW86" s="28"/>
      <c r="HX86" s="28"/>
      <c r="HY86" s="28"/>
      <c r="HZ86" s="28"/>
      <c r="IA86" s="28"/>
      <c r="IB86" s="28"/>
      <c r="IC86" s="28"/>
      <c r="ID86" s="28"/>
      <c r="IE86" s="28"/>
      <c r="IF86" s="28"/>
      <c r="IG86" s="28"/>
      <c r="IH86" s="28"/>
      <c r="II86" s="28"/>
      <c r="IJ86" s="28"/>
      <c r="IK86" s="28"/>
      <c r="IL86" s="28"/>
      <c r="IM86" s="28"/>
      <c r="IN86" s="28"/>
      <c r="IO86" s="28"/>
      <c r="IP86" s="28"/>
      <c r="IQ86" s="28"/>
      <c r="IR86" s="28"/>
      <c r="IS86" s="28"/>
      <c r="IT86" s="28"/>
      <c r="IU86" s="28"/>
      <c r="IV86" s="28"/>
      <c r="IW86" s="28"/>
      <c r="IX86" s="28"/>
      <c r="IY86" s="28"/>
      <c r="IZ86" s="28"/>
      <c r="JA86" s="28"/>
      <c r="JB86" s="28"/>
      <c r="JC86" s="28"/>
      <c r="JD86" s="28"/>
      <c r="JE86" s="28"/>
      <c r="JF86" s="28"/>
      <c r="JG86" s="28"/>
      <c r="JH86" s="28"/>
      <c r="JI86" s="28"/>
      <c r="JJ86" s="28"/>
      <c r="JK86" s="28"/>
      <c r="JL86" s="28"/>
      <c r="JM86" s="28"/>
      <c r="JN86" s="28"/>
      <c r="JO86" s="28"/>
      <c r="JP86" s="28"/>
      <c r="JQ86" s="28"/>
      <c r="JR86" s="28"/>
      <c r="JS86" s="28"/>
      <c r="JT86" s="28"/>
      <c r="JU86" s="28"/>
      <c r="JV86" s="28"/>
      <c r="JW86" s="28"/>
      <c r="JX86" s="28"/>
      <c r="JY86" s="28"/>
      <c r="JZ86" s="28"/>
      <c r="KA86" s="28"/>
      <c r="KB86" s="28"/>
      <c r="KC86" s="28"/>
      <c r="KD86" s="28"/>
      <c r="KE86" s="28"/>
      <c r="KF86" s="28"/>
      <c r="KG86" s="28"/>
      <c r="KH86" s="28"/>
      <c r="KI86" s="28"/>
      <c r="KJ86" s="28"/>
      <c r="KK86" s="28"/>
      <c r="KL86" s="28"/>
      <c r="KM86" s="28"/>
      <c r="KN86" s="28"/>
      <c r="KO86" s="28"/>
      <c r="KP86" s="28"/>
      <c r="KQ86" s="28"/>
      <c r="KR86" s="28"/>
      <c r="KS86" s="28"/>
      <c r="KT86" s="28"/>
      <c r="KU86" s="28"/>
      <c r="KV86" s="28"/>
      <c r="KW86" s="28"/>
      <c r="KX86" s="28"/>
      <c r="KY86" s="28"/>
      <c r="KZ86" s="28"/>
      <c r="LA86" s="28"/>
      <c r="LB86" s="28"/>
      <c r="LC86" s="28"/>
      <c r="LD86" s="28"/>
      <c r="LE86" s="28"/>
      <c r="LF86" s="28"/>
      <c r="LG86" s="28"/>
      <c r="LH86" s="28"/>
      <c r="LI86" s="28"/>
      <c r="LJ86" s="28"/>
      <c r="LK86" s="28"/>
      <c r="LL86" s="28"/>
      <c r="LM86" s="28"/>
      <c r="LN86" s="28"/>
      <c r="LO86" s="28"/>
      <c r="LP86" s="28"/>
      <c r="LQ86" s="28"/>
      <c r="LR86" s="28"/>
      <c r="LS86" s="28"/>
      <c r="LT86" s="28"/>
      <c r="LU86" s="28"/>
      <c r="LV86" s="28"/>
      <c r="LW86" s="28"/>
      <c r="LX86" s="28"/>
      <c r="LY86" s="28"/>
      <c r="LZ86" s="28"/>
      <c r="MA86" s="28"/>
      <c r="MB86" s="28"/>
      <c r="MC86" s="28"/>
      <c r="MD86" s="28"/>
      <c r="ME86" s="28"/>
      <c r="MF86" s="28"/>
      <c r="MG86" s="28"/>
      <c r="MH86" s="28"/>
      <c r="MI86" s="28"/>
      <c r="MJ86" s="28"/>
      <c r="MK86" s="28"/>
      <c r="ML86" s="28"/>
      <c r="MM86" s="28"/>
      <c r="MN86" s="28"/>
      <c r="MO86" s="28"/>
      <c r="MP86" s="28"/>
      <c r="MQ86" s="28"/>
      <c r="MR86" s="28"/>
      <c r="MS86" s="28"/>
      <c r="MT86" s="28"/>
      <c r="MU86" s="28"/>
      <c r="MV86" s="28"/>
      <c r="MW86" s="28"/>
      <c r="MX86" s="28"/>
      <c r="MY86" s="28"/>
      <c r="MZ86" s="28"/>
      <c r="NA86" s="28"/>
      <c r="NB86" s="28"/>
      <c r="NC86" s="28"/>
      <c r="ND86" s="28"/>
      <c r="NE86" s="28"/>
      <c r="NF86" s="28"/>
      <c r="NG86" s="28"/>
      <c r="NH86" s="28"/>
      <c r="NI86" s="28"/>
      <c r="NJ86" s="28"/>
      <c r="NK86" s="28"/>
      <c r="NL86" s="28"/>
      <c r="NM86" s="28"/>
      <c r="NN86" s="28"/>
      <c r="NO86" s="28"/>
      <c r="NP86" s="28"/>
      <c r="NQ86" s="28"/>
      <c r="NR86" s="28"/>
      <c r="NS86" s="28"/>
      <c r="NT86" s="28"/>
      <c r="NU86" s="28"/>
      <c r="NV86" s="28"/>
      <c r="NW86" s="28"/>
      <c r="NX86" s="28"/>
      <c r="NY86" s="28"/>
      <c r="NZ86" s="28"/>
      <c r="OA86" s="28"/>
      <c r="OB86" s="28"/>
      <c r="OC86" s="28"/>
      <c r="OD86" s="28"/>
      <c r="OE86" s="28"/>
      <c r="OF86" s="28"/>
      <c r="OG86" s="28"/>
      <c r="OH86" s="28"/>
      <c r="OI86" s="28"/>
      <c r="OJ86" s="28"/>
      <c r="OK86" s="28"/>
      <c r="OL86" s="28"/>
      <c r="OM86" s="28"/>
      <c r="ON86" s="28"/>
      <c r="OO86" s="28"/>
      <c r="OP86" s="28"/>
      <c r="OQ86" s="28"/>
      <c r="OR86" s="28"/>
      <c r="OS86" s="28"/>
      <c r="OT86" s="28"/>
      <c r="OU86" s="28"/>
      <c r="OV86" s="28"/>
      <c r="OW86" s="28"/>
      <c r="OX86" s="28"/>
      <c r="OY86" s="28"/>
      <c r="OZ86" s="28"/>
      <c r="PA86" s="28"/>
      <c r="PB86" s="28"/>
      <c r="PC86" s="28"/>
      <c r="PD86" s="28"/>
      <c r="PE86" s="28"/>
      <c r="PF86" s="28"/>
      <c r="PG86" s="28"/>
      <c r="PH86" s="28"/>
      <c r="PI86" s="28"/>
      <c r="PJ86" s="28"/>
      <c r="PK86" s="28"/>
      <c r="PL86" s="28"/>
      <c r="PM86" s="28"/>
      <c r="PN86" s="28"/>
      <c r="PO86" s="28"/>
      <c r="PP86" s="28"/>
      <c r="PQ86" s="28"/>
      <c r="PR86" s="28"/>
      <c r="PS86" s="28"/>
      <c r="PT86" s="28"/>
      <c r="PU86" s="28"/>
      <c r="PV86" s="28"/>
      <c r="PW86" s="28"/>
      <c r="PX86" s="28"/>
      <c r="PY86" s="28"/>
      <c r="PZ86" s="28"/>
      <c r="QA86" s="28"/>
      <c r="QB86" s="28"/>
      <c r="QC86" s="28"/>
      <c r="QD86" s="28"/>
      <c r="QE86" s="28"/>
      <c r="QF86" s="28"/>
      <c r="QG86" s="28"/>
      <c r="QH86" s="28"/>
      <c r="QI86" s="28"/>
      <c r="QJ86" s="28"/>
      <c r="QK86" s="28"/>
      <c r="QL86" s="28"/>
      <c r="QM86" s="28"/>
      <c r="QN86" s="28"/>
      <c r="QO86" s="28"/>
      <c r="QP86" s="28"/>
      <c r="QQ86" s="28"/>
      <c r="QR86" s="28"/>
      <c r="QS86" s="28"/>
      <c r="QT86" s="28"/>
      <c r="QU86" s="28"/>
      <c r="QV86" s="28"/>
      <c r="QW86" s="28"/>
      <c r="QX86" s="28"/>
      <c r="QY86" s="28"/>
      <c r="QZ86" s="28"/>
      <c r="RA86" s="28"/>
      <c r="RB86" s="28"/>
      <c r="RC86" s="28"/>
      <c r="RD86" s="28"/>
      <c r="RE86" s="28"/>
      <c r="RF86" s="28"/>
      <c r="RG86" s="28"/>
      <c r="RH86" s="28"/>
      <c r="RI86" s="28"/>
      <c r="RJ86" s="28"/>
      <c r="RK86" s="28"/>
      <c r="RL86" s="28"/>
      <c r="RM86" s="28"/>
      <c r="RN86" s="28"/>
      <c r="RO86" s="28"/>
      <c r="RP86" s="28"/>
      <c r="RQ86" s="28"/>
      <c r="RR86" s="28"/>
      <c r="RS86" s="28"/>
      <c r="RT86" s="28"/>
      <c r="RU86" s="28"/>
      <c r="RV86" s="28"/>
      <c r="RW86" s="28"/>
      <c r="RX86" s="28"/>
      <c r="RY86" s="28"/>
      <c r="RZ86" s="28"/>
      <c r="SA86" s="28"/>
      <c r="SB86" s="28"/>
      <c r="SC86" s="28"/>
      <c r="SD86" s="28"/>
      <c r="SE86" s="28"/>
      <c r="SF86" s="28"/>
      <c r="SG86" s="28"/>
      <c r="SH86" s="28"/>
      <c r="SI86" s="28"/>
      <c r="SJ86" s="28"/>
      <c r="SK86" s="28"/>
      <c r="SL86" s="28"/>
      <c r="SM86" s="28"/>
      <c r="SN86" s="28"/>
      <c r="SO86" s="28"/>
      <c r="SP86" s="28"/>
      <c r="SQ86" s="28"/>
      <c r="SR86" s="28"/>
      <c r="SS86" s="28"/>
      <c r="ST86" s="28"/>
      <c r="SU86" s="28"/>
      <c r="SV86" s="28"/>
      <c r="SW86" s="28"/>
      <c r="SX86" s="28"/>
      <c r="SY86" s="28"/>
      <c r="SZ86" s="28"/>
      <c r="TA86" s="28"/>
      <c r="TB86" s="28"/>
      <c r="TC86" s="28"/>
      <c r="TD86" s="28"/>
      <c r="TE86" s="28"/>
      <c r="TF86" s="28"/>
      <c r="TG86" s="28"/>
      <c r="TH86" s="28"/>
      <c r="TI86" s="28"/>
      <c r="TJ86" s="28"/>
      <c r="TK86" s="28"/>
      <c r="TL86" s="28"/>
      <c r="TM86" s="28"/>
      <c r="TN86" s="28"/>
      <c r="TO86" s="28"/>
      <c r="TP86" s="28"/>
      <c r="TQ86" s="28"/>
      <c r="TR86" s="28"/>
      <c r="TS86" s="28"/>
      <c r="TT86" s="28"/>
      <c r="TU86" s="28"/>
      <c r="TV86" s="28"/>
      <c r="TW86" s="28"/>
      <c r="TX86" s="28"/>
      <c r="TY86" s="28"/>
      <c r="TZ86" s="28"/>
      <c r="UA86" s="28"/>
      <c r="UB86" s="28"/>
      <c r="UC86" s="28"/>
      <c r="UD86" s="28"/>
      <c r="UE86" s="28"/>
      <c r="UF86" s="28"/>
      <c r="UG86" s="28"/>
      <c r="UH86" s="28"/>
      <c r="UI86" s="28"/>
      <c r="UJ86" s="28"/>
      <c r="UK86" s="28"/>
      <c r="UL86" s="28"/>
      <c r="UM86" s="28"/>
      <c r="UN86" s="28"/>
      <c r="UO86" s="28"/>
      <c r="UP86" s="28"/>
      <c r="UQ86" s="28"/>
      <c r="UR86" s="28"/>
      <c r="US86" s="28"/>
      <c r="UT86" s="28"/>
      <c r="UU86" s="28"/>
      <c r="UV86" s="28"/>
      <c r="UW86" s="28"/>
      <c r="UX86" s="28"/>
      <c r="UY86" s="28"/>
      <c r="UZ86" s="28"/>
      <c r="VA86" s="28"/>
      <c r="VB86" s="28"/>
      <c r="VC86" s="28"/>
      <c r="VD86" s="28"/>
      <c r="VE86" s="28"/>
      <c r="VF86" s="28"/>
      <c r="VG86" s="28"/>
      <c r="VH86" s="28"/>
      <c r="VI86" s="28"/>
      <c r="VJ86" s="28"/>
      <c r="VK86" s="28"/>
      <c r="VL86" s="28"/>
      <c r="VM86" s="28"/>
      <c r="VN86" s="28"/>
      <c r="VO86" s="28"/>
      <c r="VP86" s="28"/>
      <c r="VQ86" s="28"/>
      <c r="VR86" s="28"/>
      <c r="VS86" s="28"/>
      <c r="VT86" s="28"/>
      <c r="VU86" s="28"/>
      <c r="VV86" s="28"/>
      <c r="VW86" s="28"/>
      <c r="VX86" s="28"/>
      <c r="VY86" s="28"/>
      <c r="VZ86" s="28"/>
      <c r="WA86" s="28"/>
      <c r="WB86" s="28"/>
      <c r="WC86" s="28"/>
      <c r="WD86" s="28"/>
      <c r="WE86" s="28"/>
      <c r="WF86" s="28"/>
      <c r="WG86" s="28"/>
      <c r="WH86" s="28"/>
      <c r="WI86" s="28"/>
      <c r="WJ86" s="28"/>
      <c r="WK86" s="28"/>
      <c r="WL86" s="28"/>
      <c r="WM86" s="28"/>
      <c r="WN86" s="28"/>
      <c r="WO86" s="28"/>
      <c r="WP86" s="28"/>
      <c r="WQ86" s="28"/>
      <c r="WR86" s="28"/>
      <c r="WS86" s="28"/>
      <c r="WT86" s="28"/>
      <c r="WU86" s="28"/>
      <c r="WV86" s="28"/>
      <c r="WW86" s="28"/>
      <c r="WX86" s="28"/>
      <c r="WY86" s="28"/>
      <c r="WZ86" s="28"/>
      <c r="XA86" s="28"/>
      <c r="XB86" s="28"/>
      <c r="XC86" s="28"/>
      <c r="XD86" s="28"/>
      <c r="XE86" s="28"/>
      <c r="XF86" s="28"/>
      <c r="XG86" s="28"/>
      <c r="XH86" s="28"/>
      <c r="XI86" s="28"/>
      <c r="XJ86" s="28"/>
      <c r="XK86" s="28"/>
      <c r="XL86" s="28"/>
      <c r="XM86" s="28"/>
      <c r="XN86" s="28"/>
      <c r="XO86" s="28"/>
      <c r="XP86" s="28"/>
      <c r="XQ86" s="28"/>
      <c r="XR86" s="28"/>
      <c r="XS86" s="28"/>
      <c r="XT86" s="28"/>
      <c r="XU86" s="28"/>
      <c r="XV86" s="28"/>
      <c r="XW86" s="28"/>
      <c r="XX86" s="28"/>
      <c r="XY86" s="28"/>
      <c r="XZ86" s="28"/>
      <c r="YA86" s="28"/>
      <c r="YB86" s="28"/>
      <c r="YC86" s="28"/>
      <c r="YD86" s="28"/>
      <c r="YE86" s="28"/>
      <c r="YF86" s="28"/>
      <c r="YG86" s="28"/>
      <c r="YH86" s="28"/>
      <c r="YI86" s="28"/>
      <c r="YJ86" s="28"/>
      <c r="YK86" s="28"/>
      <c r="YL86" s="28"/>
      <c r="YM86" s="28"/>
      <c r="YN86" s="28"/>
      <c r="YO86" s="28"/>
      <c r="YP86" s="28"/>
      <c r="YQ86" s="28"/>
      <c r="YR86" s="28"/>
      <c r="YS86" s="28"/>
      <c r="YT86" s="28"/>
      <c r="YU86" s="28"/>
      <c r="YV86" s="28"/>
      <c r="YW86" s="28"/>
      <c r="YX86" s="28"/>
      <c r="YY86" s="28"/>
      <c r="YZ86" s="28"/>
      <c r="ZA86" s="28"/>
      <c r="ZB86" s="28"/>
      <c r="ZC86" s="28"/>
      <c r="ZD86" s="28"/>
      <c r="ZE86" s="28"/>
      <c r="ZF86" s="28"/>
      <c r="ZG86" s="28"/>
      <c r="ZH86" s="28"/>
      <c r="ZI86" s="28"/>
      <c r="ZJ86" s="28"/>
      <c r="ZK86" s="28"/>
      <c r="ZL86" s="28"/>
      <c r="ZM86" s="28"/>
      <c r="ZN86" s="28"/>
      <c r="ZO86" s="28"/>
      <c r="ZP86" s="28"/>
      <c r="ZQ86" s="28"/>
      <c r="ZR86" s="28"/>
      <c r="ZS86" s="28"/>
      <c r="ZT86" s="28"/>
      <c r="ZU86" s="28"/>
      <c r="ZV86" s="28"/>
      <c r="ZW86" s="28"/>
      <c r="ZX86" s="28"/>
      <c r="ZY86" s="28"/>
      <c r="ZZ86" s="28"/>
      <c r="AAA86" s="28"/>
      <c r="AAB86" s="28"/>
      <c r="AAC86" s="28"/>
      <c r="AAD86" s="28"/>
      <c r="AAE86" s="28"/>
      <c r="AAF86" s="28"/>
      <c r="AAG86" s="28"/>
      <c r="AAH86" s="28"/>
      <c r="AAI86" s="28"/>
      <c r="AAJ86" s="28"/>
      <c r="AAK86" s="28"/>
      <c r="AAL86" s="28"/>
      <c r="AAM86" s="28"/>
      <c r="AAN86" s="28"/>
      <c r="AAO86" s="28"/>
      <c r="AAP86" s="28"/>
      <c r="AAQ86" s="28"/>
      <c r="AAR86" s="28"/>
      <c r="AAS86" s="28"/>
      <c r="AAT86" s="28"/>
      <c r="AAU86" s="28"/>
      <c r="AAV86" s="28"/>
      <c r="AAW86" s="28"/>
      <c r="AAX86" s="28"/>
      <c r="AAY86" s="28"/>
      <c r="AAZ86" s="28"/>
      <c r="ABA86" s="28"/>
      <c r="ABB86" s="28"/>
      <c r="ABC86" s="28"/>
      <c r="ABD86" s="28"/>
      <c r="ABE86" s="28"/>
      <c r="ABF86" s="28"/>
      <c r="ABG86" s="28"/>
      <c r="ABH86" s="28"/>
      <c r="ABI86" s="28"/>
      <c r="ABJ86" s="28"/>
      <c r="ABK86" s="28"/>
      <c r="ABL86" s="28"/>
      <c r="ABM86" s="28"/>
      <c r="ABN86" s="28"/>
      <c r="ABO86" s="28"/>
      <c r="ABP86" s="28"/>
      <c r="ABQ86" s="28"/>
      <c r="ABR86" s="28"/>
      <c r="ABS86" s="28"/>
      <c r="ABT86" s="28"/>
      <c r="ABU86" s="28"/>
      <c r="ABV86" s="28"/>
      <c r="ABW86" s="28"/>
      <c r="ABX86" s="28"/>
      <c r="ABY86" s="28"/>
      <c r="ABZ86" s="28"/>
      <c r="ACA86" s="28"/>
      <c r="ACB86" s="28"/>
      <c r="ACC86" s="28"/>
      <c r="ACD86" s="28"/>
      <c r="ACE86" s="28"/>
      <c r="ACF86" s="28"/>
      <c r="ACG86" s="28"/>
      <c r="ACH86" s="28"/>
      <c r="ACI86" s="28"/>
      <c r="ACJ86" s="28"/>
      <c r="ACK86" s="28"/>
      <c r="ACL86" s="28"/>
      <c r="ACM86" s="28"/>
      <c r="ACN86" s="28"/>
      <c r="ACO86" s="28"/>
      <c r="ACP86" s="28"/>
      <c r="ACQ86" s="28"/>
      <c r="ACR86" s="28"/>
      <c r="ACS86" s="28"/>
      <c r="ACT86" s="28"/>
      <c r="ACU86" s="28"/>
      <c r="ACV86" s="28"/>
      <c r="ACW86" s="28"/>
      <c r="ACX86" s="28"/>
      <c r="ACY86" s="28"/>
      <c r="ACZ86" s="28"/>
      <c r="ADA86" s="28"/>
      <c r="ADB86" s="28"/>
      <c r="ADC86" s="28"/>
      <c r="ADD86" s="28"/>
      <c r="ADE86" s="28"/>
      <c r="ADF86" s="28"/>
      <c r="ADG86" s="28"/>
      <c r="ADH86" s="28"/>
      <c r="ADI86" s="28"/>
      <c r="ADJ86" s="28"/>
      <c r="ADK86" s="28"/>
      <c r="ADL86" s="28"/>
      <c r="ADM86" s="28"/>
      <c r="ADN86" s="28"/>
      <c r="ADO86" s="28"/>
      <c r="ADP86" s="28"/>
      <c r="ADQ86" s="28"/>
      <c r="ADR86" s="28"/>
      <c r="ADS86" s="28"/>
      <c r="ADT86" s="28"/>
      <c r="ADU86" s="28"/>
      <c r="ADV86" s="28"/>
      <c r="ADW86" s="28"/>
      <c r="ADX86" s="28"/>
      <c r="ADY86" s="28"/>
      <c r="ADZ86" s="28"/>
      <c r="AEA86" s="28"/>
      <c r="AEB86" s="28"/>
      <c r="AEC86" s="28"/>
      <c r="AED86" s="28"/>
      <c r="AEE86" s="28"/>
      <c r="AEF86" s="28"/>
      <c r="AEG86" s="28"/>
      <c r="AEH86" s="28"/>
      <c r="AEI86" s="28"/>
      <c r="AEJ86" s="28"/>
      <c r="AEK86" s="28"/>
      <c r="AEL86" s="28"/>
      <c r="AEM86" s="28"/>
      <c r="AEN86" s="28"/>
      <c r="AEO86" s="28"/>
      <c r="AEP86" s="28"/>
      <c r="AEQ86" s="28"/>
      <c r="AER86" s="28"/>
      <c r="AES86" s="28"/>
      <c r="AET86" s="28"/>
      <c r="AEU86" s="28"/>
      <c r="AEV86" s="28"/>
      <c r="AEW86" s="28"/>
      <c r="AEX86" s="28"/>
      <c r="AEY86" s="28"/>
      <c r="AEZ86" s="28"/>
      <c r="AFA86" s="28"/>
      <c r="AFB86" s="28"/>
      <c r="AFC86" s="28"/>
      <c r="AFD86" s="28"/>
      <c r="AFE86" s="28"/>
      <c r="AFF86" s="28"/>
      <c r="AFG86" s="28"/>
      <c r="AFH86" s="28"/>
      <c r="AFI86" s="28"/>
      <c r="AFJ86" s="28"/>
      <c r="AFK86" s="28"/>
      <c r="AFL86" s="28"/>
      <c r="AFM86" s="28"/>
      <c r="AFN86" s="28"/>
      <c r="AFO86" s="28"/>
      <c r="AFP86" s="28"/>
      <c r="AFQ86" s="28"/>
      <c r="AFR86" s="28"/>
      <c r="AFS86" s="28"/>
      <c r="AFT86" s="28"/>
      <c r="AFU86" s="28"/>
      <c r="AFV86" s="28"/>
      <c r="AFW86" s="28"/>
      <c r="AFX86" s="28"/>
      <c r="AFY86" s="28"/>
      <c r="AFZ86" s="28"/>
      <c r="AGA86" s="28"/>
      <c r="AGB86" s="28"/>
      <c r="AGC86" s="28"/>
      <c r="AGD86" s="28"/>
      <c r="AGE86" s="28"/>
      <c r="AGF86" s="28"/>
      <c r="AGG86" s="28"/>
      <c r="AGH86" s="28"/>
      <c r="AGI86" s="28"/>
      <c r="AGJ86" s="28"/>
      <c r="AGK86" s="28"/>
      <c r="AGL86" s="28"/>
      <c r="AGM86" s="28"/>
      <c r="AGN86" s="28"/>
      <c r="AGO86" s="28"/>
      <c r="AGP86" s="28"/>
      <c r="AGQ86" s="28"/>
      <c r="AGR86" s="28"/>
      <c r="AGS86" s="28"/>
      <c r="AGT86" s="28"/>
      <c r="AGU86" s="28"/>
      <c r="AGV86" s="28"/>
      <c r="AGW86" s="28"/>
      <c r="AGX86" s="28"/>
      <c r="AGY86" s="28"/>
      <c r="AGZ86" s="28"/>
      <c r="AHA86" s="28"/>
      <c r="AHB86" s="28"/>
      <c r="AHC86" s="28"/>
      <c r="AHD86" s="28"/>
      <c r="AHE86" s="28"/>
      <c r="AHF86" s="28"/>
      <c r="AHG86" s="28"/>
      <c r="AHH86" s="28"/>
      <c r="AHI86" s="28"/>
      <c r="AHJ86" s="28"/>
      <c r="AHK86" s="28"/>
      <c r="AHL86" s="28"/>
      <c r="AHM86" s="28"/>
      <c r="AHN86" s="28"/>
      <c r="AHO86" s="28"/>
      <c r="AHP86" s="28"/>
      <c r="AHQ86" s="28"/>
      <c r="AHR86" s="28"/>
      <c r="AHS86" s="28"/>
      <c r="AHT86" s="28"/>
      <c r="AHU86" s="28"/>
      <c r="AHV86" s="28"/>
      <c r="AHW86" s="28"/>
      <c r="AHX86" s="28"/>
      <c r="AHY86" s="28"/>
      <c r="AHZ86" s="28"/>
      <c r="AIA86" s="28"/>
      <c r="AIB86" s="28"/>
      <c r="AIC86" s="28"/>
      <c r="AID86" s="28"/>
      <c r="AIE86" s="28"/>
      <c r="AIF86" s="28"/>
      <c r="AIG86" s="28"/>
      <c r="AIH86" s="28"/>
      <c r="AII86" s="28"/>
      <c r="AIJ86" s="28"/>
      <c r="AIK86" s="28"/>
      <c r="AIL86" s="28"/>
      <c r="AIM86" s="28"/>
      <c r="AIN86" s="28"/>
      <c r="AIO86" s="28"/>
      <c r="AIP86" s="28"/>
      <c r="AIQ86" s="28"/>
      <c r="AIR86" s="28"/>
      <c r="AIS86" s="28"/>
      <c r="AIT86" s="28"/>
      <c r="AIU86" s="28"/>
      <c r="AIV86" s="28"/>
      <c r="AIW86" s="28"/>
      <c r="AIX86" s="28"/>
      <c r="AIY86" s="28"/>
      <c r="AIZ86" s="28"/>
      <c r="AJA86" s="28"/>
      <c r="AJB86" s="28"/>
      <c r="AJC86" s="28"/>
      <c r="AJD86" s="28"/>
      <c r="AJE86" s="28"/>
      <c r="AJF86" s="28"/>
      <c r="AJG86" s="28"/>
      <c r="AJH86" s="28"/>
      <c r="AJI86" s="28"/>
      <c r="AJJ86" s="28"/>
      <c r="AJK86" s="28"/>
      <c r="AJL86" s="28"/>
      <c r="AJM86" s="28"/>
      <c r="AJN86" s="28"/>
      <c r="AJO86" s="28"/>
      <c r="AJP86" s="28"/>
      <c r="AJQ86" s="28"/>
      <c r="AJR86" s="28"/>
      <c r="AJS86" s="28"/>
      <c r="AJT86" s="28"/>
      <c r="AJU86" s="28"/>
      <c r="AJV86" s="28"/>
      <c r="AJW86" s="28"/>
      <c r="AJX86" s="28"/>
      <c r="AJY86" s="28"/>
      <c r="AJZ86" s="28"/>
      <c r="AKA86" s="28"/>
      <c r="AKB86" s="28"/>
      <c r="AKC86" s="28"/>
      <c r="AKD86" s="28"/>
      <c r="AKE86" s="28"/>
      <c r="AKF86" s="28"/>
      <c r="AKG86" s="28"/>
      <c r="AKH86" s="28"/>
      <c r="AKI86" s="28"/>
      <c r="AKJ86" s="28"/>
      <c r="AKK86" s="28"/>
      <c r="AKL86" s="28"/>
      <c r="AKM86" s="28"/>
      <c r="AKN86" s="28"/>
      <c r="AKO86" s="28"/>
      <c r="AKP86" s="28"/>
      <c r="AKQ86" s="28"/>
      <c r="AKR86" s="28"/>
      <c r="AKS86" s="28"/>
      <c r="AKT86" s="28"/>
      <c r="AKU86" s="28"/>
      <c r="AKV86" s="28"/>
      <c r="AKW86" s="28"/>
      <c r="AKX86" s="28"/>
      <c r="AKY86" s="28"/>
      <c r="AKZ86" s="28"/>
      <c r="ALA86" s="28"/>
      <c r="ALB86" s="28"/>
      <c r="ALC86" s="28"/>
      <c r="ALD86" s="28"/>
      <c r="ALE86" s="28"/>
      <c r="ALF86" s="28"/>
      <c r="ALG86" s="28"/>
      <c r="ALH86" s="28"/>
      <c r="ALI86" s="28"/>
      <c r="ALJ86" s="28"/>
      <c r="ALK86" s="28"/>
      <c r="ALL86" s="28"/>
      <c r="ALM86" s="28"/>
      <c r="ALN86" s="28"/>
      <c r="ALO86" s="28"/>
      <c r="ALP86" s="28"/>
      <c r="ALQ86" s="28"/>
      <c r="ALR86" s="28"/>
      <c r="ALS86" s="28"/>
      <c r="ALT86" s="28"/>
      <c r="ALU86" s="28"/>
      <c r="ALV86" s="28"/>
      <c r="ALW86" s="28"/>
      <c r="ALX86" s="28"/>
      <c r="ALY86" s="28"/>
      <c r="ALZ86" s="28"/>
      <c r="AMA86" s="28"/>
      <c r="AMB86" s="28"/>
      <c r="AMC86" s="28"/>
      <c r="AMD86" s="28"/>
      <c r="AME86" s="30"/>
    </row>
    <row r="87" spans="2:1020" s="29" customFormat="1" ht="12" customHeight="1">
      <c r="B87" s="28"/>
      <c r="C87" s="142" t="e" cm="1">
        <f t="array" aca="1" ref="C87:C91" ca="1">_xlfn.UNIQUE(_xlfn._xlws.FILTER('SW Sustain Tracking'!AE:AE,'SW Sustain Tracking'!E:E="C38 AIO"))</f>
        <v>#NAME?</v>
      </c>
      <c r="D87" s="217"/>
      <c r="E87" s="217"/>
      <c r="F87" s="217"/>
      <c r="G87" s="217"/>
      <c r="H87" s="217"/>
      <c r="I87" s="217"/>
      <c r="J87" s="217"/>
      <c r="K87" s="480"/>
      <c r="L87" s="15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c r="HL87" s="28"/>
      <c r="HM87" s="28"/>
      <c r="HN87" s="28"/>
      <c r="HO87" s="28"/>
      <c r="HP87" s="28"/>
      <c r="HQ87" s="28"/>
      <c r="HR87" s="28"/>
      <c r="HS87" s="28"/>
      <c r="HT87" s="28"/>
      <c r="HU87" s="28"/>
      <c r="HV87" s="28"/>
      <c r="HW87" s="28"/>
      <c r="HX87" s="28"/>
      <c r="HY87" s="28"/>
      <c r="HZ87" s="28"/>
      <c r="IA87" s="28"/>
      <c r="IB87" s="28"/>
      <c r="IC87" s="28"/>
      <c r="ID87" s="28"/>
      <c r="IE87" s="28"/>
      <c r="IF87" s="28"/>
      <c r="IG87" s="28"/>
      <c r="IH87" s="28"/>
      <c r="II87" s="28"/>
      <c r="IJ87" s="28"/>
      <c r="IK87" s="28"/>
      <c r="IL87" s="28"/>
      <c r="IM87" s="28"/>
      <c r="IN87" s="28"/>
      <c r="IO87" s="28"/>
      <c r="IP87" s="28"/>
      <c r="IQ87" s="28"/>
      <c r="IR87" s="28"/>
      <c r="IS87" s="28"/>
      <c r="IT87" s="28"/>
      <c r="IU87" s="28"/>
      <c r="IV87" s="28"/>
      <c r="IW87" s="28"/>
      <c r="IX87" s="28"/>
      <c r="IY87" s="28"/>
      <c r="IZ87" s="28"/>
      <c r="JA87" s="28"/>
      <c r="JB87" s="28"/>
      <c r="JC87" s="28"/>
      <c r="JD87" s="28"/>
      <c r="JE87" s="28"/>
      <c r="JF87" s="28"/>
      <c r="JG87" s="28"/>
      <c r="JH87" s="28"/>
      <c r="JI87" s="28"/>
      <c r="JJ87" s="28"/>
      <c r="JK87" s="28"/>
      <c r="JL87" s="28"/>
      <c r="JM87" s="28"/>
      <c r="JN87" s="28"/>
      <c r="JO87" s="28"/>
      <c r="JP87" s="28"/>
      <c r="JQ87" s="28"/>
      <c r="JR87" s="28"/>
      <c r="JS87" s="28"/>
      <c r="JT87" s="28"/>
      <c r="JU87" s="28"/>
      <c r="JV87" s="28"/>
      <c r="JW87" s="28"/>
      <c r="JX87" s="28"/>
      <c r="JY87" s="28"/>
      <c r="JZ87" s="28"/>
      <c r="KA87" s="28"/>
      <c r="KB87" s="28"/>
      <c r="KC87" s="28"/>
      <c r="KD87" s="28"/>
      <c r="KE87" s="28"/>
      <c r="KF87" s="28"/>
      <c r="KG87" s="28"/>
      <c r="KH87" s="28"/>
      <c r="KI87" s="28"/>
      <c r="KJ87" s="28"/>
      <c r="KK87" s="28"/>
      <c r="KL87" s="28"/>
      <c r="KM87" s="28"/>
      <c r="KN87" s="28"/>
      <c r="KO87" s="28"/>
      <c r="KP87" s="28"/>
      <c r="KQ87" s="28"/>
      <c r="KR87" s="28"/>
      <c r="KS87" s="28"/>
      <c r="KT87" s="28"/>
      <c r="KU87" s="28"/>
      <c r="KV87" s="28"/>
      <c r="KW87" s="28"/>
      <c r="KX87" s="28"/>
      <c r="KY87" s="28"/>
      <c r="KZ87" s="28"/>
      <c r="LA87" s="28"/>
      <c r="LB87" s="28"/>
      <c r="LC87" s="28"/>
      <c r="LD87" s="28"/>
      <c r="LE87" s="28"/>
      <c r="LF87" s="28"/>
      <c r="LG87" s="28"/>
      <c r="LH87" s="28"/>
      <c r="LI87" s="28"/>
      <c r="LJ87" s="28"/>
      <c r="LK87" s="28"/>
      <c r="LL87" s="28"/>
      <c r="LM87" s="28"/>
      <c r="LN87" s="28"/>
      <c r="LO87" s="28"/>
      <c r="LP87" s="28"/>
      <c r="LQ87" s="28"/>
      <c r="LR87" s="28"/>
      <c r="LS87" s="28"/>
      <c r="LT87" s="28"/>
      <c r="LU87" s="28"/>
      <c r="LV87" s="28"/>
      <c r="LW87" s="28"/>
      <c r="LX87" s="28"/>
      <c r="LY87" s="28"/>
      <c r="LZ87" s="28"/>
      <c r="MA87" s="28"/>
      <c r="MB87" s="28"/>
      <c r="MC87" s="28"/>
      <c r="MD87" s="28"/>
      <c r="ME87" s="28"/>
      <c r="MF87" s="28"/>
      <c r="MG87" s="28"/>
      <c r="MH87" s="28"/>
      <c r="MI87" s="28"/>
      <c r="MJ87" s="28"/>
      <c r="MK87" s="28"/>
      <c r="ML87" s="28"/>
      <c r="MM87" s="28"/>
      <c r="MN87" s="28"/>
      <c r="MO87" s="28"/>
      <c r="MP87" s="28"/>
      <c r="MQ87" s="28"/>
      <c r="MR87" s="28"/>
      <c r="MS87" s="28"/>
      <c r="MT87" s="28"/>
      <c r="MU87" s="28"/>
      <c r="MV87" s="28"/>
      <c r="MW87" s="28"/>
      <c r="MX87" s="28"/>
      <c r="MY87" s="28"/>
      <c r="MZ87" s="28"/>
      <c r="NA87" s="28"/>
      <c r="NB87" s="28"/>
      <c r="NC87" s="28"/>
      <c r="ND87" s="28"/>
      <c r="NE87" s="28"/>
      <c r="NF87" s="28"/>
      <c r="NG87" s="28"/>
      <c r="NH87" s="28"/>
      <c r="NI87" s="28"/>
      <c r="NJ87" s="28"/>
      <c r="NK87" s="28"/>
      <c r="NL87" s="28"/>
      <c r="NM87" s="28"/>
      <c r="NN87" s="28"/>
      <c r="NO87" s="28"/>
      <c r="NP87" s="28"/>
      <c r="NQ87" s="28"/>
      <c r="NR87" s="28"/>
      <c r="NS87" s="28"/>
      <c r="NT87" s="28"/>
      <c r="NU87" s="28"/>
      <c r="NV87" s="28"/>
      <c r="NW87" s="28"/>
      <c r="NX87" s="28"/>
      <c r="NY87" s="28"/>
      <c r="NZ87" s="28"/>
      <c r="OA87" s="28"/>
      <c r="OB87" s="28"/>
      <c r="OC87" s="28"/>
      <c r="OD87" s="28"/>
      <c r="OE87" s="28"/>
      <c r="OF87" s="28"/>
      <c r="OG87" s="28"/>
      <c r="OH87" s="28"/>
      <c r="OI87" s="28"/>
      <c r="OJ87" s="28"/>
      <c r="OK87" s="28"/>
      <c r="OL87" s="28"/>
      <c r="OM87" s="28"/>
      <c r="ON87" s="28"/>
      <c r="OO87" s="28"/>
      <c r="OP87" s="28"/>
      <c r="OQ87" s="28"/>
      <c r="OR87" s="28"/>
      <c r="OS87" s="28"/>
      <c r="OT87" s="28"/>
      <c r="OU87" s="28"/>
      <c r="OV87" s="28"/>
      <c r="OW87" s="28"/>
      <c r="OX87" s="28"/>
      <c r="OY87" s="28"/>
      <c r="OZ87" s="28"/>
      <c r="PA87" s="28"/>
      <c r="PB87" s="28"/>
      <c r="PC87" s="28"/>
      <c r="PD87" s="28"/>
      <c r="PE87" s="28"/>
      <c r="PF87" s="28"/>
      <c r="PG87" s="28"/>
      <c r="PH87" s="28"/>
      <c r="PI87" s="28"/>
      <c r="PJ87" s="28"/>
      <c r="PK87" s="28"/>
      <c r="PL87" s="28"/>
      <c r="PM87" s="28"/>
      <c r="PN87" s="28"/>
      <c r="PO87" s="28"/>
      <c r="PP87" s="28"/>
      <c r="PQ87" s="28"/>
      <c r="PR87" s="28"/>
      <c r="PS87" s="28"/>
      <c r="PT87" s="28"/>
      <c r="PU87" s="28"/>
      <c r="PV87" s="28"/>
      <c r="PW87" s="28"/>
      <c r="PX87" s="28"/>
      <c r="PY87" s="28"/>
      <c r="PZ87" s="28"/>
      <c r="QA87" s="28"/>
      <c r="QB87" s="28"/>
      <c r="QC87" s="28"/>
      <c r="QD87" s="28"/>
      <c r="QE87" s="28"/>
      <c r="QF87" s="28"/>
      <c r="QG87" s="28"/>
      <c r="QH87" s="28"/>
      <c r="QI87" s="28"/>
      <c r="QJ87" s="28"/>
      <c r="QK87" s="28"/>
      <c r="QL87" s="28"/>
      <c r="QM87" s="28"/>
      <c r="QN87" s="28"/>
      <c r="QO87" s="28"/>
      <c r="QP87" s="28"/>
      <c r="QQ87" s="28"/>
      <c r="QR87" s="28"/>
      <c r="QS87" s="28"/>
      <c r="QT87" s="28"/>
      <c r="QU87" s="28"/>
      <c r="QV87" s="28"/>
      <c r="QW87" s="28"/>
      <c r="QX87" s="28"/>
      <c r="QY87" s="28"/>
      <c r="QZ87" s="28"/>
      <c r="RA87" s="28"/>
      <c r="RB87" s="28"/>
      <c r="RC87" s="28"/>
      <c r="RD87" s="28"/>
      <c r="RE87" s="28"/>
      <c r="RF87" s="28"/>
      <c r="RG87" s="28"/>
      <c r="RH87" s="28"/>
      <c r="RI87" s="28"/>
      <c r="RJ87" s="28"/>
      <c r="RK87" s="28"/>
      <c r="RL87" s="28"/>
      <c r="RM87" s="28"/>
      <c r="RN87" s="28"/>
      <c r="RO87" s="28"/>
      <c r="RP87" s="28"/>
      <c r="RQ87" s="28"/>
      <c r="RR87" s="28"/>
      <c r="RS87" s="28"/>
      <c r="RT87" s="28"/>
      <c r="RU87" s="28"/>
      <c r="RV87" s="28"/>
      <c r="RW87" s="28"/>
      <c r="RX87" s="28"/>
      <c r="RY87" s="28"/>
      <c r="RZ87" s="28"/>
      <c r="SA87" s="28"/>
      <c r="SB87" s="28"/>
      <c r="SC87" s="28"/>
      <c r="SD87" s="28"/>
      <c r="SE87" s="28"/>
      <c r="SF87" s="28"/>
      <c r="SG87" s="28"/>
      <c r="SH87" s="28"/>
      <c r="SI87" s="28"/>
      <c r="SJ87" s="28"/>
      <c r="SK87" s="28"/>
      <c r="SL87" s="28"/>
      <c r="SM87" s="28"/>
      <c r="SN87" s="28"/>
      <c r="SO87" s="28"/>
      <c r="SP87" s="28"/>
      <c r="SQ87" s="28"/>
      <c r="SR87" s="28"/>
      <c r="SS87" s="28"/>
      <c r="ST87" s="28"/>
      <c r="SU87" s="28"/>
      <c r="SV87" s="28"/>
      <c r="SW87" s="28"/>
      <c r="SX87" s="28"/>
      <c r="SY87" s="28"/>
      <c r="SZ87" s="28"/>
      <c r="TA87" s="28"/>
      <c r="TB87" s="28"/>
      <c r="TC87" s="28"/>
      <c r="TD87" s="28"/>
      <c r="TE87" s="28"/>
      <c r="TF87" s="28"/>
      <c r="TG87" s="28"/>
      <c r="TH87" s="28"/>
      <c r="TI87" s="28"/>
      <c r="TJ87" s="28"/>
      <c r="TK87" s="28"/>
      <c r="TL87" s="28"/>
      <c r="TM87" s="28"/>
      <c r="TN87" s="28"/>
      <c r="TO87" s="28"/>
      <c r="TP87" s="28"/>
      <c r="TQ87" s="28"/>
      <c r="TR87" s="28"/>
      <c r="TS87" s="28"/>
      <c r="TT87" s="28"/>
      <c r="TU87" s="28"/>
      <c r="TV87" s="28"/>
      <c r="TW87" s="28"/>
      <c r="TX87" s="28"/>
      <c r="TY87" s="28"/>
      <c r="TZ87" s="28"/>
      <c r="UA87" s="28"/>
      <c r="UB87" s="28"/>
      <c r="UC87" s="28"/>
      <c r="UD87" s="28"/>
      <c r="UE87" s="28"/>
      <c r="UF87" s="28"/>
      <c r="UG87" s="28"/>
      <c r="UH87" s="28"/>
      <c r="UI87" s="28"/>
      <c r="UJ87" s="28"/>
      <c r="UK87" s="28"/>
      <c r="UL87" s="28"/>
      <c r="UM87" s="28"/>
      <c r="UN87" s="28"/>
      <c r="UO87" s="28"/>
      <c r="UP87" s="28"/>
      <c r="UQ87" s="28"/>
      <c r="UR87" s="28"/>
      <c r="US87" s="28"/>
      <c r="UT87" s="28"/>
      <c r="UU87" s="28"/>
      <c r="UV87" s="28"/>
      <c r="UW87" s="28"/>
      <c r="UX87" s="28"/>
      <c r="UY87" s="28"/>
      <c r="UZ87" s="28"/>
      <c r="VA87" s="28"/>
      <c r="VB87" s="28"/>
      <c r="VC87" s="28"/>
      <c r="VD87" s="28"/>
      <c r="VE87" s="28"/>
      <c r="VF87" s="28"/>
      <c r="VG87" s="28"/>
      <c r="VH87" s="28"/>
      <c r="VI87" s="28"/>
      <c r="VJ87" s="28"/>
      <c r="VK87" s="28"/>
      <c r="VL87" s="28"/>
      <c r="VM87" s="28"/>
      <c r="VN87" s="28"/>
      <c r="VO87" s="28"/>
      <c r="VP87" s="28"/>
      <c r="VQ87" s="28"/>
      <c r="VR87" s="28"/>
      <c r="VS87" s="28"/>
      <c r="VT87" s="28"/>
      <c r="VU87" s="28"/>
      <c r="VV87" s="28"/>
      <c r="VW87" s="28"/>
      <c r="VX87" s="28"/>
      <c r="VY87" s="28"/>
      <c r="VZ87" s="28"/>
      <c r="WA87" s="28"/>
      <c r="WB87" s="28"/>
      <c r="WC87" s="28"/>
      <c r="WD87" s="28"/>
      <c r="WE87" s="28"/>
      <c r="WF87" s="28"/>
      <c r="WG87" s="28"/>
      <c r="WH87" s="28"/>
      <c r="WI87" s="28"/>
      <c r="WJ87" s="28"/>
      <c r="WK87" s="28"/>
      <c r="WL87" s="28"/>
      <c r="WM87" s="28"/>
      <c r="WN87" s="28"/>
      <c r="WO87" s="28"/>
      <c r="WP87" s="28"/>
      <c r="WQ87" s="28"/>
      <c r="WR87" s="28"/>
      <c r="WS87" s="28"/>
      <c r="WT87" s="28"/>
      <c r="WU87" s="28"/>
      <c r="WV87" s="28"/>
      <c r="WW87" s="28"/>
      <c r="WX87" s="28"/>
      <c r="WY87" s="28"/>
      <c r="WZ87" s="28"/>
      <c r="XA87" s="28"/>
      <c r="XB87" s="28"/>
      <c r="XC87" s="28"/>
      <c r="XD87" s="28"/>
      <c r="XE87" s="28"/>
      <c r="XF87" s="28"/>
      <c r="XG87" s="28"/>
      <c r="XH87" s="28"/>
      <c r="XI87" s="28"/>
      <c r="XJ87" s="28"/>
      <c r="XK87" s="28"/>
      <c r="XL87" s="28"/>
      <c r="XM87" s="28"/>
      <c r="XN87" s="28"/>
      <c r="XO87" s="28"/>
      <c r="XP87" s="28"/>
      <c r="XQ87" s="28"/>
      <c r="XR87" s="28"/>
      <c r="XS87" s="28"/>
      <c r="XT87" s="28"/>
      <c r="XU87" s="28"/>
      <c r="XV87" s="28"/>
      <c r="XW87" s="28"/>
      <c r="XX87" s="28"/>
      <c r="XY87" s="28"/>
      <c r="XZ87" s="28"/>
      <c r="YA87" s="28"/>
      <c r="YB87" s="28"/>
      <c r="YC87" s="28"/>
      <c r="YD87" s="28"/>
      <c r="YE87" s="28"/>
      <c r="YF87" s="28"/>
      <c r="YG87" s="28"/>
      <c r="YH87" s="28"/>
      <c r="YI87" s="28"/>
      <c r="YJ87" s="28"/>
      <c r="YK87" s="28"/>
      <c r="YL87" s="28"/>
      <c r="YM87" s="28"/>
      <c r="YN87" s="28"/>
      <c r="YO87" s="28"/>
      <c r="YP87" s="28"/>
      <c r="YQ87" s="28"/>
      <c r="YR87" s="28"/>
      <c r="YS87" s="28"/>
      <c r="YT87" s="28"/>
      <c r="YU87" s="28"/>
      <c r="YV87" s="28"/>
      <c r="YW87" s="28"/>
      <c r="YX87" s="28"/>
      <c r="YY87" s="28"/>
      <c r="YZ87" s="28"/>
      <c r="ZA87" s="28"/>
      <c r="ZB87" s="28"/>
      <c r="ZC87" s="28"/>
      <c r="ZD87" s="28"/>
      <c r="ZE87" s="28"/>
      <c r="ZF87" s="28"/>
      <c r="ZG87" s="28"/>
      <c r="ZH87" s="28"/>
      <c r="ZI87" s="28"/>
      <c r="ZJ87" s="28"/>
      <c r="ZK87" s="28"/>
      <c r="ZL87" s="28"/>
      <c r="ZM87" s="28"/>
      <c r="ZN87" s="28"/>
      <c r="ZO87" s="28"/>
      <c r="ZP87" s="28"/>
      <c r="ZQ87" s="28"/>
      <c r="ZR87" s="28"/>
      <c r="ZS87" s="28"/>
      <c r="ZT87" s="28"/>
      <c r="ZU87" s="28"/>
      <c r="ZV87" s="28"/>
      <c r="ZW87" s="28"/>
      <c r="ZX87" s="28"/>
      <c r="ZY87" s="28"/>
      <c r="ZZ87" s="28"/>
      <c r="AAA87" s="28"/>
      <c r="AAB87" s="28"/>
      <c r="AAC87" s="28"/>
      <c r="AAD87" s="28"/>
      <c r="AAE87" s="28"/>
      <c r="AAF87" s="28"/>
      <c r="AAG87" s="28"/>
      <c r="AAH87" s="28"/>
      <c r="AAI87" s="28"/>
      <c r="AAJ87" s="28"/>
      <c r="AAK87" s="28"/>
      <c r="AAL87" s="28"/>
      <c r="AAM87" s="28"/>
      <c r="AAN87" s="28"/>
      <c r="AAO87" s="28"/>
      <c r="AAP87" s="28"/>
      <c r="AAQ87" s="28"/>
      <c r="AAR87" s="28"/>
      <c r="AAS87" s="28"/>
      <c r="AAT87" s="28"/>
      <c r="AAU87" s="28"/>
      <c r="AAV87" s="28"/>
      <c r="AAW87" s="28"/>
      <c r="AAX87" s="28"/>
      <c r="AAY87" s="28"/>
      <c r="AAZ87" s="28"/>
      <c r="ABA87" s="28"/>
      <c r="ABB87" s="28"/>
      <c r="ABC87" s="28"/>
      <c r="ABD87" s="28"/>
      <c r="ABE87" s="28"/>
      <c r="ABF87" s="28"/>
      <c r="ABG87" s="28"/>
      <c r="ABH87" s="28"/>
      <c r="ABI87" s="28"/>
      <c r="ABJ87" s="28"/>
      <c r="ABK87" s="28"/>
      <c r="ABL87" s="28"/>
      <c r="ABM87" s="28"/>
      <c r="ABN87" s="28"/>
      <c r="ABO87" s="28"/>
      <c r="ABP87" s="28"/>
      <c r="ABQ87" s="28"/>
      <c r="ABR87" s="28"/>
      <c r="ABS87" s="28"/>
      <c r="ABT87" s="28"/>
      <c r="ABU87" s="28"/>
      <c r="ABV87" s="28"/>
      <c r="ABW87" s="28"/>
      <c r="ABX87" s="28"/>
      <c r="ABY87" s="28"/>
      <c r="ABZ87" s="28"/>
      <c r="ACA87" s="28"/>
      <c r="ACB87" s="28"/>
      <c r="ACC87" s="28"/>
      <c r="ACD87" s="28"/>
      <c r="ACE87" s="28"/>
      <c r="ACF87" s="28"/>
      <c r="ACG87" s="28"/>
      <c r="ACH87" s="28"/>
      <c r="ACI87" s="28"/>
      <c r="ACJ87" s="28"/>
      <c r="ACK87" s="28"/>
      <c r="ACL87" s="28"/>
      <c r="ACM87" s="28"/>
      <c r="ACN87" s="28"/>
      <c r="ACO87" s="28"/>
      <c r="ACP87" s="28"/>
      <c r="ACQ87" s="28"/>
      <c r="ACR87" s="28"/>
      <c r="ACS87" s="28"/>
      <c r="ACT87" s="28"/>
      <c r="ACU87" s="28"/>
      <c r="ACV87" s="28"/>
      <c r="ACW87" s="28"/>
      <c r="ACX87" s="28"/>
      <c r="ACY87" s="28"/>
      <c r="ACZ87" s="28"/>
      <c r="ADA87" s="28"/>
      <c r="ADB87" s="28"/>
      <c r="ADC87" s="28"/>
      <c r="ADD87" s="28"/>
      <c r="ADE87" s="28"/>
      <c r="ADF87" s="28"/>
      <c r="ADG87" s="28"/>
      <c r="ADH87" s="28"/>
      <c r="ADI87" s="28"/>
      <c r="ADJ87" s="28"/>
      <c r="ADK87" s="28"/>
      <c r="ADL87" s="28"/>
      <c r="ADM87" s="28"/>
      <c r="ADN87" s="28"/>
      <c r="ADO87" s="28"/>
      <c r="ADP87" s="28"/>
      <c r="ADQ87" s="28"/>
      <c r="ADR87" s="28"/>
      <c r="ADS87" s="28"/>
      <c r="ADT87" s="28"/>
      <c r="ADU87" s="28"/>
      <c r="ADV87" s="28"/>
      <c r="ADW87" s="28"/>
      <c r="ADX87" s="28"/>
      <c r="ADY87" s="28"/>
      <c r="ADZ87" s="28"/>
      <c r="AEA87" s="28"/>
      <c r="AEB87" s="28"/>
      <c r="AEC87" s="28"/>
      <c r="AED87" s="28"/>
      <c r="AEE87" s="28"/>
      <c r="AEF87" s="28"/>
      <c r="AEG87" s="28"/>
      <c r="AEH87" s="28"/>
      <c r="AEI87" s="28"/>
      <c r="AEJ87" s="28"/>
      <c r="AEK87" s="28"/>
      <c r="AEL87" s="28"/>
      <c r="AEM87" s="28"/>
      <c r="AEN87" s="28"/>
      <c r="AEO87" s="28"/>
      <c r="AEP87" s="28"/>
      <c r="AEQ87" s="28"/>
      <c r="AER87" s="28"/>
      <c r="AES87" s="28"/>
      <c r="AET87" s="28"/>
      <c r="AEU87" s="28"/>
      <c r="AEV87" s="28"/>
      <c r="AEW87" s="28"/>
      <c r="AEX87" s="28"/>
      <c r="AEY87" s="28"/>
      <c r="AEZ87" s="28"/>
      <c r="AFA87" s="28"/>
      <c r="AFB87" s="28"/>
      <c r="AFC87" s="28"/>
      <c r="AFD87" s="28"/>
      <c r="AFE87" s="28"/>
      <c r="AFF87" s="28"/>
      <c r="AFG87" s="28"/>
      <c r="AFH87" s="28"/>
      <c r="AFI87" s="28"/>
      <c r="AFJ87" s="28"/>
      <c r="AFK87" s="28"/>
      <c r="AFL87" s="28"/>
      <c r="AFM87" s="28"/>
      <c r="AFN87" s="28"/>
      <c r="AFO87" s="28"/>
      <c r="AFP87" s="28"/>
      <c r="AFQ87" s="28"/>
      <c r="AFR87" s="28"/>
      <c r="AFS87" s="28"/>
      <c r="AFT87" s="28"/>
      <c r="AFU87" s="28"/>
      <c r="AFV87" s="28"/>
      <c r="AFW87" s="28"/>
      <c r="AFX87" s="28"/>
      <c r="AFY87" s="28"/>
      <c r="AFZ87" s="28"/>
      <c r="AGA87" s="28"/>
      <c r="AGB87" s="28"/>
      <c r="AGC87" s="28"/>
      <c r="AGD87" s="28"/>
      <c r="AGE87" s="28"/>
      <c r="AGF87" s="28"/>
      <c r="AGG87" s="28"/>
      <c r="AGH87" s="28"/>
      <c r="AGI87" s="28"/>
      <c r="AGJ87" s="28"/>
      <c r="AGK87" s="28"/>
      <c r="AGL87" s="28"/>
      <c r="AGM87" s="28"/>
      <c r="AGN87" s="28"/>
      <c r="AGO87" s="28"/>
      <c r="AGP87" s="28"/>
      <c r="AGQ87" s="28"/>
      <c r="AGR87" s="28"/>
      <c r="AGS87" s="28"/>
      <c r="AGT87" s="28"/>
      <c r="AGU87" s="28"/>
      <c r="AGV87" s="28"/>
      <c r="AGW87" s="28"/>
      <c r="AGX87" s="28"/>
      <c r="AGY87" s="28"/>
      <c r="AGZ87" s="28"/>
      <c r="AHA87" s="28"/>
      <c r="AHB87" s="28"/>
      <c r="AHC87" s="28"/>
      <c r="AHD87" s="28"/>
      <c r="AHE87" s="28"/>
      <c r="AHF87" s="28"/>
      <c r="AHG87" s="28"/>
      <c r="AHH87" s="28"/>
      <c r="AHI87" s="28"/>
      <c r="AHJ87" s="28"/>
      <c r="AHK87" s="28"/>
      <c r="AHL87" s="28"/>
      <c r="AHM87" s="28"/>
      <c r="AHN87" s="28"/>
      <c r="AHO87" s="28"/>
      <c r="AHP87" s="28"/>
      <c r="AHQ87" s="28"/>
      <c r="AHR87" s="28"/>
      <c r="AHS87" s="28"/>
      <c r="AHT87" s="28"/>
      <c r="AHU87" s="28"/>
      <c r="AHV87" s="28"/>
      <c r="AHW87" s="28"/>
      <c r="AHX87" s="28"/>
      <c r="AHY87" s="28"/>
      <c r="AHZ87" s="28"/>
      <c r="AIA87" s="28"/>
      <c r="AIB87" s="28"/>
      <c r="AIC87" s="28"/>
      <c r="AID87" s="28"/>
      <c r="AIE87" s="28"/>
      <c r="AIF87" s="28"/>
      <c r="AIG87" s="28"/>
      <c r="AIH87" s="28"/>
      <c r="AII87" s="28"/>
      <c r="AIJ87" s="28"/>
      <c r="AIK87" s="28"/>
      <c r="AIL87" s="28"/>
      <c r="AIM87" s="28"/>
      <c r="AIN87" s="28"/>
      <c r="AIO87" s="28"/>
      <c r="AIP87" s="28"/>
      <c r="AIQ87" s="28"/>
      <c r="AIR87" s="28"/>
      <c r="AIS87" s="28"/>
      <c r="AIT87" s="28"/>
      <c r="AIU87" s="28"/>
      <c r="AIV87" s="28"/>
      <c r="AIW87" s="28"/>
      <c r="AIX87" s="28"/>
      <c r="AIY87" s="28"/>
      <c r="AIZ87" s="28"/>
      <c r="AJA87" s="28"/>
      <c r="AJB87" s="28"/>
      <c r="AJC87" s="28"/>
      <c r="AJD87" s="28"/>
      <c r="AJE87" s="28"/>
      <c r="AJF87" s="28"/>
      <c r="AJG87" s="28"/>
      <c r="AJH87" s="28"/>
      <c r="AJI87" s="28"/>
      <c r="AJJ87" s="28"/>
      <c r="AJK87" s="28"/>
      <c r="AJL87" s="28"/>
      <c r="AJM87" s="28"/>
      <c r="AJN87" s="28"/>
      <c r="AJO87" s="28"/>
      <c r="AJP87" s="28"/>
      <c r="AJQ87" s="28"/>
      <c r="AJR87" s="28"/>
      <c r="AJS87" s="28"/>
      <c r="AJT87" s="28"/>
      <c r="AJU87" s="28"/>
      <c r="AJV87" s="28"/>
      <c r="AJW87" s="28"/>
      <c r="AJX87" s="28"/>
      <c r="AJY87" s="28"/>
      <c r="AJZ87" s="28"/>
      <c r="AKA87" s="28"/>
      <c r="AKB87" s="28"/>
      <c r="AKC87" s="28"/>
      <c r="AKD87" s="28"/>
      <c r="AKE87" s="28"/>
      <c r="AKF87" s="28"/>
      <c r="AKG87" s="28"/>
      <c r="AKH87" s="28"/>
      <c r="AKI87" s="28"/>
      <c r="AKJ87" s="28"/>
      <c r="AKK87" s="28"/>
      <c r="AKL87" s="28"/>
      <c r="AKM87" s="28"/>
      <c r="AKN87" s="28"/>
      <c r="AKO87" s="28"/>
      <c r="AKP87" s="28"/>
      <c r="AKQ87" s="28"/>
      <c r="AKR87" s="28"/>
      <c r="AKS87" s="28"/>
      <c r="AKT87" s="28"/>
      <c r="AKU87" s="28"/>
      <c r="AKV87" s="28"/>
      <c r="AKW87" s="28"/>
      <c r="AKX87" s="28"/>
      <c r="AKY87" s="28"/>
      <c r="AKZ87" s="28"/>
      <c r="ALA87" s="28"/>
      <c r="ALB87" s="28"/>
      <c r="ALC87" s="28"/>
      <c r="ALD87" s="28"/>
      <c r="ALE87" s="28"/>
      <c r="ALF87" s="28"/>
      <c r="ALG87" s="28"/>
      <c r="ALH87" s="28"/>
      <c r="ALI87" s="28"/>
      <c r="ALJ87" s="28"/>
      <c r="ALK87" s="28"/>
      <c r="ALL87" s="28"/>
      <c r="ALM87" s="28"/>
      <c r="ALN87" s="28"/>
      <c r="ALO87" s="28"/>
      <c r="ALP87" s="28"/>
      <c r="ALQ87" s="28"/>
      <c r="ALR87" s="28"/>
      <c r="ALS87" s="28"/>
      <c r="ALT87" s="28"/>
      <c r="ALU87" s="28"/>
      <c r="ALV87" s="28"/>
      <c r="ALW87" s="28"/>
      <c r="ALX87" s="28"/>
      <c r="ALY87" s="28"/>
      <c r="ALZ87" s="28"/>
      <c r="AMA87" s="28"/>
      <c r="AMB87" s="28"/>
      <c r="AMC87" s="28"/>
      <c r="AMD87" s="28"/>
      <c r="AME87" s="30"/>
    </row>
    <row r="88" spans="2:1020" s="29" customFormat="1" ht="12" customHeight="1">
      <c r="B88" s="28"/>
      <c r="C88" s="142" t="e">
        <f ca="1"/>
        <v>#NAME?</v>
      </c>
      <c r="D88" s="217"/>
      <c r="E88" s="217"/>
      <c r="F88" s="217"/>
      <c r="G88" s="217"/>
      <c r="H88" s="217"/>
      <c r="I88" s="217"/>
      <c r="J88" s="217"/>
      <c r="K88" s="480"/>
      <c r="L88" s="15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28"/>
      <c r="IW88" s="28"/>
      <c r="IX88" s="28"/>
      <c r="IY88" s="28"/>
      <c r="IZ88" s="28"/>
      <c r="JA88" s="28"/>
      <c r="JB88" s="28"/>
      <c r="JC88" s="28"/>
      <c r="JD88" s="28"/>
      <c r="JE88" s="28"/>
      <c r="JF88" s="28"/>
      <c r="JG88" s="28"/>
      <c r="JH88" s="28"/>
      <c r="JI88" s="28"/>
      <c r="JJ88" s="28"/>
      <c r="JK88" s="28"/>
      <c r="JL88" s="28"/>
      <c r="JM88" s="28"/>
      <c r="JN88" s="28"/>
      <c r="JO88" s="28"/>
      <c r="JP88" s="28"/>
      <c r="JQ88" s="28"/>
      <c r="JR88" s="28"/>
      <c r="JS88" s="28"/>
      <c r="JT88" s="28"/>
      <c r="JU88" s="28"/>
      <c r="JV88" s="28"/>
      <c r="JW88" s="28"/>
      <c r="JX88" s="28"/>
      <c r="JY88" s="28"/>
      <c r="JZ88" s="28"/>
      <c r="KA88" s="28"/>
      <c r="KB88" s="28"/>
      <c r="KC88" s="28"/>
      <c r="KD88" s="28"/>
      <c r="KE88" s="28"/>
      <c r="KF88" s="28"/>
      <c r="KG88" s="28"/>
      <c r="KH88" s="28"/>
      <c r="KI88" s="28"/>
      <c r="KJ88" s="28"/>
      <c r="KK88" s="28"/>
      <c r="KL88" s="28"/>
      <c r="KM88" s="28"/>
      <c r="KN88" s="28"/>
      <c r="KO88" s="28"/>
      <c r="KP88" s="28"/>
      <c r="KQ88" s="28"/>
      <c r="KR88" s="28"/>
      <c r="KS88" s="28"/>
      <c r="KT88" s="28"/>
      <c r="KU88" s="28"/>
      <c r="KV88" s="28"/>
      <c r="KW88" s="28"/>
      <c r="KX88" s="28"/>
      <c r="KY88" s="28"/>
      <c r="KZ88" s="28"/>
      <c r="LA88" s="28"/>
      <c r="LB88" s="28"/>
      <c r="LC88" s="28"/>
      <c r="LD88" s="28"/>
      <c r="LE88" s="28"/>
      <c r="LF88" s="28"/>
      <c r="LG88" s="28"/>
      <c r="LH88" s="28"/>
      <c r="LI88" s="28"/>
      <c r="LJ88" s="28"/>
      <c r="LK88" s="28"/>
      <c r="LL88" s="28"/>
      <c r="LM88" s="28"/>
      <c r="LN88" s="28"/>
      <c r="LO88" s="28"/>
      <c r="LP88" s="28"/>
      <c r="LQ88" s="28"/>
      <c r="LR88" s="28"/>
      <c r="LS88" s="28"/>
      <c r="LT88" s="28"/>
      <c r="LU88" s="28"/>
      <c r="LV88" s="28"/>
      <c r="LW88" s="28"/>
      <c r="LX88" s="28"/>
      <c r="LY88" s="28"/>
      <c r="LZ88" s="28"/>
      <c r="MA88" s="28"/>
      <c r="MB88" s="28"/>
      <c r="MC88" s="28"/>
      <c r="MD88" s="28"/>
      <c r="ME88" s="28"/>
      <c r="MF88" s="28"/>
      <c r="MG88" s="28"/>
      <c r="MH88" s="28"/>
      <c r="MI88" s="28"/>
      <c r="MJ88" s="28"/>
      <c r="MK88" s="28"/>
      <c r="ML88" s="28"/>
      <c r="MM88" s="28"/>
      <c r="MN88" s="28"/>
      <c r="MO88" s="28"/>
      <c r="MP88" s="28"/>
      <c r="MQ88" s="28"/>
      <c r="MR88" s="28"/>
      <c r="MS88" s="28"/>
      <c r="MT88" s="28"/>
      <c r="MU88" s="28"/>
      <c r="MV88" s="28"/>
      <c r="MW88" s="28"/>
      <c r="MX88" s="28"/>
      <c r="MY88" s="28"/>
      <c r="MZ88" s="28"/>
      <c r="NA88" s="28"/>
      <c r="NB88" s="28"/>
      <c r="NC88" s="28"/>
      <c r="ND88" s="28"/>
      <c r="NE88" s="28"/>
      <c r="NF88" s="28"/>
      <c r="NG88" s="28"/>
      <c r="NH88" s="28"/>
      <c r="NI88" s="28"/>
      <c r="NJ88" s="28"/>
      <c r="NK88" s="28"/>
      <c r="NL88" s="28"/>
      <c r="NM88" s="28"/>
      <c r="NN88" s="28"/>
      <c r="NO88" s="28"/>
      <c r="NP88" s="28"/>
      <c r="NQ88" s="28"/>
      <c r="NR88" s="28"/>
      <c r="NS88" s="28"/>
      <c r="NT88" s="28"/>
      <c r="NU88" s="28"/>
      <c r="NV88" s="28"/>
      <c r="NW88" s="28"/>
      <c r="NX88" s="28"/>
      <c r="NY88" s="28"/>
      <c r="NZ88" s="28"/>
      <c r="OA88" s="28"/>
      <c r="OB88" s="28"/>
      <c r="OC88" s="28"/>
      <c r="OD88" s="28"/>
      <c r="OE88" s="28"/>
      <c r="OF88" s="28"/>
      <c r="OG88" s="28"/>
      <c r="OH88" s="28"/>
      <c r="OI88" s="28"/>
      <c r="OJ88" s="28"/>
      <c r="OK88" s="28"/>
      <c r="OL88" s="28"/>
      <c r="OM88" s="28"/>
      <c r="ON88" s="28"/>
      <c r="OO88" s="28"/>
      <c r="OP88" s="28"/>
      <c r="OQ88" s="28"/>
      <c r="OR88" s="28"/>
      <c r="OS88" s="28"/>
      <c r="OT88" s="28"/>
      <c r="OU88" s="28"/>
      <c r="OV88" s="28"/>
      <c r="OW88" s="28"/>
      <c r="OX88" s="28"/>
      <c r="OY88" s="28"/>
      <c r="OZ88" s="28"/>
      <c r="PA88" s="28"/>
      <c r="PB88" s="28"/>
      <c r="PC88" s="28"/>
      <c r="PD88" s="28"/>
      <c r="PE88" s="28"/>
      <c r="PF88" s="28"/>
      <c r="PG88" s="28"/>
      <c r="PH88" s="28"/>
      <c r="PI88" s="28"/>
      <c r="PJ88" s="28"/>
      <c r="PK88" s="28"/>
      <c r="PL88" s="28"/>
      <c r="PM88" s="28"/>
      <c r="PN88" s="28"/>
      <c r="PO88" s="28"/>
      <c r="PP88" s="28"/>
      <c r="PQ88" s="28"/>
      <c r="PR88" s="28"/>
      <c r="PS88" s="28"/>
      <c r="PT88" s="28"/>
      <c r="PU88" s="28"/>
      <c r="PV88" s="28"/>
      <c r="PW88" s="28"/>
      <c r="PX88" s="28"/>
      <c r="PY88" s="28"/>
      <c r="PZ88" s="28"/>
      <c r="QA88" s="28"/>
      <c r="QB88" s="28"/>
      <c r="QC88" s="28"/>
      <c r="QD88" s="28"/>
      <c r="QE88" s="28"/>
      <c r="QF88" s="28"/>
      <c r="QG88" s="28"/>
      <c r="QH88" s="28"/>
      <c r="QI88" s="28"/>
      <c r="QJ88" s="28"/>
      <c r="QK88" s="28"/>
      <c r="QL88" s="28"/>
      <c r="QM88" s="28"/>
      <c r="QN88" s="28"/>
      <c r="QO88" s="28"/>
      <c r="QP88" s="28"/>
      <c r="QQ88" s="28"/>
      <c r="QR88" s="28"/>
      <c r="QS88" s="28"/>
      <c r="QT88" s="28"/>
      <c r="QU88" s="28"/>
      <c r="QV88" s="28"/>
      <c r="QW88" s="28"/>
      <c r="QX88" s="28"/>
      <c r="QY88" s="28"/>
      <c r="QZ88" s="28"/>
      <c r="RA88" s="28"/>
      <c r="RB88" s="28"/>
      <c r="RC88" s="28"/>
      <c r="RD88" s="28"/>
      <c r="RE88" s="28"/>
      <c r="RF88" s="28"/>
      <c r="RG88" s="28"/>
      <c r="RH88" s="28"/>
      <c r="RI88" s="28"/>
      <c r="RJ88" s="28"/>
      <c r="RK88" s="28"/>
      <c r="RL88" s="28"/>
      <c r="RM88" s="28"/>
      <c r="RN88" s="28"/>
      <c r="RO88" s="28"/>
      <c r="RP88" s="28"/>
      <c r="RQ88" s="28"/>
      <c r="RR88" s="28"/>
      <c r="RS88" s="28"/>
      <c r="RT88" s="28"/>
      <c r="RU88" s="28"/>
      <c r="RV88" s="28"/>
      <c r="RW88" s="28"/>
      <c r="RX88" s="28"/>
      <c r="RY88" s="28"/>
      <c r="RZ88" s="28"/>
      <c r="SA88" s="28"/>
      <c r="SB88" s="28"/>
      <c r="SC88" s="28"/>
      <c r="SD88" s="28"/>
      <c r="SE88" s="28"/>
      <c r="SF88" s="28"/>
      <c r="SG88" s="28"/>
      <c r="SH88" s="28"/>
      <c r="SI88" s="28"/>
      <c r="SJ88" s="28"/>
      <c r="SK88" s="28"/>
      <c r="SL88" s="28"/>
      <c r="SM88" s="28"/>
      <c r="SN88" s="28"/>
      <c r="SO88" s="28"/>
      <c r="SP88" s="28"/>
      <c r="SQ88" s="28"/>
      <c r="SR88" s="28"/>
      <c r="SS88" s="28"/>
      <c r="ST88" s="28"/>
      <c r="SU88" s="28"/>
      <c r="SV88" s="28"/>
      <c r="SW88" s="28"/>
      <c r="SX88" s="28"/>
      <c r="SY88" s="28"/>
      <c r="SZ88" s="28"/>
      <c r="TA88" s="28"/>
      <c r="TB88" s="28"/>
      <c r="TC88" s="28"/>
      <c r="TD88" s="28"/>
      <c r="TE88" s="28"/>
      <c r="TF88" s="28"/>
      <c r="TG88" s="28"/>
      <c r="TH88" s="28"/>
      <c r="TI88" s="28"/>
      <c r="TJ88" s="28"/>
      <c r="TK88" s="28"/>
      <c r="TL88" s="28"/>
      <c r="TM88" s="28"/>
      <c r="TN88" s="28"/>
      <c r="TO88" s="28"/>
      <c r="TP88" s="28"/>
      <c r="TQ88" s="28"/>
      <c r="TR88" s="28"/>
      <c r="TS88" s="28"/>
      <c r="TT88" s="28"/>
      <c r="TU88" s="28"/>
      <c r="TV88" s="28"/>
      <c r="TW88" s="28"/>
      <c r="TX88" s="28"/>
      <c r="TY88" s="28"/>
      <c r="TZ88" s="28"/>
      <c r="UA88" s="28"/>
      <c r="UB88" s="28"/>
      <c r="UC88" s="28"/>
      <c r="UD88" s="28"/>
      <c r="UE88" s="28"/>
      <c r="UF88" s="28"/>
      <c r="UG88" s="28"/>
      <c r="UH88" s="28"/>
      <c r="UI88" s="28"/>
      <c r="UJ88" s="28"/>
      <c r="UK88" s="28"/>
      <c r="UL88" s="28"/>
      <c r="UM88" s="28"/>
      <c r="UN88" s="28"/>
      <c r="UO88" s="28"/>
      <c r="UP88" s="28"/>
      <c r="UQ88" s="28"/>
      <c r="UR88" s="28"/>
      <c r="US88" s="28"/>
      <c r="UT88" s="28"/>
      <c r="UU88" s="28"/>
      <c r="UV88" s="28"/>
      <c r="UW88" s="28"/>
      <c r="UX88" s="28"/>
      <c r="UY88" s="28"/>
      <c r="UZ88" s="28"/>
      <c r="VA88" s="28"/>
      <c r="VB88" s="28"/>
      <c r="VC88" s="28"/>
      <c r="VD88" s="28"/>
      <c r="VE88" s="28"/>
      <c r="VF88" s="28"/>
      <c r="VG88" s="28"/>
      <c r="VH88" s="28"/>
      <c r="VI88" s="28"/>
      <c r="VJ88" s="28"/>
      <c r="VK88" s="28"/>
      <c r="VL88" s="28"/>
      <c r="VM88" s="28"/>
      <c r="VN88" s="28"/>
      <c r="VO88" s="28"/>
      <c r="VP88" s="28"/>
      <c r="VQ88" s="28"/>
      <c r="VR88" s="28"/>
      <c r="VS88" s="28"/>
      <c r="VT88" s="28"/>
      <c r="VU88" s="28"/>
      <c r="VV88" s="28"/>
      <c r="VW88" s="28"/>
      <c r="VX88" s="28"/>
      <c r="VY88" s="28"/>
      <c r="VZ88" s="28"/>
      <c r="WA88" s="28"/>
      <c r="WB88" s="28"/>
      <c r="WC88" s="28"/>
      <c r="WD88" s="28"/>
      <c r="WE88" s="28"/>
      <c r="WF88" s="28"/>
      <c r="WG88" s="28"/>
      <c r="WH88" s="28"/>
      <c r="WI88" s="28"/>
      <c r="WJ88" s="28"/>
      <c r="WK88" s="28"/>
      <c r="WL88" s="28"/>
      <c r="WM88" s="28"/>
      <c r="WN88" s="28"/>
      <c r="WO88" s="28"/>
      <c r="WP88" s="28"/>
      <c r="WQ88" s="28"/>
      <c r="WR88" s="28"/>
      <c r="WS88" s="28"/>
      <c r="WT88" s="28"/>
      <c r="WU88" s="28"/>
      <c r="WV88" s="28"/>
      <c r="WW88" s="28"/>
      <c r="WX88" s="28"/>
      <c r="WY88" s="28"/>
      <c r="WZ88" s="28"/>
      <c r="XA88" s="28"/>
      <c r="XB88" s="28"/>
      <c r="XC88" s="28"/>
      <c r="XD88" s="28"/>
      <c r="XE88" s="28"/>
      <c r="XF88" s="28"/>
      <c r="XG88" s="28"/>
      <c r="XH88" s="28"/>
      <c r="XI88" s="28"/>
      <c r="XJ88" s="28"/>
      <c r="XK88" s="28"/>
      <c r="XL88" s="28"/>
      <c r="XM88" s="28"/>
      <c r="XN88" s="28"/>
      <c r="XO88" s="28"/>
      <c r="XP88" s="28"/>
      <c r="XQ88" s="28"/>
      <c r="XR88" s="28"/>
      <c r="XS88" s="28"/>
      <c r="XT88" s="28"/>
      <c r="XU88" s="28"/>
      <c r="XV88" s="28"/>
      <c r="XW88" s="28"/>
      <c r="XX88" s="28"/>
      <c r="XY88" s="28"/>
      <c r="XZ88" s="28"/>
      <c r="YA88" s="28"/>
      <c r="YB88" s="28"/>
      <c r="YC88" s="28"/>
      <c r="YD88" s="28"/>
      <c r="YE88" s="28"/>
      <c r="YF88" s="28"/>
      <c r="YG88" s="28"/>
      <c r="YH88" s="28"/>
      <c r="YI88" s="28"/>
      <c r="YJ88" s="28"/>
      <c r="YK88" s="28"/>
      <c r="YL88" s="28"/>
      <c r="YM88" s="28"/>
      <c r="YN88" s="28"/>
      <c r="YO88" s="28"/>
      <c r="YP88" s="28"/>
      <c r="YQ88" s="28"/>
      <c r="YR88" s="28"/>
      <c r="YS88" s="28"/>
      <c r="YT88" s="28"/>
      <c r="YU88" s="28"/>
      <c r="YV88" s="28"/>
      <c r="YW88" s="28"/>
      <c r="YX88" s="28"/>
      <c r="YY88" s="28"/>
      <c r="YZ88" s="28"/>
      <c r="ZA88" s="28"/>
      <c r="ZB88" s="28"/>
      <c r="ZC88" s="28"/>
      <c r="ZD88" s="28"/>
      <c r="ZE88" s="28"/>
      <c r="ZF88" s="28"/>
      <c r="ZG88" s="28"/>
      <c r="ZH88" s="28"/>
      <c r="ZI88" s="28"/>
      <c r="ZJ88" s="28"/>
      <c r="ZK88" s="28"/>
      <c r="ZL88" s="28"/>
      <c r="ZM88" s="28"/>
      <c r="ZN88" s="28"/>
      <c r="ZO88" s="28"/>
      <c r="ZP88" s="28"/>
      <c r="ZQ88" s="28"/>
      <c r="ZR88" s="28"/>
      <c r="ZS88" s="28"/>
      <c r="ZT88" s="28"/>
      <c r="ZU88" s="28"/>
      <c r="ZV88" s="28"/>
      <c r="ZW88" s="28"/>
      <c r="ZX88" s="28"/>
      <c r="ZY88" s="28"/>
      <c r="ZZ88" s="28"/>
      <c r="AAA88" s="28"/>
      <c r="AAB88" s="28"/>
      <c r="AAC88" s="28"/>
      <c r="AAD88" s="28"/>
      <c r="AAE88" s="28"/>
      <c r="AAF88" s="28"/>
      <c r="AAG88" s="28"/>
      <c r="AAH88" s="28"/>
      <c r="AAI88" s="28"/>
      <c r="AAJ88" s="28"/>
      <c r="AAK88" s="28"/>
      <c r="AAL88" s="28"/>
      <c r="AAM88" s="28"/>
      <c r="AAN88" s="28"/>
      <c r="AAO88" s="28"/>
      <c r="AAP88" s="28"/>
      <c r="AAQ88" s="28"/>
      <c r="AAR88" s="28"/>
      <c r="AAS88" s="28"/>
      <c r="AAT88" s="28"/>
      <c r="AAU88" s="28"/>
      <c r="AAV88" s="28"/>
      <c r="AAW88" s="28"/>
      <c r="AAX88" s="28"/>
      <c r="AAY88" s="28"/>
      <c r="AAZ88" s="28"/>
      <c r="ABA88" s="28"/>
      <c r="ABB88" s="28"/>
      <c r="ABC88" s="28"/>
      <c r="ABD88" s="28"/>
      <c r="ABE88" s="28"/>
      <c r="ABF88" s="28"/>
      <c r="ABG88" s="28"/>
      <c r="ABH88" s="28"/>
      <c r="ABI88" s="28"/>
      <c r="ABJ88" s="28"/>
      <c r="ABK88" s="28"/>
      <c r="ABL88" s="28"/>
      <c r="ABM88" s="28"/>
      <c r="ABN88" s="28"/>
      <c r="ABO88" s="28"/>
      <c r="ABP88" s="28"/>
      <c r="ABQ88" s="28"/>
      <c r="ABR88" s="28"/>
      <c r="ABS88" s="28"/>
      <c r="ABT88" s="28"/>
      <c r="ABU88" s="28"/>
      <c r="ABV88" s="28"/>
      <c r="ABW88" s="28"/>
      <c r="ABX88" s="28"/>
      <c r="ABY88" s="28"/>
      <c r="ABZ88" s="28"/>
      <c r="ACA88" s="28"/>
      <c r="ACB88" s="28"/>
      <c r="ACC88" s="28"/>
      <c r="ACD88" s="28"/>
      <c r="ACE88" s="28"/>
      <c r="ACF88" s="28"/>
      <c r="ACG88" s="28"/>
      <c r="ACH88" s="28"/>
      <c r="ACI88" s="28"/>
      <c r="ACJ88" s="28"/>
      <c r="ACK88" s="28"/>
      <c r="ACL88" s="28"/>
      <c r="ACM88" s="28"/>
      <c r="ACN88" s="28"/>
      <c r="ACO88" s="28"/>
      <c r="ACP88" s="28"/>
      <c r="ACQ88" s="28"/>
      <c r="ACR88" s="28"/>
      <c r="ACS88" s="28"/>
      <c r="ACT88" s="28"/>
      <c r="ACU88" s="28"/>
      <c r="ACV88" s="28"/>
      <c r="ACW88" s="28"/>
      <c r="ACX88" s="28"/>
      <c r="ACY88" s="28"/>
      <c r="ACZ88" s="28"/>
      <c r="ADA88" s="28"/>
      <c r="ADB88" s="28"/>
      <c r="ADC88" s="28"/>
      <c r="ADD88" s="28"/>
      <c r="ADE88" s="28"/>
      <c r="ADF88" s="28"/>
      <c r="ADG88" s="28"/>
      <c r="ADH88" s="28"/>
      <c r="ADI88" s="28"/>
      <c r="ADJ88" s="28"/>
      <c r="ADK88" s="28"/>
      <c r="ADL88" s="28"/>
      <c r="ADM88" s="28"/>
      <c r="ADN88" s="28"/>
      <c r="ADO88" s="28"/>
      <c r="ADP88" s="28"/>
      <c r="ADQ88" s="28"/>
      <c r="ADR88" s="28"/>
      <c r="ADS88" s="28"/>
      <c r="ADT88" s="28"/>
      <c r="ADU88" s="28"/>
      <c r="ADV88" s="28"/>
      <c r="ADW88" s="28"/>
      <c r="ADX88" s="28"/>
      <c r="ADY88" s="28"/>
      <c r="ADZ88" s="28"/>
      <c r="AEA88" s="28"/>
      <c r="AEB88" s="28"/>
      <c r="AEC88" s="28"/>
      <c r="AED88" s="28"/>
      <c r="AEE88" s="28"/>
      <c r="AEF88" s="28"/>
      <c r="AEG88" s="28"/>
      <c r="AEH88" s="28"/>
      <c r="AEI88" s="28"/>
      <c r="AEJ88" s="28"/>
      <c r="AEK88" s="28"/>
      <c r="AEL88" s="28"/>
      <c r="AEM88" s="28"/>
      <c r="AEN88" s="28"/>
      <c r="AEO88" s="28"/>
      <c r="AEP88" s="28"/>
      <c r="AEQ88" s="28"/>
      <c r="AER88" s="28"/>
      <c r="AES88" s="28"/>
      <c r="AET88" s="28"/>
      <c r="AEU88" s="28"/>
      <c r="AEV88" s="28"/>
      <c r="AEW88" s="28"/>
      <c r="AEX88" s="28"/>
      <c r="AEY88" s="28"/>
      <c r="AEZ88" s="28"/>
      <c r="AFA88" s="28"/>
      <c r="AFB88" s="28"/>
      <c r="AFC88" s="28"/>
      <c r="AFD88" s="28"/>
      <c r="AFE88" s="28"/>
      <c r="AFF88" s="28"/>
      <c r="AFG88" s="28"/>
      <c r="AFH88" s="28"/>
      <c r="AFI88" s="28"/>
      <c r="AFJ88" s="28"/>
      <c r="AFK88" s="28"/>
      <c r="AFL88" s="28"/>
      <c r="AFM88" s="28"/>
      <c r="AFN88" s="28"/>
      <c r="AFO88" s="28"/>
      <c r="AFP88" s="28"/>
      <c r="AFQ88" s="28"/>
      <c r="AFR88" s="28"/>
      <c r="AFS88" s="28"/>
      <c r="AFT88" s="28"/>
      <c r="AFU88" s="28"/>
      <c r="AFV88" s="28"/>
      <c r="AFW88" s="28"/>
      <c r="AFX88" s="28"/>
      <c r="AFY88" s="28"/>
      <c r="AFZ88" s="28"/>
      <c r="AGA88" s="28"/>
      <c r="AGB88" s="28"/>
      <c r="AGC88" s="28"/>
      <c r="AGD88" s="28"/>
      <c r="AGE88" s="28"/>
      <c r="AGF88" s="28"/>
      <c r="AGG88" s="28"/>
      <c r="AGH88" s="28"/>
      <c r="AGI88" s="28"/>
      <c r="AGJ88" s="28"/>
      <c r="AGK88" s="28"/>
      <c r="AGL88" s="28"/>
      <c r="AGM88" s="28"/>
      <c r="AGN88" s="28"/>
      <c r="AGO88" s="28"/>
      <c r="AGP88" s="28"/>
      <c r="AGQ88" s="28"/>
      <c r="AGR88" s="28"/>
      <c r="AGS88" s="28"/>
      <c r="AGT88" s="28"/>
      <c r="AGU88" s="28"/>
      <c r="AGV88" s="28"/>
      <c r="AGW88" s="28"/>
      <c r="AGX88" s="28"/>
      <c r="AGY88" s="28"/>
      <c r="AGZ88" s="28"/>
      <c r="AHA88" s="28"/>
      <c r="AHB88" s="28"/>
      <c r="AHC88" s="28"/>
      <c r="AHD88" s="28"/>
      <c r="AHE88" s="28"/>
      <c r="AHF88" s="28"/>
      <c r="AHG88" s="28"/>
      <c r="AHH88" s="28"/>
      <c r="AHI88" s="28"/>
      <c r="AHJ88" s="28"/>
      <c r="AHK88" s="28"/>
      <c r="AHL88" s="28"/>
      <c r="AHM88" s="28"/>
      <c r="AHN88" s="28"/>
      <c r="AHO88" s="28"/>
      <c r="AHP88" s="28"/>
      <c r="AHQ88" s="28"/>
      <c r="AHR88" s="28"/>
      <c r="AHS88" s="28"/>
      <c r="AHT88" s="28"/>
      <c r="AHU88" s="28"/>
      <c r="AHV88" s="28"/>
      <c r="AHW88" s="28"/>
      <c r="AHX88" s="28"/>
      <c r="AHY88" s="28"/>
      <c r="AHZ88" s="28"/>
      <c r="AIA88" s="28"/>
      <c r="AIB88" s="28"/>
      <c r="AIC88" s="28"/>
      <c r="AID88" s="28"/>
      <c r="AIE88" s="28"/>
      <c r="AIF88" s="28"/>
      <c r="AIG88" s="28"/>
      <c r="AIH88" s="28"/>
      <c r="AII88" s="28"/>
      <c r="AIJ88" s="28"/>
      <c r="AIK88" s="28"/>
      <c r="AIL88" s="28"/>
      <c r="AIM88" s="28"/>
      <c r="AIN88" s="28"/>
      <c r="AIO88" s="28"/>
      <c r="AIP88" s="28"/>
      <c r="AIQ88" s="28"/>
      <c r="AIR88" s="28"/>
      <c r="AIS88" s="28"/>
      <c r="AIT88" s="28"/>
      <c r="AIU88" s="28"/>
      <c r="AIV88" s="28"/>
      <c r="AIW88" s="28"/>
      <c r="AIX88" s="28"/>
      <c r="AIY88" s="28"/>
      <c r="AIZ88" s="28"/>
      <c r="AJA88" s="28"/>
      <c r="AJB88" s="28"/>
      <c r="AJC88" s="28"/>
      <c r="AJD88" s="28"/>
      <c r="AJE88" s="28"/>
      <c r="AJF88" s="28"/>
      <c r="AJG88" s="28"/>
      <c r="AJH88" s="28"/>
      <c r="AJI88" s="28"/>
      <c r="AJJ88" s="28"/>
      <c r="AJK88" s="28"/>
      <c r="AJL88" s="28"/>
      <c r="AJM88" s="28"/>
      <c r="AJN88" s="28"/>
      <c r="AJO88" s="28"/>
      <c r="AJP88" s="28"/>
      <c r="AJQ88" s="28"/>
      <c r="AJR88" s="28"/>
      <c r="AJS88" s="28"/>
      <c r="AJT88" s="28"/>
      <c r="AJU88" s="28"/>
      <c r="AJV88" s="28"/>
      <c r="AJW88" s="28"/>
      <c r="AJX88" s="28"/>
      <c r="AJY88" s="28"/>
      <c r="AJZ88" s="28"/>
      <c r="AKA88" s="28"/>
      <c r="AKB88" s="28"/>
      <c r="AKC88" s="28"/>
      <c r="AKD88" s="28"/>
      <c r="AKE88" s="28"/>
      <c r="AKF88" s="28"/>
      <c r="AKG88" s="28"/>
      <c r="AKH88" s="28"/>
      <c r="AKI88" s="28"/>
      <c r="AKJ88" s="28"/>
      <c r="AKK88" s="28"/>
      <c r="AKL88" s="28"/>
      <c r="AKM88" s="28"/>
      <c r="AKN88" s="28"/>
      <c r="AKO88" s="28"/>
      <c r="AKP88" s="28"/>
      <c r="AKQ88" s="28"/>
      <c r="AKR88" s="28"/>
      <c r="AKS88" s="28"/>
      <c r="AKT88" s="28"/>
      <c r="AKU88" s="28"/>
      <c r="AKV88" s="28"/>
      <c r="AKW88" s="28"/>
      <c r="AKX88" s="28"/>
      <c r="AKY88" s="28"/>
      <c r="AKZ88" s="28"/>
      <c r="ALA88" s="28"/>
      <c r="ALB88" s="28"/>
      <c r="ALC88" s="28"/>
      <c r="ALD88" s="28"/>
      <c r="ALE88" s="28"/>
      <c r="ALF88" s="28"/>
      <c r="ALG88" s="28"/>
      <c r="ALH88" s="28"/>
      <c r="ALI88" s="28"/>
      <c r="ALJ88" s="28"/>
      <c r="ALK88" s="28"/>
      <c r="ALL88" s="28"/>
      <c r="ALM88" s="28"/>
      <c r="ALN88" s="28"/>
      <c r="ALO88" s="28"/>
      <c r="ALP88" s="28"/>
      <c r="ALQ88" s="28"/>
      <c r="ALR88" s="28"/>
      <c r="ALS88" s="28"/>
      <c r="ALT88" s="28"/>
      <c r="ALU88" s="28"/>
      <c r="ALV88" s="28"/>
      <c r="ALW88" s="28"/>
      <c r="ALX88" s="28"/>
      <c r="ALY88" s="28"/>
      <c r="ALZ88" s="28"/>
      <c r="AMA88" s="28"/>
      <c r="AMB88" s="28"/>
      <c r="AMC88" s="28"/>
      <c r="AMD88" s="28"/>
      <c r="AME88" s="30"/>
    </row>
    <row r="89" spans="2:1020" s="29" customFormat="1" ht="12" customHeight="1">
      <c r="B89" s="28"/>
      <c r="C89" s="142" t="e">
        <f ca="1"/>
        <v>#NAME?</v>
      </c>
      <c r="D89" s="217"/>
      <c r="E89" s="217"/>
      <c r="F89" s="217"/>
      <c r="G89" s="217"/>
      <c r="H89" s="217"/>
      <c r="I89" s="217"/>
      <c r="J89" s="217"/>
      <c r="K89" s="480"/>
      <c r="L89" s="15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c r="HL89" s="28"/>
      <c r="HM89" s="28"/>
      <c r="HN89" s="28"/>
      <c r="HO89" s="28"/>
      <c r="HP89" s="28"/>
      <c r="HQ89" s="28"/>
      <c r="HR89" s="28"/>
      <c r="HS89" s="28"/>
      <c r="HT89" s="28"/>
      <c r="HU89" s="28"/>
      <c r="HV89" s="28"/>
      <c r="HW89" s="28"/>
      <c r="HX89" s="28"/>
      <c r="HY89" s="28"/>
      <c r="HZ89" s="28"/>
      <c r="IA89" s="28"/>
      <c r="IB89" s="28"/>
      <c r="IC89" s="28"/>
      <c r="ID89" s="28"/>
      <c r="IE89" s="28"/>
      <c r="IF89" s="28"/>
      <c r="IG89" s="28"/>
      <c r="IH89" s="28"/>
      <c r="II89" s="28"/>
      <c r="IJ89" s="28"/>
      <c r="IK89" s="28"/>
      <c r="IL89" s="28"/>
      <c r="IM89" s="28"/>
      <c r="IN89" s="28"/>
      <c r="IO89" s="28"/>
      <c r="IP89" s="28"/>
      <c r="IQ89" s="28"/>
      <c r="IR89" s="28"/>
      <c r="IS89" s="28"/>
      <c r="IT89" s="28"/>
      <c r="IU89" s="28"/>
      <c r="IV89" s="28"/>
      <c r="IW89" s="28"/>
      <c r="IX89" s="28"/>
      <c r="IY89" s="28"/>
      <c r="IZ89" s="28"/>
      <c r="JA89" s="28"/>
      <c r="JB89" s="28"/>
      <c r="JC89" s="28"/>
      <c r="JD89" s="28"/>
      <c r="JE89" s="28"/>
      <c r="JF89" s="28"/>
      <c r="JG89" s="28"/>
      <c r="JH89" s="28"/>
      <c r="JI89" s="28"/>
      <c r="JJ89" s="28"/>
      <c r="JK89" s="28"/>
      <c r="JL89" s="28"/>
      <c r="JM89" s="28"/>
      <c r="JN89" s="28"/>
      <c r="JO89" s="28"/>
      <c r="JP89" s="28"/>
      <c r="JQ89" s="28"/>
      <c r="JR89" s="28"/>
      <c r="JS89" s="28"/>
      <c r="JT89" s="28"/>
      <c r="JU89" s="28"/>
      <c r="JV89" s="28"/>
      <c r="JW89" s="28"/>
      <c r="JX89" s="28"/>
      <c r="JY89" s="28"/>
      <c r="JZ89" s="28"/>
      <c r="KA89" s="28"/>
      <c r="KB89" s="28"/>
      <c r="KC89" s="28"/>
      <c r="KD89" s="28"/>
      <c r="KE89" s="28"/>
      <c r="KF89" s="28"/>
      <c r="KG89" s="28"/>
      <c r="KH89" s="28"/>
      <c r="KI89" s="28"/>
      <c r="KJ89" s="28"/>
      <c r="KK89" s="28"/>
      <c r="KL89" s="28"/>
      <c r="KM89" s="28"/>
      <c r="KN89" s="28"/>
      <c r="KO89" s="28"/>
      <c r="KP89" s="28"/>
      <c r="KQ89" s="28"/>
      <c r="KR89" s="28"/>
      <c r="KS89" s="28"/>
      <c r="KT89" s="28"/>
      <c r="KU89" s="28"/>
      <c r="KV89" s="28"/>
      <c r="KW89" s="28"/>
      <c r="KX89" s="28"/>
      <c r="KY89" s="28"/>
      <c r="KZ89" s="28"/>
      <c r="LA89" s="28"/>
      <c r="LB89" s="28"/>
      <c r="LC89" s="28"/>
      <c r="LD89" s="28"/>
      <c r="LE89" s="28"/>
      <c r="LF89" s="28"/>
      <c r="LG89" s="28"/>
      <c r="LH89" s="28"/>
      <c r="LI89" s="28"/>
      <c r="LJ89" s="28"/>
      <c r="LK89" s="28"/>
      <c r="LL89" s="28"/>
      <c r="LM89" s="28"/>
      <c r="LN89" s="28"/>
      <c r="LO89" s="28"/>
      <c r="LP89" s="28"/>
      <c r="LQ89" s="28"/>
      <c r="LR89" s="28"/>
      <c r="LS89" s="28"/>
      <c r="LT89" s="28"/>
      <c r="LU89" s="28"/>
      <c r="LV89" s="28"/>
      <c r="LW89" s="28"/>
      <c r="LX89" s="28"/>
      <c r="LY89" s="28"/>
      <c r="LZ89" s="28"/>
      <c r="MA89" s="28"/>
      <c r="MB89" s="28"/>
      <c r="MC89" s="28"/>
      <c r="MD89" s="28"/>
      <c r="ME89" s="28"/>
      <c r="MF89" s="28"/>
      <c r="MG89" s="28"/>
      <c r="MH89" s="28"/>
      <c r="MI89" s="28"/>
      <c r="MJ89" s="28"/>
      <c r="MK89" s="28"/>
      <c r="ML89" s="28"/>
      <c r="MM89" s="28"/>
      <c r="MN89" s="28"/>
      <c r="MO89" s="28"/>
      <c r="MP89" s="28"/>
      <c r="MQ89" s="28"/>
      <c r="MR89" s="28"/>
      <c r="MS89" s="28"/>
      <c r="MT89" s="28"/>
      <c r="MU89" s="28"/>
      <c r="MV89" s="28"/>
      <c r="MW89" s="28"/>
      <c r="MX89" s="28"/>
      <c r="MY89" s="28"/>
      <c r="MZ89" s="28"/>
      <c r="NA89" s="28"/>
      <c r="NB89" s="28"/>
      <c r="NC89" s="28"/>
      <c r="ND89" s="28"/>
      <c r="NE89" s="28"/>
      <c r="NF89" s="28"/>
      <c r="NG89" s="28"/>
      <c r="NH89" s="28"/>
      <c r="NI89" s="28"/>
      <c r="NJ89" s="28"/>
      <c r="NK89" s="28"/>
      <c r="NL89" s="28"/>
      <c r="NM89" s="28"/>
      <c r="NN89" s="28"/>
      <c r="NO89" s="28"/>
      <c r="NP89" s="28"/>
      <c r="NQ89" s="28"/>
      <c r="NR89" s="28"/>
      <c r="NS89" s="28"/>
      <c r="NT89" s="28"/>
      <c r="NU89" s="28"/>
      <c r="NV89" s="28"/>
      <c r="NW89" s="28"/>
      <c r="NX89" s="28"/>
      <c r="NY89" s="28"/>
      <c r="NZ89" s="28"/>
      <c r="OA89" s="28"/>
      <c r="OB89" s="28"/>
      <c r="OC89" s="28"/>
      <c r="OD89" s="28"/>
      <c r="OE89" s="28"/>
      <c r="OF89" s="28"/>
      <c r="OG89" s="28"/>
      <c r="OH89" s="28"/>
      <c r="OI89" s="28"/>
      <c r="OJ89" s="28"/>
      <c r="OK89" s="28"/>
      <c r="OL89" s="28"/>
      <c r="OM89" s="28"/>
      <c r="ON89" s="28"/>
      <c r="OO89" s="28"/>
      <c r="OP89" s="28"/>
      <c r="OQ89" s="28"/>
      <c r="OR89" s="28"/>
      <c r="OS89" s="28"/>
      <c r="OT89" s="28"/>
      <c r="OU89" s="28"/>
      <c r="OV89" s="28"/>
      <c r="OW89" s="28"/>
      <c r="OX89" s="28"/>
      <c r="OY89" s="28"/>
      <c r="OZ89" s="28"/>
      <c r="PA89" s="28"/>
      <c r="PB89" s="28"/>
      <c r="PC89" s="28"/>
      <c r="PD89" s="28"/>
      <c r="PE89" s="28"/>
      <c r="PF89" s="28"/>
      <c r="PG89" s="28"/>
      <c r="PH89" s="28"/>
      <c r="PI89" s="28"/>
      <c r="PJ89" s="28"/>
      <c r="PK89" s="28"/>
      <c r="PL89" s="28"/>
      <c r="PM89" s="28"/>
      <c r="PN89" s="28"/>
      <c r="PO89" s="28"/>
      <c r="PP89" s="28"/>
      <c r="PQ89" s="28"/>
      <c r="PR89" s="28"/>
      <c r="PS89" s="28"/>
      <c r="PT89" s="28"/>
      <c r="PU89" s="28"/>
      <c r="PV89" s="28"/>
      <c r="PW89" s="28"/>
      <c r="PX89" s="28"/>
      <c r="PY89" s="28"/>
      <c r="PZ89" s="28"/>
      <c r="QA89" s="28"/>
      <c r="QB89" s="28"/>
      <c r="QC89" s="28"/>
      <c r="QD89" s="28"/>
      <c r="QE89" s="28"/>
      <c r="QF89" s="28"/>
      <c r="QG89" s="28"/>
      <c r="QH89" s="28"/>
      <c r="QI89" s="28"/>
      <c r="QJ89" s="28"/>
      <c r="QK89" s="28"/>
      <c r="QL89" s="28"/>
      <c r="QM89" s="28"/>
      <c r="QN89" s="28"/>
      <c r="QO89" s="28"/>
      <c r="QP89" s="28"/>
      <c r="QQ89" s="28"/>
      <c r="QR89" s="28"/>
      <c r="QS89" s="28"/>
      <c r="QT89" s="28"/>
      <c r="QU89" s="28"/>
      <c r="QV89" s="28"/>
      <c r="QW89" s="28"/>
      <c r="QX89" s="28"/>
      <c r="QY89" s="28"/>
      <c r="QZ89" s="28"/>
      <c r="RA89" s="28"/>
      <c r="RB89" s="28"/>
      <c r="RC89" s="28"/>
      <c r="RD89" s="28"/>
      <c r="RE89" s="28"/>
      <c r="RF89" s="28"/>
      <c r="RG89" s="28"/>
      <c r="RH89" s="28"/>
      <c r="RI89" s="28"/>
      <c r="RJ89" s="28"/>
      <c r="RK89" s="28"/>
      <c r="RL89" s="28"/>
      <c r="RM89" s="28"/>
      <c r="RN89" s="28"/>
      <c r="RO89" s="28"/>
      <c r="RP89" s="28"/>
      <c r="RQ89" s="28"/>
      <c r="RR89" s="28"/>
      <c r="RS89" s="28"/>
      <c r="RT89" s="28"/>
      <c r="RU89" s="28"/>
      <c r="RV89" s="28"/>
      <c r="RW89" s="28"/>
      <c r="RX89" s="28"/>
      <c r="RY89" s="28"/>
      <c r="RZ89" s="28"/>
      <c r="SA89" s="28"/>
      <c r="SB89" s="28"/>
      <c r="SC89" s="28"/>
      <c r="SD89" s="28"/>
      <c r="SE89" s="28"/>
      <c r="SF89" s="28"/>
      <c r="SG89" s="28"/>
      <c r="SH89" s="28"/>
      <c r="SI89" s="28"/>
      <c r="SJ89" s="28"/>
      <c r="SK89" s="28"/>
      <c r="SL89" s="28"/>
      <c r="SM89" s="28"/>
      <c r="SN89" s="28"/>
      <c r="SO89" s="28"/>
      <c r="SP89" s="28"/>
      <c r="SQ89" s="28"/>
      <c r="SR89" s="28"/>
      <c r="SS89" s="28"/>
      <c r="ST89" s="28"/>
      <c r="SU89" s="28"/>
      <c r="SV89" s="28"/>
      <c r="SW89" s="28"/>
      <c r="SX89" s="28"/>
      <c r="SY89" s="28"/>
      <c r="SZ89" s="28"/>
      <c r="TA89" s="28"/>
      <c r="TB89" s="28"/>
      <c r="TC89" s="28"/>
      <c r="TD89" s="28"/>
      <c r="TE89" s="28"/>
      <c r="TF89" s="28"/>
      <c r="TG89" s="28"/>
      <c r="TH89" s="28"/>
      <c r="TI89" s="28"/>
      <c r="TJ89" s="28"/>
      <c r="TK89" s="28"/>
      <c r="TL89" s="28"/>
      <c r="TM89" s="28"/>
      <c r="TN89" s="28"/>
      <c r="TO89" s="28"/>
      <c r="TP89" s="28"/>
      <c r="TQ89" s="28"/>
      <c r="TR89" s="28"/>
      <c r="TS89" s="28"/>
      <c r="TT89" s="28"/>
      <c r="TU89" s="28"/>
      <c r="TV89" s="28"/>
      <c r="TW89" s="28"/>
      <c r="TX89" s="28"/>
      <c r="TY89" s="28"/>
      <c r="TZ89" s="28"/>
      <c r="UA89" s="28"/>
      <c r="UB89" s="28"/>
      <c r="UC89" s="28"/>
      <c r="UD89" s="28"/>
      <c r="UE89" s="28"/>
      <c r="UF89" s="28"/>
      <c r="UG89" s="28"/>
      <c r="UH89" s="28"/>
      <c r="UI89" s="28"/>
      <c r="UJ89" s="28"/>
      <c r="UK89" s="28"/>
      <c r="UL89" s="28"/>
      <c r="UM89" s="28"/>
      <c r="UN89" s="28"/>
      <c r="UO89" s="28"/>
      <c r="UP89" s="28"/>
      <c r="UQ89" s="28"/>
      <c r="UR89" s="28"/>
      <c r="US89" s="28"/>
      <c r="UT89" s="28"/>
      <c r="UU89" s="28"/>
      <c r="UV89" s="28"/>
      <c r="UW89" s="28"/>
      <c r="UX89" s="28"/>
      <c r="UY89" s="28"/>
      <c r="UZ89" s="28"/>
      <c r="VA89" s="28"/>
      <c r="VB89" s="28"/>
      <c r="VC89" s="28"/>
      <c r="VD89" s="28"/>
      <c r="VE89" s="28"/>
      <c r="VF89" s="28"/>
      <c r="VG89" s="28"/>
      <c r="VH89" s="28"/>
      <c r="VI89" s="28"/>
      <c r="VJ89" s="28"/>
      <c r="VK89" s="28"/>
      <c r="VL89" s="28"/>
      <c r="VM89" s="28"/>
      <c r="VN89" s="28"/>
      <c r="VO89" s="28"/>
      <c r="VP89" s="28"/>
      <c r="VQ89" s="28"/>
      <c r="VR89" s="28"/>
      <c r="VS89" s="28"/>
      <c r="VT89" s="28"/>
      <c r="VU89" s="28"/>
      <c r="VV89" s="28"/>
      <c r="VW89" s="28"/>
      <c r="VX89" s="28"/>
      <c r="VY89" s="28"/>
      <c r="VZ89" s="28"/>
      <c r="WA89" s="28"/>
      <c r="WB89" s="28"/>
      <c r="WC89" s="28"/>
      <c r="WD89" s="28"/>
      <c r="WE89" s="28"/>
      <c r="WF89" s="28"/>
      <c r="WG89" s="28"/>
      <c r="WH89" s="28"/>
      <c r="WI89" s="28"/>
      <c r="WJ89" s="28"/>
      <c r="WK89" s="28"/>
      <c r="WL89" s="28"/>
      <c r="WM89" s="28"/>
      <c r="WN89" s="28"/>
      <c r="WO89" s="28"/>
      <c r="WP89" s="28"/>
      <c r="WQ89" s="28"/>
      <c r="WR89" s="28"/>
      <c r="WS89" s="28"/>
      <c r="WT89" s="28"/>
      <c r="WU89" s="28"/>
      <c r="WV89" s="28"/>
      <c r="WW89" s="28"/>
      <c r="WX89" s="28"/>
      <c r="WY89" s="28"/>
      <c r="WZ89" s="28"/>
      <c r="XA89" s="28"/>
      <c r="XB89" s="28"/>
      <c r="XC89" s="28"/>
      <c r="XD89" s="28"/>
      <c r="XE89" s="28"/>
      <c r="XF89" s="28"/>
      <c r="XG89" s="28"/>
      <c r="XH89" s="28"/>
      <c r="XI89" s="28"/>
      <c r="XJ89" s="28"/>
      <c r="XK89" s="28"/>
      <c r="XL89" s="28"/>
      <c r="XM89" s="28"/>
      <c r="XN89" s="28"/>
      <c r="XO89" s="28"/>
      <c r="XP89" s="28"/>
      <c r="XQ89" s="28"/>
      <c r="XR89" s="28"/>
      <c r="XS89" s="28"/>
      <c r="XT89" s="28"/>
      <c r="XU89" s="28"/>
      <c r="XV89" s="28"/>
      <c r="XW89" s="28"/>
      <c r="XX89" s="28"/>
      <c r="XY89" s="28"/>
      <c r="XZ89" s="28"/>
      <c r="YA89" s="28"/>
      <c r="YB89" s="28"/>
      <c r="YC89" s="28"/>
      <c r="YD89" s="28"/>
      <c r="YE89" s="28"/>
      <c r="YF89" s="28"/>
      <c r="YG89" s="28"/>
      <c r="YH89" s="28"/>
      <c r="YI89" s="28"/>
      <c r="YJ89" s="28"/>
      <c r="YK89" s="28"/>
      <c r="YL89" s="28"/>
      <c r="YM89" s="28"/>
      <c r="YN89" s="28"/>
      <c r="YO89" s="28"/>
      <c r="YP89" s="28"/>
      <c r="YQ89" s="28"/>
      <c r="YR89" s="28"/>
      <c r="YS89" s="28"/>
      <c r="YT89" s="28"/>
      <c r="YU89" s="28"/>
      <c r="YV89" s="28"/>
      <c r="YW89" s="28"/>
      <c r="YX89" s="28"/>
      <c r="YY89" s="28"/>
      <c r="YZ89" s="28"/>
      <c r="ZA89" s="28"/>
      <c r="ZB89" s="28"/>
      <c r="ZC89" s="28"/>
      <c r="ZD89" s="28"/>
      <c r="ZE89" s="28"/>
      <c r="ZF89" s="28"/>
      <c r="ZG89" s="28"/>
      <c r="ZH89" s="28"/>
      <c r="ZI89" s="28"/>
      <c r="ZJ89" s="28"/>
      <c r="ZK89" s="28"/>
      <c r="ZL89" s="28"/>
      <c r="ZM89" s="28"/>
      <c r="ZN89" s="28"/>
      <c r="ZO89" s="28"/>
      <c r="ZP89" s="28"/>
      <c r="ZQ89" s="28"/>
      <c r="ZR89" s="28"/>
      <c r="ZS89" s="28"/>
      <c r="ZT89" s="28"/>
      <c r="ZU89" s="28"/>
      <c r="ZV89" s="28"/>
      <c r="ZW89" s="28"/>
      <c r="ZX89" s="28"/>
      <c r="ZY89" s="28"/>
      <c r="ZZ89" s="28"/>
      <c r="AAA89" s="28"/>
      <c r="AAB89" s="28"/>
      <c r="AAC89" s="28"/>
      <c r="AAD89" s="28"/>
      <c r="AAE89" s="28"/>
      <c r="AAF89" s="28"/>
      <c r="AAG89" s="28"/>
      <c r="AAH89" s="28"/>
      <c r="AAI89" s="28"/>
      <c r="AAJ89" s="28"/>
      <c r="AAK89" s="28"/>
      <c r="AAL89" s="28"/>
      <c r="AAM89" s="28"/>
      <c r="AAN89" s="28"/>
      <c r="AAO89" s="28"/>
      <c r="AAP89" s="28"/>
      <c r="AAQ89" s="28"/>
      <c r="AAR89" s="28"/>
      <c r="AAS89" s="28"/>
      <c r="AAT89" s="28"/>
      <c r="AAU89" s="28"/>
      <c r="AAV89" s="28"/>
      <c r="AAW89" s="28"/>
      <c r="AAX89" s="28"/>
      <c r="AAY89" s="28"/>
      <c r="AAZ89" s="28"/>
      <c r="ABA89" s="28"/>
      <c r="ABB89" s="28"/>
      <c r="ABC89" s="28"/>
      <c r="ABD89" s="28"/>
      <c r="ABE89" s="28"/>
      <c r="ABF89" s="28"/>
      <c r="ABG89" s="28"/>
      <c r="ABH89" s="28"/>
      <c r="ABI89" s="28"/>
      <c r="ABJ89" s="28"/>
      <c r="ABK89" s="28"/>
      <c r="ABL89" s="28"/>
      <c r="ABM89" s="28"/>
      <c r="ABN89" s="28"/>
      <c r="ABO89" s="28"/>
      <c r="ABP89" s="28"/>
      <c r="ABQ89" s="28"/>
      <c r="ABR89" s="28"/>
      <c r="ABS89" s="28"/>
      <c r="ABT89" s="28"/>
      <c r="ABU89" s="28"/>
      <c r="ABV89" s="28"/>
      <c r="ABW89" s="28"/>
      <c r="ABX89" s="28"/>
      <c r="ABY89" s="28"/>
      <c r="ABZ89" s="28"/>
      <c r="ACA89" s="28"/>
      <c r="ACB89" s="28"/>
      <c r="ACC89" s="28"/>
      <c r="ACD89" s="28"/>
      <c r="ACE89" s="28"/>
      <c r="ACF89" s="28"/>
      <c r="ACG89" s="28"/>
      <c r="ACH89" s="28"/>
      <c r="ACI89" s="28"/>
      <c r="ACJ89" s="28"/>
      <c r="ACK89" s="28"/>
      <c r="ACL89" s="28"/>
      <c r="ACM89" s="28"/>
      <c r="ACN89" s="28"/>
      <c r="ACO89" s="28"/>
      <c r="ACP89" s="28"/>
      <c r="ACQ89" s="28"/>
      <c r="ACR89" s="28"/>
      <c r="ACS89" s="28"/>
      <c r="ACT89" s="28"/>
      <c r="ACU89" s="28"/>
      <c r="ACV89" s="28"/>
      <c r="ACW89" s="28"/>
      <c r="ACX89" s="28"/>
      <c r="ACY89" s="28"/>
      <c r="ACZ89" s="28"/>
      <c r="ADA89" s="28"/>
      <c r="ADB89" s="28"/>
      <c r="ADC89" s="28"/>
      <c r="ADD89" s="28"/>
      <c r="ADE89" s="28"/>
      <c r="ADF89" s="28"/>
      <c r="ADG89" s="28"/>
      <c r="ADH89" s="28"/>
      <c r="ADI89" s="28"/>
      <c r="ADJ89" s="28"/>
      <c r="ADK89" s="28"/>
      <c r="ADL89" s="28"/>
      <c r="ADM89" s="28"/>
      <c r="ADN89" s="28"/>
      <c r="ADO89" s="28"/>
      <c r="ADP89" s="28"/>
      <c r="ADQ89" s="28"/>
      <c r="ADR89" s="28"/>
      <c r="ADS89" s="28"/>
      <c r="ADT89" s="28"/>
      <c r="ADU89" s="28"/>
      <c r="ADV89" s="28"/>
      <c r="ADW89" s="28"/>
      <c r="ADX89" s="28"/>
      <c r="ADY89" s="28"/>
      <c r="ADZ89" s="28"/>
      <c r="AEA89" s="28"/>
      <c r="AEB89" s="28"/>
      <c r="AEC89" s="28"/>
      <c r="AED89" s="28"/>
      <c r="AEE89" s="28"/>
      <c r="AEF89" s="28"/>
      <c r="AEG89" s="28"/>
      <c r="AEH89" s="28"/>
      <c r="AEI89" s="28"/>
      <c r="AEJ89" s="28"/>
      <c r="AEK89" s="28"/>
      <c r="AEL89" s="28"/>
      <c r="AEM89" s="28"/>
      <c r="AEN89" s="28"/>
      <c r="AEO89" s="28"/>
      <c r="AEP89" s="28"/>
      <c r="AEQ89" s="28"/>
      <c r="AER89" s="28"/>
      <c r="AES89" s="28"/>
      <c r="AET89" s="28"/>
      <c r="AEU89" s="28"/>
      <c r="AEV89" s="28"/>
      <c r="AEW89" s="28"/>
      <c r="AEX89" s="28"/>
      <c r="AEY89" s="28"/>
      <c r="AEZ89" s="28"/>
      <c r="AFA89" s="28"/>
      <c r="AFB89" s="28"/>
      <c r="AFC89" s="28"/>
      <c r="AFD89" s="28"/>
      <c r="AFE89" s="28"/>
      <c r="AFF89" s="28"/>
      <c r="AFG89" s="28"/>
      <c r="AFH89" s="28"/>
      <c r="AFI89" s="28"/>
      <c r="AFJ89" s="28"/>
      <c r="AFK89" s="28"/>
      <c r="AFL89" s="28"/>
      <c r="AFM89" s="28"/>
      <c r="AFN89" s="28"/>
      <c r="AFO89" s="28"/>
      <c r="AFP89" s="28"/>
      <c r="AFQ89" s="28"/>
      <c r="AFR89" s="28"/>
      <c r="AFS89" s="28"/>
      <c r="AFT89" s="28"/>
      <c r="AFU89" s="28"/>
      <c r="AFV89" s="28"/>
      <c r="AFW89" s="28"/>
      <c r="AFX89" s="28"/>
      <c r="AFY89" s="28"/>
      <c r="AFZ89" s="28"/>
      <c r="AGA89" s="28"/>
      <c r="AGB89" s="28"/>
      <c r="AGC89" s="28"/>
      <c r="AGD89" s="28"/>
      <c r="AGE89" s="28"/>
      <c r="AGF89" s="28"/>
      <c r="AGG89" s="28"/>
      <c r="AGH89" s="28"/>
      <c r="AGI89" s="28"/>
      <c r="AGJ89" s="28"/>
      <c r="AGK89" s="28"/>
      <c r="AGL89" s="28"/>
      <c r="AGM89" s="28"/>
      <c r="AGN89" s="28"/>
      <c r="AGO89" s="28"/>
      <c r="AGP89" s="28"/>
      <c r="AGQ89" s="28"/>
      <c r="AGR89" s="28"/>
      <c r="AGS89" s="28"/>
      <c r="AGT89" s="28"/>
      <c r="AGU89" s="28"/>
      <c r="AGV89" s="28"/>
      <c r="AGW89" s="28"/>
      <c r="AGX89" s="28"/>
      <c r="AGY89" s="28"/>
      <c r="AGZ89" s="28"/>
      <c r="AHA89" s="28"/>
      <c r="AHB89" s="28"/>
      <c r="AHC89" s="28"/>
      <c r="AHD89" s="28"/>
      <c r="AHE89" s="28"/>
      <c r="AHF89" s="28"/>
      <c r="AHG89" s="28"/>
      <c r="AHH89" s="28"/>
      <c r="AHI89" s="28"/>
      <c r="AHJ89" s="28"/>
      <c r="AHK89" s="28"/>
      <c r="AHL89" s="28"/>
      <c r="AHM89" s="28"/>
      <c r="AHN89" s="28"/>
      <c r="AHO89" s="28"/>
      <c r="AHP89" s="28"/>
      <c r="AHQ89" s="28"/>
      <c r="AHR89" s="28"/>
      <c r="AHS89" s="28"/>
      <c r="AHT89" s="28"/>
      <c r="AHU89" s="28"/>
      <c r="AHV89" s="28"/>
      <c r="AHW89" s="28"/>
      <c r="AHX89" s="28"/>
      <c r="AHY89" s="28"/>
      <c r="AHZ89" s="28"/>
      <c r="AIA89" s="28"/>
      <c r="AIB89" s="28"/>
      <c r="AIC89" s="28"/>
      <c r="AID89" s="28"/>
      <c r="AIE89" s="28"/>
      <c r="AIF89" s="28"/>
      <c r="AIG89" s="28"/>
      <c r="AIH89" s="28"/>
      <c r="AII89" s="28"/>
      <c r="AIJ89" s="28"/>
      <c r="AIK89" s="28"/>
      <c r="AIL89" s="28"/>
      <c r="AIM89" s="28"/>
      <c r="AIN89" s="28"/>
      <c r="AIO89" s="28"/>
      <c r="AIP89" s="28"/>
      <c r="AIQ89" s="28"/>
      <c r="AIR89" s="28"/>
      <c r="AIS89" s="28"/>
      <c r="AIT89" s="28"/>
      <c r="AIU89" s="28"/>
      <c r="AIV89" s="28"/>
      <c r="AIW89" s="28"/>
      <c r="AIX89" s="28"/>
      <c r="AIY89" s="28"/>
      <c r="AIZ89" s="28"/>
      <c r="AJA89" s="28"/>
      <c r="AJB89" s="28"/>
      <c r="AJC89" s="28"/>
      <c r="AJD89" s="28"/>
      <c r="AJE89" s="28"/>
      <c r="AJF89" s="28"/>
      <c r="AJG89" s="28"/>
      <c r="AJH89" s="28"/>
      <c r="AJI89" s="28"/>
      <c r="AJJ89" s="28"/>
      <c r="AJK89" s="28"/>
      <c r="AJL89" s="28"/>
      <c r="AJM89" s="28"/>
      <c r="AJN89" s="28"/>
      <c r="AJO89" s="28"/>
      <c r="AJP89" s="28"/>
      <c r="AJQ89" s="28"/>
      <c r="AJR89" s="28"/>
      <c r="AJS89" s="28"/>
      <c r="AJT89" s="28"/>
      <c r="AJU89" s="28"/>
      <c r="AJV89" s="28"/>
      <c r="AJW89" s="28"/>
      <c r="AJX89" s="28"/>
      <c r="AJY89" s="28"/>
      <c r="AJZ89" s="28"/>
      <c r="AKA89" s="28"/>
      <c r="AKB89" s="28"/>
      <c r="AKC89" s="28"/>
      <c r="AKD89" s="28"/>
      <c r="AKE89" s="28"/>
      <c r="AKF89" s="28"/>
      <c r="AKG89" s="28"/>
      <c r="AKH89" s="28"/>
      <c r="AKI89" s="28"/>
      <c r="AKJ89" s="28"/>
      <c r="AKK89" s="28"/>
      <c r="AKL89" s="28"/>
      <c r="AKM89" s="28"/>
      <c r="AKN89" s="28"/>
      <c r="AKO89" s="28"/>
      <c r="AKP89" s="28"/>
      <c r="AKQ89" s="28"/>
      <c r="AKR89" s="28"/>
      <c r="AKS89" s="28"/>
      <c r="AKT89" s="28"/>
      <c r="AKU89" s="28"/>
      <c r="AKV89" s="28"/>
      <c r="AKW89" s="28"/>
      <c r="AKX89" s="28"/>
      <c r="AKY89" s="28"/>
      <c r="AKZ89" s="28"/>
      <c r="ALA89" s="28"/>
      <c r="ALB89" s="28"/>
      <c r="ALC89" s="28"/>
      <c r="ALD89" s="28"/>
      <c r="ALE89" s="28"/>
      <c r="ALF89" s="28"/>
      <c r="ALG89" s="28"/>
      <c r="ALH89" s="28"/>
      <c r="ALI89" s="28"/>
      <c r="ALJ89" s="28"/>
      <c r="ALK89" s="28"/>
      <c r="ALL89" s="28"/>
      <c r="ALM89" s="28"/>
      <c r="ALN89" s="28"/>
      <c r="ALO89" s="28"/>
      <c r="ALP89" s="28"/>
      <c r="ALQ89" s="28"/>
      <c r="ALR89" s="28"/>
      <c r="ALS89" s="28"/>
      <c r="ALT89" s="28"/>
      <c r="ALU89" s="28"/>
      <c r="ALV89" s="28"/>
      <c r="ALW89" s="28"/>
      <c r="ALX89" s="28"/>
      <c r="ALY89" s="28"/>
      <c r="ALZ89" s="28"/>
      <c r="AMA89" s="28"/>
      <c r="AMB89" s="28"/>
      <c r="AMC89" s="28"/>
      <c r="AMD89" s="28"/>
      <c r="AME89" s="30"/>
    </row>
    <row r="90" spans="2:1020" s="29" customFormat="1" ht="12" customHeight="1">
      <c r="B90" s="28"/>
      <c r="C90" s="142" t="e">
        <f ca="1"/>
        <v>#NAME?</v>
      </c>
      <c r="D90" s="217"/>
      <c r="E90" s="217"/>
      <c r="F90" s="217"/>
      <c r="G90" s="217"/>
      <c r="H90" s="217"/>
      <c r="I90" s="217"/>
      <c r="J90" s="217"/>
      <c r="K90" s="480"/>
      <c r="L90" s="15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c r="HL90" s="28"/>
      <c r="HM90" s="28"/>
      <c r="HN90" s="28"/>
      <c r="HO90" s="28"/>
      <c r="HP90" s="28"/>
      <c r="HQ90" s="28"/>
      <c r="HR90" s="28"/>
      <c r="HS90" s="28"/>
      <c r="HT90" s="28"/>
      <c r="HU90" s="28"/>
      <c r="HV90" s="28"/>
      <c r="HW90" s="28"/>
      <c r="HX90" s="28"/>
      <c r="HY90" s="28"/>
      <c r="HZ90" s="28"/>
      <c r="IA90" s="28"/>
      <c r="IB90" s="28"/>
      <c r="IC90" s="28"/>
      <c r="ID90" s="28"/>
      <c r="IE90" s="28"/>
      <c r="IF90" s="28"/>
      <c r="IG90" s="28"/>
      <c r="IH90" s="28"/>
      <c r="II90" s="28"/>
      <c r="IJ90" s="28"/>
      <c r="IK90" s="28"/>
      <c r="IL90" s="28"/>
      <c r="IM90" s="28"/>
      <c r="IN90" s="28"/>
      <c r="IO90" s="28"/>
      <c r="IP90" s="28"/>
      <c r="IQ90" s="28"/>
      <c r="IR90" s="28"/>
      <c r="IS90" s="28"/>
      <c r="IT90" s="28"/>
      <c r="IU90" s="28"/>
      <c r="IV90" s="28"/>
      <c r="IW90" s="28"/>
      <c r="IX90" s="28"/>
      <c r="IY90" s="28"/>
      <c r="IZ90" s="28"/>
      <c r="JA90" s="28"/>
      <c r="JB90" s="28"/>
      <c r="JC90" s="28"/>
      <c r="JD90" s="28"/>
      <c r="JE90" s="28"/>
      <c r="JF90" s="28"/>
      <c r="JG90" s="28"/>
      <c r="JH90" s="28"/>
      <c r="JI90" s="28"/>
      <c r="JJ90" s="28"/>
      <c r="JK90" s="28"/>
      <c r="JL90" s="28"/>
      <c r="JM90" s="28"/>
      <c r="JN90" s="28"/>
      <c r="JO90" s="28"/>
      <c r="JP90" s="28"/>
      <c r="JQ90" s="28"/>
      <c r="JR90" s="28"/>
      <c r="JS90" s="28"/>
      <c r="JT90" s="28"/>
      <c r="JU90" s="28"/>
      <c r="JV90" s="28"/>
      <c r="JW90" s="28"/>
      <c r="JX90" s="28"/>
      <c r="JY90" s="28"/>
      <c r="JZ90" s="28"/>
      <c r="KA90" s="28"/>
      <c r="KB90" s="28"/>
      <c r="KC90" s="28"/>
      <c r="KD90" s="28"/>
      <c r="KE90" s="28"/>
      <c r="KF90" s="28"/>
      <c r="KG90" s="28"/>
      <c r="KH90" s="28"/>
      <c r="KI90" s="28"/>
      <c r="KJ90" s="28"/>
      <c r="KK90" s="28"/>
      <c r="KL90" s="28"/>
      <c r="KM90" s="28"/>
      <c r="KN90" s="28"/>
      <c r="KO90" s="28"/>
      <c r="KP90" s="28"/>
      <c r="KQ90" s="28"/>
      <c r="KR90" s="28"/>
      <c r="KS90" s="28"/>
      <c r="KT90" s="28"/>
      <c r="KU90" s="28"/>
      <c r="KV90" s="28"/>
      <c r="KW90" s="28"/>
      <c r="KX90" s="28"/>
      <c r="KY90" s="28"/>
      <c r="KZ90" s="28"/>
      <c r="LA90" s="28"/>
      <c r="LB90" s="28"/>
      <c r="LC90" s="28"/>
      <c r="LD90" s="28"/>
      <c r="LE90" s="28"/>
      <c r="LF90" s="28"/>
      <c r="LG90" s="28"/>
      <c r="LH90" s="28"/>
      <c r="LI90" s="28"/>
      <c r="LJ90" s="28"/>
      <c r="LK90" s="28"/>
      <c r="LL90" s="28"/>
      <c r="LM90" s="28"/>
      <c r="LN90" s="28"/>
      <c r="LO90" s="28"/>
      <c r="LP90" s="28"/>
      <c r="LQ90" s="28"/>
      <c r="LR90" s="28"/>
      <c r="LS90" s="28"/>
      <c r="LT90" s="28"/>
      <c r="LU90" s="28"/>
      <c r="LV90" s="28"/>
      <c r="LW90" s="28"/>
      <c r="LX90" s="28"/>
      <c r="LY90" s="28"/>
      <c r="LZ90" s="28"/>
      <c r="MA90" s="28"/>
      <c r="MB90" s="28"/>
      <c r="MC90" s="28"/>
      <c r="MD90" s="28"/>
      <c r="ME90" s="28"/>
      <c r="MF90" s="28"/>
      <c r="MG90" s="28"/>
      <c r="MH90" s="28"/>
      <c r="MI90" s="28"/>
      <c r="MJ90" s="28"/>
      <c r="MK90" s="28"/>
      <c r="ML90" s="28"/>
      <c r="MM90" s="28"/>
      <c r="MN90" s="28"/>
      <c r="MO90" s="28"/>
      <c r="MP90" s="28"/>
      <c r="MQ90" s="28"/>
      <c r="MR90" s="28"/>
      <c r="MS90" s="28"/>
      <c r="MT90" s="28"/>
      <c r="MU90" s="28"/>
      <c r="MV90" s="28"/>
      <c r="MW90" s="28"/>
      <c r="MX90" s="28"/>
      <c r="MY90" s="28"/>
      <c r="MZ90" s="28"/>
      <c r="NA90" s="28"/>
      <c r="NB90" s="28"/>
      <c r="NC90" s="28"/>
      <c r="ND90" s="28"/>
      <c r="NE90" s="28"/>
      <c r="NF90" s="28"/>
      <c r="NG90" s="28"/>
      <c r="NH90" s="28"/>
      <c r="NI90" s="28"/>
      <c r="NJ90" s="28"/>
      <c r="NK90" s="28"/>
      <c r="NL90" s="28"/>
      <c r="NM90" s="28"/>
      <c r="NN90" s="28"/>
      <c r="NO90" s="28"/>
      <c r="NP90" s="28"/>
      <c r="NQ90" s="28"/>
      <c r="NR90" s="28"/>
      <c r="NS90" s="28"/>
      <c r="NT90" s="28"/>
      <c r="NU90" s="28"/>
      <c r="NV90" s="28"/>
      <c r="NW90" s="28"/>
      <c r="NX90" s="28"/>
      <c r="NY90" s="28"/>
      <c r="NZ90" s="28"/>
      <c r="OA90" s="28"/>
      <c r="OB90" s="28"/>
      <c r="OC90" s="28"/>
      <c r="OD90" s="28"/>
      <c r="OE90" s="28"/>
      <c r="OF90" s="28"/>
      <c r="OG90" s="28"/>
      <c r="OH90" s="28"/>
      <c r="OI90" s="28"/>
      <c r="OJ90" s="28"/>
      <c r="OK90" s="28"/>
      <c r="OL90" s="28"/>
      <c r="OM90" s="28"/>
      <c r="ON90" s="28"/>
      <c r="OO90" s="28"/>
      <c r="OP90" s="28"/>
      <c r="OQ90" s="28"/>
      <c r="OR90" s="28"/>
      <c r="OS90" s="28"/>
      <c r="OT90" s="28"/>
      <c r="OU90" s="28"/>
      <c r="OV90" s="28"/>
      <c r="OW90" s="28"/>
      <c r="OX90" s="28"/>
      <c r="OY90" s="28"/>
      <c r="OZ90" s="28"/>
      <c r="PA90" s="28"/>
      <c r="PB90" s="28"/>
      <c r="PC90" s="28"/>
      <c r="PD90" s="28"/>
      <c r="PE90" s="28"/>
      <c r="PF90" s="28"/>
      <c r="PG90" s="28"/>
      <c r="PH90" s="28"/>
      <c r="PI90" s="28"/>
      <c r="PJ90" s="28"/>
      <c r="PK90" s="28"/>
      <c r="PL90" s="28"/>
      <c r="PM90" s="28"/>
      <c r="PN90" s="28"/>
      <c r="PO90" s="28"/>
      <c r="PP90" s="28"/>
      <c r="PQ90" s="28"/>
      <c r="PR90" s="28"/>
      <c r="PS90" s="28"/>
      <c r="PT90" s="28"/>
      <c r="PU90" s="28"/>
      <c r="PV90" s="28"/>
      <c r="PW90" s="28"/>
      <c r="PX90" s="28"/>
      <c r="PY90" s="28"/>
      <c r="PZ90" s="28"/>
      <c r="QA90" s="28"/>
      <c r="QB90" s="28"/>
      <c r="QC90" s="28"/>
      <c r="QD90" s="28"/>
      <c r="QE90" s="28"/>
      <c r="QF90" s="28"/>
      <c r="QG90" s="28"/>
      <c r="QH90" s="28"/>
      <c r="QI90" s="28"/>
      <c r="QJ90" s="28"/>
      <c r="QK90" s="28"/>
      <c r="QL90" s="28"/>
      <c r="QM90" s="28"/>
      <c r="QN90" s="28"/>
      <c r="QO90" s="28"/>
      <c r="QP90" s="28"/>
      <c r="QQ90" s="28"/>
      <c r="QR90" s="28"/>
      <c r="QS90" s="28"/>
      <c r="QT90" s="28"/>
      <c r="QU90" s="28"/>
      <c r="QV90" s="28"/>
      <c r="QW90" s="28"/>
      <c r="QX90" s="28"/>
      <c r="QY90" s="28"/>
      <c r="QZ90" s="28"/>
      <c r="RA90" s="28"/>
      <c r="RB90" s="28"/>
      <c r="RC90" s="28"/>
      <c r="RD90" s="28"/>
      <c r="RE90" s="28"/>
      <c r="RF90" s="28"/>
      <c r="RG90" s="28"/>
      <c r="RH90" s="28"/>
      <c r="RI90" s="28"/>
      <c r="RJ90" s="28"/>
      <c r="RK90" s="28"/>
      <c r="RL90" s="28"/>
      <c r="RM90" s="28"/>
      <c r="RN90" s="28"/>
      <c r="RO90" s="28"/>
      <c r="RP90" s="28"/>
      <c r="RQ90" s="28"/>
      <c r="RR90" s="28"/>
      <c r="RS90" s="28"/>
      <c r="RT90" s="28"/>
      <c r="RU90" s="28"/>
      <c r="RV90" s="28"/>
      <c r="RW90" s="28"/>
      <c r="RX90" s="28"/>
      <c r="RY90" s="28"/>
      <c r="RZ90" s="28"/>
      <c r="SA90" s="28"/>
      <c r="SB90" s="28"/>
      <c r="SC90" s="28"/>
      <c r="SD90" s="28"/>
      <c r="SE90" s="28"/>
      <c r="SF90" s="28"/>
      <c r="SG90" s="28"/>
      <c r="SH90" s="28"/>
      <c r="SI90" s="28"/>
      <c r="SJ90" s="28"/>
      <c r="SK90" s="28"/>
      <c r="SL90" s="28"/>
      <c r="SM90" s="28"/>
      <c r="SN90" s="28"/>
      <c r="SO90" s="28"/>
      <c r="SP90" s="28"/>
      <c r="SQ90" s="28"/>
      <c r="SR90" s="28"/>
      <c r="SS90" s="28"/>
      <c r="ST90" s="28"/>
      <c r="SU90" s="28"/>
      <c r="SV90" s="28"/>
      <c r="SW90" s="28"/>
      <c r="SX90" s="28"/>
      <c r="SY90" s="28"/>
      <c r="SZ90" s="28"/>
      <c r="TA90" s="28"/>
      <c r="TB90" s="28"/>
      <c r="TC90" s="28"/>
      <c r="TD90" s="28"/>
      <c r="TE90" s="28"/>
      <c r="TF90" s="28"/>
      <c r="TG90" s="28"/>
      <c r="TH90" s="28"/>
      <c r="TI90" s="28"/>
      <c r="TJ90" s="28"/>
      <c r="TK90" s="28"/>
      <c r="TL90" s="28"/>
      <c r="TM90" s="28"/>
      <c r="TN90" s="28"/>
      <c r="TO90" s="28"/>
      <c r="TP90" s="28"/>
      <c r="TQ90" s="28"/>
      <c r="TR90" s="28"/>
      <c r="TS90" s="28"/>
      <c r="TT90" s="28"/>
      <c r="TU90" s="28"/>
      <c r="TV90" s="28"/>
      <c r="TW90" s="28"/>
      <c r="TX90" s="28"/>
      <c r="TY90" s="28"/>
      <c r="TZ90" s="28"/>
      <c r="UA90" s="28"/>
      <c r="UB90" s="28"/>
      <c r="UC90" s="28"/>
      <c r="UD90" s="28"/>
      <c r="UE90" s="28"/>
      <c r="UF90" s="28"/>
      <c r="UG90" s="28"/>
      <c r="UH90" s="28"/>
      <c r="UI90" s="28"/>
      <c r="UJ90" s="28"/>
      <c r="UK90" s="28"/>
      <c r="UL90" s="28"/>
      <c r="UM90" s="28"/>
      <c r="UN90" s="28"/>
      <c r="UO90" s="28"/>
      <c r="UP90" s="28"/>
      <c r="UQ90" s="28"/>
      <c r="UR90" s="28"/>
      <c r="US90" s="28"/>
      <c r="UT90" s="28"/>
      <c r="UU90" s="28"/>
      <c r="UV90" s="28"/>
      <c r="UW90" s="28"/>
      <c r="UX90" s="28"/>
      <c r="UY90" s="28"/>
      <c r="UZ90" s="28"/>
      <c r="VA90" s="28"/>
      <c r="VB90" s="28"/>
      <c r="VC90" s="28"/>
      <c r="VD90" s="28"/>
      <c r="VE90" s="28"/>
      <c r="VF90" s="28"/>
      <c r="VG90" s="28"/>
      <c r="VH90" s="28"/>
      <c r="VI90" s="28"/>
      <c r="VJ90" s="28"/>
      <c r="VK90" s="28"/>
      <c r="VL90" s="28"/>
      <c r="VM90" s="28"/>
      <c r="VN90" s="28"/>
      <c r="VO90" s="28"/>
      <c r="VP90" s="28"/>
      <c r="VQ90" s="28"/>
      <c r="VR90" s="28"/>
      <c r="VS90" s="28"/>
      <c r="VT90" s="28"/>
      <c r="VU90" s="28"/>
      <c r="VV90" s="28"/>
      <c r="VW90" s="28"/>
      <c r="VX90" s="28"/>
      <c r="VY90" s="28"/>
      <c r="VZ90" s="28"/>
      <c r="WA90" s="28"/>
      <c r="WB90" s="28"/>
      <c r="WC90" s="28"/>
      <c r="WD90" s="28"/>
      <c r="WE90" s="28"/>
      <c r="WF90" s="28"/>
      <c r="WG90" s="28"/>
      <c r="WH90" s="28"/>
      <c r="WI90" s="28"/>
      <c r="WJ90" s="28"/>
      <c r="WK90" s="28"/>
      <c r="WL90" s="28"/>
      <c r="WM90" s="28"/>
      <c r="WN90" s="28"/>
      <c r="WO90" s="28"/>
      <c r="WP90" s="28"/>
      <c r="WQ90" s="28"/>
      <c r="WR90" s="28"/>
      <c r="WS90" s="28"/>
      <c r="WT90" s="28"/>
      <c r="WU90" s="28"/>
      <c r="WV90" s="28"/>
      <c r="WW90" s="28"/>
      <c r="WX90" s="28"/>
      <c r="WY90" s="28"/>
      <c r="WZ90" s="28"/>
      <c r="XA90" s="28"/>
      <c r="XB90" s="28"/>
      <c r="XC90" s="28"/>
      <c r="XD90" s="28"/>
      <c r="XE90" s="28"/>
      <c r="XF90" s="28"/>
      <c r="XG90" s="28"/>
      <c r="XH90" s="28"/>
      <c r="XI90" s="28"/>
      <c r="XJ90" s="28"/>
      <c r="XK90" s="28"/>
      <c r="XL90" s="28"/>
      <c r="XM90" s="28"/>
      <c r="XN90" s="28"/>
      <c r="XO90" s="28"/>
      <c r="XP90" s="28"/>
      <c r="XQ90" s="28"/>
      <c r="XR90" s="28"/>
      <c r="XS90" s="28"/>
      <c r="XT90" s="28"/>
      <c r="XU90" s="28"/>
      <c r="XV90" s="28"/>
      <c r="XW90" s="28"/>
      <c r="XX90" s="28"/>
      <c r="XY90" s="28"/>
      <c r="XZ90" s="28"/>
      <c r="YA90" s="28"/>
      <c r="YB90" s="28"/>
      <c r="YC90" s="28"/>
      <c r="YD90" s="28"/>
      <c r="YE90" s="28"/>
      <c r="YF90" s="28"/>
      <c r="YG90" s="28"/>
      <c r="YH90" s="28"/>
      <c r="YI90" s="28"/>
      <c r="YJ90" s="28"/>
      <c r="YK90" s="28"/>
      <c r="YL90" s="28"/>
      <c r="YM90" s="28"/>
      <c r="YN90" s="28"/>
      <c r="YO90" s="28"/>
      <c r="YP90" s="28"/>
      <c r="YQ90" s="28"/>
      <c r="YR90" s="28"/>
      <c r="YS90" s="28"/>
      <c r="YT90" s="28"/>
      <c r="YU90" s="28"/>
      <c r="YV90" s="28"/>
      <c r="YW90" s="28"/>
      <c r="YX90" s="28"/>
      <c r="YY90" s="28"/>
      <c r="YZ90" s="28"/>
      <c r="ZA90" s="28"/>
      <c r="ZB90" s="28"/>
      <c r="ZC90" s="28"/>
      <c r="ZD90" s="28"/>
      <c r="ZE90" s="28"/>
      <c r="ZF90" s="28"/>
      <c r="ZG90" s="28"/>
      <c r="ZH90" s="28"/>
      <c r="ZI90" s="28"/>
      <c r="ZJ90" s="28"/>
      <c r="ZK90" s="28"/>
      <c r="ZL90" s="28"/>
      <c r="ZM90" s="28"/>
      <c r="ZN90" s="28"/>
      <c r="ZO90" s="28"/>
      <c r="ZP90" s="28"/>
      <c r="ZQ90" s="28"/>
      <c r="ZR90" s="28"/>
      <c r="ZS90" s="28"/>
      <c r="ZT90" s="28"/>
      <c r="ZU90" s="28"/>
      <c r="ZV90" s="28"/>
      <c r="ZW90" s="28"/>
      <c r="ZX90" s="28"/>
      <c r="ZY90" s="28"/>
      <c r="ZZ90" s="28"/>
      <c r="AAA90" s="28"/>
      <c r="AAB90" s="28"/>
      <c r="AAC90" s="28"/>
      <c r="AAD90" s="28"/>
      <c r="AAE90" s="28"/>
      <c r="AAF90" s="28"/>
      <c r="AAG90" s="28"/>
      <c r="AAH90" s="28"/>
      <c r="AAI90" s="28"/>
      <c r="AAJ90" s="28"/>
      <c r="AAK90" s="28"/>
      <c r="AAL90" s="28"/>
      <c r="AAM90" s="28"/>
      <c r="AAN90" s="28"/>
      <c r="AAO90" s="28"/>
      <c r="AAP90" s="28"/>
      <c r="AAQ90" s="28"/>
      <c r="AAR90" s="28"/>
      <c r="AAS90" s="28"/>
      <c r="AAT90" s="28"/>
      <c r="AAU90" s="28"/>
      <c r="AAV90" s="28"/>
      <c r="AAW90" s="28"/>
      <c r="AAX90" s="28"/>
      <c r="AAY90" s="28"/>
      <c r="AAZ90" s="28"/>
      <c r="ABA90" s="28"/>
      <c r="ABB90" s="28"/>
      <c r="ABC90" s="28"/>
      <c r="ABD90" s="28"/>
      <c r="ABE90" s="28"/>
      <c r="ABF90" s="28"/>
      <c r="ABG90" s="28"/>
      <c r="ABH90" s="28"/>
      <c r="ABI90" s="28"/>
      <c r="ABJ90" s="28"/>
      <c r="ABK90" s="28"/>
      <c r="ABL90" s="28"/>
      <c r="ABM90" s="28"/>
      <c r="ABN90" s="28"/>
      <c r="ABO90" s="28"/>
      <c r="ABP90" s="28"/>
      <c r="ABQ90" s="28"/>
      <c r="ABR90" s="28"/>
      <c r="ABS90" s="28"/>
      <c r="ABT90" s="28"/>
      <c r="ABU90" s="28"/>
      <c r="ABV90" s="28"/>
      <c r="ABW90" s="28"/>
      <c r="ABX90" s="28"/>
      <c r="ABY90" s="28"/>
      <c r="ABZ90" s="28"/>
      <c r="ACA90" s="28"/>
      <c r="ACB90" s="28"/>
      <c r="ACC90" s="28"/>
      <c r="ACD90" s="28"/>
      <c r="ACE90" s="28"/>
      <c r="ACF90" s="28"/>
      <c r="ACG90" s="28"/>
      <c r="ACH90" s="28"/>
      <c r="ACI90" s="28"/>
      <c r="ACJ90" s="28"/>
      <c r="ACK90" s="28"/>
      <c r="ACL90" s="28"/>
      <c r="ACM90" s="28"/>
      <c r="ACN90" s="28"/>
      <c r="ACO90" s="28"/>
      <c r="ACP90" s="28"/>
      <c r="ACQ90" s="28"/>
      <c r="ACR90" s="28"/>
      <c r="ACS90" s="28"/>
      <c r="ACT90" s="28"/>
      <c r="ACU90" s="28"/>
      <c r="ACV90" s="28"/>
      <c r="ACW90" s="28"/>
      <c r="ACX90" s="28"/>
      <c r="ACY90" s="28"/>
      <c r="ACZ90" s="28"/>
      <c r="ADA90" s="28"/>
      <c r="ADB90" s="28"/>
      <c r="ADC90" s="28"/>
      <c r="ADD90" s="28"/>
      <c r="ADE90" s="28"/>
      <c r="ADF90" s="28"/>
      <c r="ADG90" s="28"/>
      <c r="ADH90" s="28"/>
      <c r="ADI90" s="28"/>
      <c r="ADJ90" s="28"/>
      <c r="ADK90" s="28"/>
      <c r="ADL90" s="28"/>
      <c r="ADM90" s="28"/>
      <c r="ADN90" s="28"/>
      <c r="ADO90" s="28"/>
      <c r="ADP90" s="28"/>
      <c r="ADQ90" s="28"/>
      <c r="ADR90" s="28"/>
      <c r="ADS90" s="28"/>
      <c r="ADT90" s="28"/>
      <c r="ADU90" s="28"/>
      <c r="ADV90" s="28"/>
      <c r="ADW90" s="28"/>
      <c r="ADX90" s="28"/>
      <c r="ADY90" s="28"/>
      <c r="ADZ90" s="28"/>
      <c r="AEA90" s="28"/>
      <c r="AEB90" s="28"/>
      <c r="AEC90" s="28"/>
      <c r="AED90" s="28"/>
      <c r="AEE90" s="28"/>
      <c r="AEF90" s="28"/>
      <c r="AEG90" s="28"/>
      <c r="AEH90" s="28"/>
      <c r="AEI90" s="28"/>
      <c r="AEJ90" s="28"/>
      <c r="AEK90" s="28"/>
      <c r="AEL90" s="28"/>
      <c r="AEM90" s="28"/>
      <c r="AEN90" s="28"/>
      <c r="AEO90" s="28"/>
      <c r="AEP90" s="28"/>
      <c r="AEQ90" s="28"/>
      <c r="AER90" s="28"/>
      <c r="AES90" s="28"/>
      <c r="AET90" s="28"/>
      <c r="AEU90" s="28"/>
      <c r="AEV90" s="28"/>
      <c r="AEW90" s="28"/>
      <c r="AEX90" s="28"/>
      <c r="AEY90" s="28"/>
      <c r="AEZ90" s="28"/>
      <c r="AFA90" s="28"/>
      <c r="AFB90" s="28"/>
      <c r="AFC90" s="28"/>
      <c r="AFD90" s="28"/>
      <c r="AFE90" s="28"/>
      <c r="AFF90" s="28"/>
      <c r="AFG90" s="28"/>
      <c r="AFH90" s="28"/>
      <c r="AFI90" s="28"/>
      <c r="AFJ90" s="28"/>
      <c r="AFK90" s="28"/>
      <c r="AFL90" s="28"/>
      <c r="AFM90" s="28"/>
      <c r="AFN90" s="28"/>
      <c r="AFO90" s="28"/>
      <c r="AFP90" s="28"/>
      <c r="AFQ90" s="28"/>
      <c r="AFR90" s="28"/>
      <c r="AFS90" s="28"/>
      <c r="AFT90" s="28"/>
      <c r="AFU90" s="28"/>
      <c r="AFV90" s="28"/>
      <c r="AFW90" s="28"/>
      <c r="AFX90" s="28"/>
      <c r="AFY90" s="28"/>
      <c r="AFZ90" s="28"/>
      <c r="AGA90" s="28"/>
      <c r="AGB90" s="28"/>
      <c r="AGC90" s="28"/>
      <c r="AGD90" s="28"/>
      <c r="AGE90" s="28"/>
      <c r="AGF90" s="28"/>
      <c r="AGG90" s="28"/>
      <c r="AGH90" s="28"/>
      <c r="AGI90" s="28"/>
      <c r="AGJ90" s="28"/>
      <c r="AGK90" s="28"/>
      <c r="AGL90" s="28"/>
      <c r="AGM90" s="28"/>
      <c r="AGN90" s="28"/>
      <c r="AGO90" s="28"/>
      <c r="AGP90" s="28"/>
      <c r="AGQ90" s="28"/>
      <c r="AGR90" s="28"/>
      <c r="AGS90" s="28"/>
      <c r="AGT90" s="28"/>
      <c r="AGU90" s="28"/>
      <c r="AGV90" s="28"/>
      <c r="AGW90" s="28"/>
      <c r="AGX90" s="28"/>
      <c r="AGY90" s="28"/>
      <c r="AGZ90" s="28"/>
      <c r="AHA90" s="28"/>
      <c r="AHB90" s="28"/>
      <c r="AHC90" s="28"/>
      <c r="AHD90" s="28"/>
      <c r="AHE90" s="28"/>
      <c r="AHF90" s="28"/>
      <c r="AHG90" s="28"/>
      <c r="AHH90" s="28"/>
      <c r="AHI90" s="28"/>
      <c r="AHJ90" s="28"/>
      <c r="AHK90" s="28"/>
      <c r="AHL90" s="28"/>
      <c r="AHM90" s="28"/>
      <c r="AHN90" s="28"/>
      <c r="AHO90" s="28"/>
      <c r="AHP90" s="28"/>
      <c r="AHQ90" s="28"/>
      <c r="AHR90" s="28"/>
      <c r="AHS90" s="28"/>
      <c r="AHT90" s="28"/>
      <c r="AHU90" s="28"/>
      <c r="AHV90" s="28"/>
      <c r="AHW90" s="28"/>
      <c r="AHX90" s="28"/>
      <c r="AHY90" s="28"/>
      <c r="AHZ90" s="28"/>
      <c r="AIA90" s="28"/>
      <c r="AIB90" s="28"/>
      <c r="AIC90" s="28"/>
      <c r="AID90" s="28"/>
      <c r="AIE90" s="28"/>
      <c r="AIF90" s="28"/>
      <c r="AIG90" s="28"/>
      <c r="AIH90" s="28"/>
      <c r="AII90" s="28"/>
      <c r="AIJ90" s="28"/>
      <c r="AIK90" s="28"/>
      <c r="AIL90" s="28"/>
      <c r="AIM90" s="28"/>
      <c r="AIN90" s="28"/>
      <c r="AIO90" s="28"/>
      <c r="AIP90" s="28"/>
      <c r="AIQ90" s="28"/>
      <c r="AIR90" s="28"/>
      <c r="AIS90" s="28"/>
      <c r="AIT90" s="28"/>
      <c r="AIU90" s="28"/>
      <c r="AIV90" s="28"/>
      <c r="AIW90" s="28"/>
      <c r="AIX90" s="28"/>
      <c r="AIY90" s="28"/>
      <c r="AIZ90" s="28"/>
      <c r="AJA90" s="28"/>
      <c r="AJB90" s="28"/>
      <c r="AJC90" s="28"/>
      <c r="AJD90" s="28"/>
      <c r="AJE90" s="28"/>
      <c r="AJF90" s="28"/>
      <c r="AJG90" s="28"/>
      <c r="AJH90" s="28"/>
      <c r="AJI90" s="28"/>
      <c r="AJJ90" s="28"/>
      <c r="AJK90" s="28"/>
      <c r="AJL90" s="28"/>
      <c r="AJM90" s="28"/>
      <c r="AJN90" s="28"/>
      <c r="AJO90" s="28"/>
      <c r="AJP90" s="28"/>
      <c r="AJQ90" s="28"/>
      <c r="AJR90" s="28"/>
      <c r="AJS90" s="28"/>
      <c r="AJT90" s="28"/>
      <c r="AJU90" s="28"/>
      <c r="AJV90" s="28"/>
      <c r="AJW90" s="28"/>
      <c r="AJX90" s="28"/>
      <c r="AJY90" s="28"/>
      <c r="AJZ90" s="28"/>
      <c r="AKA90" s="28"/>
      <c r="AKB90" s="28"/>
      <c r="AKC90" s="28"/>
      <c r="AKD90" s="28"/>
      <c r="AKE90" s="28"/>
      <c r="AKF90" s="28"/>
      <c r="AKG90" s="28"/>
      <c r="AKH90" s="28"/>
      <c r="AKI90" s="28"/>
      <c r="AKJ90" s="28"/>
      <c r="AKK90" s="28"/>
      <c r="AKL90" s="28"/>
      <c r="AKM90" s="28"/>
      <c r="AKN90" s="28"/>
      <c r="AKO90" s="28"/>
      <c r="AKP90" s="28"/>
      <c r="AKQ90" s="28"/>
      <c r="AKR90" s="28"/>
      <c r="AKS90" s="28"/>
      <c r="AKT90" s="28"/>
      <c r="AKU90" s="28"/>
      <c r="AKV90" s="28"/>
      <c r="AKW90" s="28"/>
      <c r="AKX90" s="28"/>
      <c r="AKY90" s="28"/>
      <c r="AKZ90" s="28"/>
      <c r="ALA90" s="28"/>
      <c r="ALB90" s="28"/>
      <c r="ALC90" s="28"/>
      <c r="ALD90" s="28"/>
      <c r="ALE90" s="28"/>
      <c r="ALF90" s="28"/>
      <c r="ALG90" s="28"/>
      <c r="ALH90" s="28"/>
      <c r="ALI90" s="28"/>
      <c r="ALJ90" s="28"/>
      <c r="ALK90" s="28"/>
      <c r="ALL90" s="28"/>
      <c r="ALM90" s="28"/>
      <c r="ALN90" s="28"/>
      <c r="ALO90" s="28"/>
      <c r="ALP90" s="28"/>
      <c r="ALQ90" s="28"/>
      <c r="ALR90" s="28"/>
      <c r="ALS90" s="28"/>
      <c r="ALT90" s="28"/>
      <c r="ALU90" s="28"/>
      <c r="ALV90" s="28"/>
      <c r="ALW90" s="28"/>
      <c r="ALX90" s="28"/>
      <c r="ALY90" s="28"/>
      <c r="ALZ90" s="28"/>
      <c r="AMA90" s="28"/>
      <c r="AMB90" s="28"/>
      <c r="AMC90" s="28"/>
      <c r="AMD90" s="28"/>
      <c r="AME90" s="30"/>
    </row>
    <row r="91" spans="2:1020" s="29" customFormat="1" ht="12" customHeight="1">
      <c r="B91" s="28"/>
      <c r="C91" s="142" t="e">
        <f ca="1"/>
        <v>#NAME?</v>
      </c>
      <c r="D91" s="217"/>
      <c r="E91" s="217"/>
      <c r="F91" s="217"/>
      <c r="G91" s="217"/>
      <c r="H91" s="217"/>
      <c r="I91" s="217"/>
      <c r="J91" s="217"/>
      <c r="K91" s="480"/>
      <c r="L91" s="15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c r="HL91" s="28"/>
      <c r="HM91" s="28"/>
      <c r="HN91" s="28"/>
      <c r="HO91" s="28"/>
      <c r="HP91" s="28"/>
      <c r="HQ91" s="28"/>
      <c r="HR91" s="28"/>
      <c r="HS91" s="28"/>
      <c r="HT91" s="28"/>
      <c r="HU91" s="28"/>
      <c r="HV91" s="28"/>
      <c r="HW91" s="28"/>
      <c r="HX91" s="28"/>
      <c r="HY91" s="28"/>
      <c r="HZ91" s="28"/>
      <c r="IA91" s="28"/>
      <c r="IB91" s="28"/>
      <c r="IC91" s="28"/>
      <c r="ID91" s="28"/>
      <c r="IE91" s="28"/>
      <c r="IF91" s="28"/>
      <c r="IG91" s="28"/>
      <c r="IH91" s="28"/>
      <c r="II91" s="28"/>
      <c r="IJ91" s="28"/>
      <c r="IK91" s="28"/>
      <c r="IL91" s="28"/>
      <c r="IM91" s="28"/>
      <c r="IN91" s="28"/>
      <c r="IO91" s="28"/>
      <c r="IP91" s="28"/>
      <c r="IQ91" s="28"/>
      <c r="IR91" s="28"/>
      <c r="IS91" s="28"/>
      <c r="IT91" s="28"/>
      <c r="IU91" s="28"/>
      <c r="IV91" s="28"/>
      <c r="IW91" s="28"/>
      <c r="IX91" s="28"/>
      <c r="IY91" s="28"/>
      <c r="IZ91" s="28"/>
      <c r="JA91" s="28"/>
      <c r="JB91" s="28"/>
      <c r="JC91" s="28"/>
      <c r="JD91" s="28"/>
      <c r="JE91" s="28"/>
      <c r="JF91" s="28"/>
      <c r="JG91" s="28"/>
      <c r="JH91" s="28"/>
      <c r="JI91" s="28"/>
      <c r="JJ91" s="28"/>
      <c r="JK91" s="28"/>
      <c r="JL91" s="28"/>
      <c r="JM91" s="28"/>
      <c r="JN91" s="28"/>
      <c r="JO91" s="28"/>
      <c r="JP91" s="28"/>
      <c r="JQ91" s="28"/>
      <c r="JR91" s="28"/>
      <c r="JS91" s="28"/>
      <c r="JT91" s="28"/>
      <c r="JU91" s="28"/>
      <c r="JV91" s="28"/>
      <c r="JW91" s="28"/>
      <c r="JX91" s="28"/>
      <c r="JY91" s="28"/>
      <c r="JZ91" s="28"/>
      <c r="KA91" s="28"/>
      <c r="KB91" s="28"/>
      <c r="KC91" s="28"/>
      <c r="KD91" s="28"/>
      <c r="KE91" s="28"/>
      <c r="KF91" s="28"/>
      <c r="KG91" s="28"/>
      <c r="KH91" s="28"/>
      <c r="KI91" s="28"/>
      <c r="KJ91" s="28"/>
      <c r="KK91" s="28"/>
      <c r="KL91" s="28"/>
      <c r="KM91" s="28"/>
      <c r="KN91" s="28"/>
      <c r="KO91" s="28"/>
      <c r="KP91" s="28"/>
      <c r="KQ91" s="28"/>
      <c r="KR91" s="28"/>
      <c r="KS91" s="28"/>
      <c r="KT91" s="28"/>
      <c r="KU91" s="28"/>
      <c r="KV91" s="28"/>
      <c r="KW91" s="28"/>
      <c r="KX91" s="28"/>
      <c r="KY91" s="28"/>
      <c r="KZ91" s="28"/>
      <c r="LA91" s="28"/>
      <c r="LB91" s="28"/>
      <c r="LC91" s="28"/>
      <c r="LD91" s="28"/>
      <c r="LE91" s="28"/>
      <c r="LF91" s="28"/>
      <c r="LG91" s="28"/>
      <c r="LH91" s="28"/>
      <c r="LI91" s="28"/>
      <c r="LJ91" s="28"/>
      <c r="LK91" s="28"/>
      <c r="LL91" s="28"/>
      <c r="LM91" s="28"/>
      <c r="LN91" s="28"/>
      <c r="LO91" s="28"/>
      <c r="LP91" s="28"/>
      <c r="LQ91" s="28"/>
      <c r="LR91" s="28"/>
      <c r="LS91" s="28"/>
      <c r="LT91" s="28"/>
      <c r="LU91" s="28"/>
      <c r="LV91" s="28"/>
      <c r="LW91" s="28"/>
      <c r="LX91" s="28"/>
      <c r="LY91" s="28"/>
      <c r="LZ91" s="28"/>
      <c r="MA91" s="28"/>
      <c r="MB91" s="28"/>
      <c r="MC91" s="28"/>
      <c r="MD91" s="28"/>
      <c r="ME91" s="28"/>
      <c r="MF91" s="28"/>
      <c r="MG91" s="28"/>
      <c r="MH91" s="28"/>
      <c r="MI91" s="28"/>
      <c r="MJ91" s="28"/>
      <c r="MK91" s="28"/>
      <c r="ML91" s="28"/>
      <c r="MM91" s="28"/>
      <c r="MN91" s="28"/>
      <c r="MO91" s="28"/>
      <c r="MP91" s="28"/>
      <c r="MQ91" s="28"/>
      <c r="MR91" s="28"/>
      <c r="MS91" s="28"/>
      <c r="MT91" s="28"/>
      <c r="MU91" s="28"/>
      <c r="MV91" s="28"/>
      <c r="MW91" s="28"/>
      <c r="MX91" s="28"/>
      <c r="MY91" s="28"/>
      <c r="MZ91" s="28"/>
      <c r="NA91" s="28"/>
      <c r="NB91" s="28"/>
      <c r="NC91" s="28"/>
      <c r="ND91" s="28"/>
      <c r="NE91" s="28"/>
      <c r="NF91" s="28"/>
      <c r="NG91" s="28"/>
      <c r="NH91" s="28"/>
      <c r="NI91" s="28"/>
      <c r="NJ91" s="28"/>
      <c r="NK91" s="28"/>
      <c r="NL91" s="28"/>
      <c r="NM91" s="28"/>
      <c r="NN91" s="28"/>
      <c r="NO91" s="28"/>
      <c r="NP91" s="28"/>
      <c r="NQ91" s="28"/>
      <c r="NR91" s="28"/>
      <c r="NS91" s="28"/>
      <c r="NT91" s="28"/>
      <c r="NU91" s="28"/>
      <c r="NV91" s="28"/>
      <c r="NW91" s="28"/>
      <c r="NX91" s="28"/>
      <c r="NY91" s="28"/>
      <c r="NZ91" s="28"/>
      <c r="OA91" s="28"/>
      <c r="OB91" s="28"/>
      <c r="OC91" s="28"/>
      <c r="OD91" s="28"/>
      <c r="OE91" s="28"/>
      <c r="OF91" s="28"/>
      <c r="OG91" s="28"/>
      <c r="OH91" s="28"/>
      <c r="OI91" s="28"/>
      <c r="OJ91" s="28"/>
      <c r="OK91" s="28"/>
      <c r="OL91" s="28"/>
      <c r="OM91" s="28"/>
      <c r="ON91" s="28"/>
      <c r="OO91" s="28"/>
      <c r="OP91" s="28"/>
      <c r="OQ91" s="28"/>
      <c r="OR91" s="28"/>
      <c r="OS91" s="28"/>
      <c r="OT91" s="28"/>
      <c r="OU91" s="28"/>
      <c r="OV91" s="28"/>
      <c r="OW91" s="28"/>
      <c r="OX91" s="28"/>
      <c r="OY91" s="28"/>
      <c r="OZ91" s="28"/>
      <c r="PA91" s="28"/>
      <c r="PB91" s="28"/>
      <c r="PC91" s="28"/>
      <c r="PD91" s="28"/>
      <c r="PE91" s="28"/>
      <c r="PF91" s="28"/>
      <c r="PG91" s="28"/>
      <c r="PH91" s="28"/>
      <c r="PI91" s="28"/>
      <c r="PJ91" s="28"/>
      <c r="PK91" s="28"/>
      <c r="PL91" s="28"/>
      <c r="PM91" s="28"/>
      <c r="PN91" s="28"/>
      <c r="PO91" s="28"/>
      <c r="PP91" s="28"/>
      <c r="PQ91" s="28"/>
      <c r="PR91" s="28"/>
      <c r="PS91" s="28"/>
      <c r="PT91" s="28"/>
      <c r="PU91" s="28"/>
      <c r="PV91" s="28"/>
      <c r="PW91" s="28"/>
      <c r="PX91" s="28"/>
      <c r="PY91" s="28"/>
      <c r="PZ91" s="28"/>
      <c r="QA91" s="28"/>
      <c r="QB91" s="28"/>
      <c r="QC91" s="28"/>
      <c r="QD91" s="28"/>
      <c r="QE91" s="28"/>
      <c r="QF91" s="28"/>
      <c r="QG91" s="28"/>
      <c r="QH91" s="28"/>
      <c r="QI91" s="28"/>
      <c r="QJ91" s="28"/>
      <c r="QK91" s="28"/>
      <c r="QL91" s="28"/>
      <c r="QM91" s="28"/>
      <c r="QN91" s="28"/>
      <c r="QO91" s="28"/>
      <c r="QP91" s="28"/>
      <c r="QQ91" s="28"/>
      <c r="QR91" s="28"/>
      <c r="QS91" s="28"/>
      <c r="QT91" s="28"/>
      <c r="QU91" s="28"/>
      <c r="QV91" s="28"/>
      <c r="QW91" s="28"/>
      <c r="QX91" s="28"/>
      <c r="QY91" s="28"/>
      <c r="QZ91" s="28"/>
      <c r="RA91" s="28"/>
      <c r="RB91" s="28"/>
      <c r="RC91" s="28"/>
      <c r="RD91" s="28"/>
      <c r="RE91" s="28"/>
      <c r="RF91" s="28"/>
      <c r="RG91" s="28"/>
      <c r="RH91" s="28"/>
      <c r="RI91" s="28"/>
      <c r="RJ91" s="28"/>
      <c r="RK91" s="28"/>
      <c r="RL91" s="28"/>
      <c r="RM91" s="28"/>
      <c r="RN91" s="28"/>
      <c r="RO91" s="28"/>
      <c r="RP91" s="28"/>
      <c r="RQ91" s="28"/>
      <c r="RR91" s="28"/>
      <c r="RS91" s="28"/>
      <c r="RT91" s="28"/>
      <c r="RU91" s="28"/>
      <c r="RV91" s="28"/>
      <c r="RW91" s="28"/>
      <c r="RX91" s="28"/>
      <c r="RY91" s="28"/>
      <c r="RZ91" s="28"/>
      <c r="SA91" s="28"/>
      <c r="SB91" s="28"/>
      <c r="SC91" s="28"/>
      <c r="SD91" s="28"/>
      <c r="SE91" s="28"/>
      <c r="SF91" s="28"/>
      <c r="SG91" s="28"/>
      <c r="SH91" s="28"/>
      <c r="SI91" s="28"/>
      <c r="SJ91" s="28"/>
      <c r="SK91" s="28"/>
      <c r="SL91" s="28"/>
      <c r="SM91" s="28"/>
      <c r="SN91" s="28"/>
      <c r="SO91" s="28"/>
      <c r="SP91" s="28"/>
      <c r="SQ91" s="28"/>
      <c r="SR91" s="28"/>
      <c r="SS91" s="28"/>
      <c r="ST91" s="28"/>
      <c r="SU91" s="28"/>
      <c r="SV91" s="28"/>
      <c r="SW91" s="28"/>
      <c r="SX91" s="28"/>
      <c r="SY91" s="28"/>
      <c r="SZ91" s="28"/>
      <c r="TA91" s="28"/>
      <c r="TB91" s="28"/>
      <c r="TC91" s="28"/>
      <c r="TD91" s="28"/>
      <c r="TE91" s="28"/>
      <c r="TF91" s="28"/>
      <c r="TG91" s="28"/>
      <c r="TH91" s="28"/>
      <c r="TI91" s="28"/>
      <c r="TJ91" s="28"/>
      <c r="TK91" s="28"/>
      <c r="TL91" s="28"/>
      <c r="TM91" s="28"/>
      <c r="TN91" s="28"/>
      <c r="TO91" s="28"/>
      <c r="TP91" s="28"/>
      <c r="TQ91" s="28"/>
      <c r="TR91" s="28"/>
      <c r="TS91" s="28"/>
      <c r="TT91" s="28"/>
      <c r="TU91" s="28"/>
      <c r="TV91" s="28"/>
      <c r="TW91" s="28"/>
      <c r="TX91" s="28"/>
      <c r="TY91" s="28"/>
      <c r="TZ91" s="28"/>
      <c r="UA91" s="28"/>
      <c r="UB91" s="28"/>
      <c r="UC91" s="28"/>
      <c r="UD91" s="28"/>
      <c r="UE91" s="28"/>
      <c r="UF91" s="28"/>
      <c r="UG91" s="28"/>
      <c r="UH91" s="28"/>
      <c r="UI91" s="28"/>
      <c r="UJ91" s="28"/>
      <c r="UK91" s="28"/>
      <c r="UL91" s="28"/>
      <c r="UM91" s="28"/>
      <c r="UN91" s="28"/>
      <c r="UO91" s="28"/>
      <c r="UP91" s="28"/>
      <c r="UQ91" s="28"/>
      <c r="UR91" s="28"/>
      <c r="US91" s="28"/>
      <c r="UT91" s="28"/>
      <c r="UU91" s="28"/>
      <c r="UV91" s="28"/>
      <c r="UW91" s="28"/>
      <c r="UX91" s="28"/>
      <c r="UY91" s="28"/>
      <c r="UZ91" s="28"/>
      <c r="VA91" s="28"/>
      <c r="VB91" s="28"/>
      <c r="VC91" s="28"/>
      <c r="VD91" s="28"/>
      <c r="VE91" s="28"/>
      <c r="VF91" s="28"/>
      <c r="VG91" s="28"/>
      <c r="VH91" s="28"/>
      <c r="VI91" s="28"/>
      <c r="VJ91" s="28"/>
      <c r="VK91" s="28"/>
      <c r="VL91" s="28"/>
      <c r="VM91" s="28"/>
      <c r="VN91" s="28"/>
      <c r="VO91" s="28"/>
      <c r="VP91" s="28"/>
      <c r="VQ91" s="28"/>
      <c r="VR91" s="28"/>
      <c r="VS91" s="28"/>
      <c r="VT91" s="28"/>
      <c r="VU91" s="28"/>
      <c r="VV91" s="28"/>
      <c r="VW91" s="28"/>
      <c r="VX91" s="28"/>
      <c r="VY91" s="28"/>
      <c r="VZ91" s="28"/>
      <c r="WA91" s="28"/>
      <c r="WB91" s="28"/>
      <c r="WC91" s="28"/>
      <c r="WD91" s="28"/>
      <c r="WE91" s="28"/>
      <c r="WF91" s="28"/>
      <c r="WG91" s="28"/>
      <c r="WH91" s="28"/>
      <c r="WI91" s="28"/>
      <c r="WJ91" s="28"/>
      <c r="WK91" s="28"/>
      <c r="WL91" s="28"/>
      <c r="WM91" s="28"/>
      <c r="WN91" s="28"/>
      <c r="WO91" s="28"/>
      <c r="WP91" s="28"/>
      <c r="WQ91" s="28"/>
      <c r="WR91" s="28"/>
      <c r="WS91" s="28"/>
      <c r="WT91" s="28"/>
      <c r="WU91" s="28"/>
      <c r="WV91" s="28"/>
      <c r="WW91" s="28"/>
      <c r="WX91" s="28"/>
      <c r="WY91" s="28"/>
      <c r="WZ91" s="28"/>
      <c r="XA91" s="28"/>
      <c r="XB91" s="28"/>
      <c r="XC91" s="28"/>
      <c r="XD91" s="28"/>
      <c r="XE91" s="28"/>
      <c r="XF91" s="28"/>
      <c r="XG91" s="28"/>
      <c r="XH91" s="28"/>
      <c r="XI91" s="28"/>
      <c r="XJ91" s="28"/>
      <c r="XK91" s="28"/>
      <c r="XL91" s="28"/>
      <c r="XM91" s="28"/>
      <c r="XN91" s="28"/>
      <c r="XO91" s="28"/>
      <c r="XP91" s="28"/>
      <c r="XQ91" s="28"/>
      <c r="XR91" s="28"/>
      <c r="XS91" s="28"/>
      <c r="XT91" s="28"/>
      <c r="XU91" s="28"/>
      <c r="XV91" s="28"/>
      <c r="XW91" s="28"/>
      <c r="XX91" s="28"/>
      <c r="XY91" s="28"/>
      <c r="XZ91" s="28"/>
      <c r="YA91" s="28"/>
      <c r="YB91" s="28"/>
      <c r="YC91" s="28"/>
      <c r="YD91" s="28"/>
      <c r="YE91" s="28"/>
      <c r="YF91" s="28"/>
      <c r="YG91" s="28"/>
      <c r="YH91" s="28"/>
      <c r="YI91" s="28"/>
      <c r="YJ91" s="28"/>
      <c r="YK91" s="28"/>
      <c r="YL91" s="28"/>
      <c r="YM91" s="28"/>
      <c r="YN91" s="28"/>
      <c r="YO91" s="28"/>
      <c r="YP91" s="28"/>
      <c r="YQ91" s="28"/>
      <c r="YR91" s="28"/>
      <c r="YS91" s="28"/>
      <c r="YT91" s="28"/>
      <c r="YU91" s="28"/>
      <c r="YV91" s="28"/>
      <c r="YW91" s="28"/>
      <c r="YX91" s="28"/>
      <c r="YY91" s="28"/>
      <c r="YZ91" s="28"/>
      <c r="ZA91" s="28"/>
      <c r="ZB91" s="28"/>
      <c r="ZC91" s="28"/>
      <c r="ZD91" s="28"/>
      <c r="ZE91" s="28"/>
      <c r="ZF91" s="28"/>
      <c r="ZG91" s="28"/>
      <c r="ZH91" s="28"/>
      <c r="ZI91" s="28"/>
      <c r="ZJ91" s="28"/>
      <c r="ZK91" s="28"/>
      <c r="ZL91" s="28"/>
      <c r="ZM91" s="28"/>
      <c r="ZN91" s="28"/>
      <c r="ZO91" s="28"/>
      <c r="ZP91" s="28"/>
      <c r="ZQ91" s="28"/>
      <c r="ZR91" s="28"/>
      <c r="ZS91" s="28"/>
      <c r="ZT91" s="28"/>
      <c r="ZU91" s="28"/>
      <c r="ZV91" s="28"/>
      <c r="ZW91" s="28"/>
      <c r="ZX91" s="28"/>
      <c r="ZY91" s="28"/>
      <c r="ZZ91" s="28"/>
      <c r="AAA91" s="28"/>
      <c r="AAB91" s="28"/>
      <c r="AAC91" s="28"/>
      <c r="AAD91" s="28"/>
      <c r="AAE91" s="28"/>
      <c r="AAF91" s="28"/>
      <c r="AAG91" s="28"/>
      <c r="AAH91" s="28"/>
      <c r="AAI91" s="28"/>
      <c r="AAJ91" s="28"/>
      <c r="AAK91" s="28"/>
      <c r="AAL91" s="28"/>
      <c r="AAM91" s="28"/>
      <c r="AAN91" s="28"/>
      <c r="AAO91" s="28"/>
      <c r="AAP91" s="28"/>
      <c r="AAQ91" s="28"/>
      <c r="AAR91" s="28"/>
      <c r="AAS91" s="28"/>
      <c r="AAT91" s="28"/>
      <c r="AAU91" s="28"/>
      <c r="AAV91" s="28"/>
      <c r="AAW91" s="28"/>
      <c r="AAX91" s="28"/>
      <c r="AAY91" s="28"/>
      <c r="AAZ91" s="28"/>
      <c r="ABA91" s="28"/>
      <c r="ABB91" s="28"/>
      <c r="ABC91" s="28"/>
      <c r="ABD91" s="28"/>
      <c r="ABE91" s="28"/>
      <c r="ABF91" s="28"/>
      <c r="ABG91" s="28"/>
      <c r="ABH91" s="28"/>
      <c r="ABI91" s="28"/>
      <c r="ABJ91" s="28"/>
      <c r="ABK91" s="28"/>
      <c r="ABL91" s="28"/>
      <c r="ABM91" s="28"/>
      <c r="ABN91" s="28"/>
      <c r="ABO91" s="28"/>
      <c r="ABP91" s="28"/>
      <c r="ABQ91" s="28"/>
      <c r="ABR91" s="28"/>
      <c r="ABS91" s="28"/>
      <c r="ABT91" s="28"/>
      <c r="ABU91" s="28"/>
      <c r="ABV91" s="28"/>
      <c r="ABW91" s="28"/>
      <c r="ABX91" s="28"/>
      <c r="ABY91" s="28"/>
      <c r="ABZ91" s="28"/>
      <c r="ACA91" s="28"/>
      <c r="ACB91" s="28"/>
      <c r="ACC91" s="28"/>
      <c r="ACD91" s="28"/>
      <c r="ACE91" s="28"/>
      <c r="ACF91" s="28"/>
      <c r="ACG91" s="28"/>
      <c r="ACH91" s="28"/>
      <c r="ACI91" s="28"/>
      <c r="ACJ91" s="28"/>
      <c r="ACK91" s="28"/>
      <c r="ACL91" s="28"/>
      <c r="ACM91" s="28"/>
      <c r="ACN91" s="28"/>
      <c r="ACO91" s="28"/>
      <c r="ACP91" s="28"/>
      <c r="ACQ91" s="28"/>
      <c r="ACR91" s="28"/>
      <c r="ACS91" s="28"/>
      <c r="ACT91" s="28"/>
      <c r="ACU91" s="28"/>
      <c r="ACV91" s="28"/>
      <c r="ACW91" s="28"/>
      <c r="ACX91" s="28"/>
      <c r="ACY91" s="28"/>
      <c r="ACZ91" s="28"/>
      <c r="ADA91" s="28"/>
      <c r="ADB91" s="28"/>
      <c r="ADC91" s="28"/>
      <c r="ADD91" s="28"/>
      <c r="ADE91" s="28"/>
      <c r="ADF91" s="28"/>
      <c r="ADG91" s="28"/>
      <c r="ADH91" s="28"/>
      <c r="ADI91" s="28"/>
      <c r="ADJ91" s="28"/>
      <c r="ADK91" s="28"/>
      <c r="ADL91" s="28"/>
      <c r="ADM91" s="28"/>
      <c r="ADN91" s="28"/>
      <c r="ADO91" s="28"/>
      <c r="ADP91" s="28"/>
      <c r="ADQ91" s="28"/>
      <c r="ADR91" s="28"/>
      <c r="ADS91" s="28"/>
      <c r="ADT91" s="28"/>
      <c r="ADU91" s="28"/>
      <c r="ADV91" s="28"/>
      <c r="ADW91" s="28"/>
      <c r="ADX91" s="28"/>
      <c r="ADY91" s="28"/>
      <c r="ADZ91" s="28"/>
      <c r="AEA91" s="28"/>
      <c r="AEB91" s="28"/>
      <c r="AEC91" s="28"/>
      <c r="AED91" s="28"/>
      <c r="AEE91" s="28"/>
      <c r="AEF91" s="28"/>
      <c r="AEG91" s="28"/>
      <c r="AEH91" s="28"/>
      <c r="AEI91" s="28"/>
      <c r="AEJ91" s="28"/>
      <c r="AEK91" s="28"/>
      <c r="AEL91" s="28"/>
      <c r="AEM91" s="28"/>
      <c r="AEN91" s="28"/>
      <c r="AEO91" s="28"/>
      <c r="AEP91" s="28"/>
      <c r="AEQ91" s="28"/>
      <c r="AER91" s="28"/>
      <c r="AES91" s="28"/>
      <c r="AET91" s="28"/>
      <c r="AEU91" s="28"/>
      <c r="AEV91" s="28"/>
      <c r="AEW91" s="28"/>
      <c r="AEX91" s="28"/>
      <c r="AEY91" s="28"/>
      <c r="AEZ91" s="28"/>
      <c r="AFA91" s="28"/>
      <c r="AFB91" s="28"/>
      <c r="AFC91" s="28"/>
      <c r="AFD91" s="28"/>
      <c r="AFE91" s="28"/>
      <c r="AFF91" s="28"/>
      <c r="AFG91" s="28"/>
      <c r="AFH91" s="28"/>
      <c r="AFI91" s="28"/>
      <c r="AFJ91" s="28"/>
      <c r="AFK91" s="28"/>
      <c r="AFL91" s="28"/>
      <c r="AFM91" s="28"/>
      <c r="AFN91" s="28"/>
      <c r="AFO91" s="28"/>
      <c r="AFP91" s="28"/>
      <c r="AFQ91" s="28"/>
      <c r="AFR91" s="28"/>
      <c r="AFS91" s="28"/>
      <c r="AFT91" s="28"/>
      <c r="AFU91" s="28"/>
      <c r="AFV91" s="28"/>
      <c r="AFW91" s="28"/>
      <c r="AFX91" s="28"/>
      <c r="AFY91" s="28"/>
      <c r="AFZ91" s="28"/>
      <c r="AGA91" s="28"/>
      <c r="AGB91" s="28"/>
      <c r="AGC91" s="28"/>
      <c r="AGD91" s="28"/>
      <c r="AGE91" s="28"/>
      <c r="AGF91" s="28"/>
      <c r="AGG91" s="28"/>
      <c r="AGH91" s="28"/>
      <c r="AGI91" s="28"/>
      <c r="AGJ91" s="28"/>
      <c r="AGK91" s="28"/>
      <c r="AGL91" s="28"/>
      <c r="AGM91" s="28"/>
      <c r="AGN91" s="28"/>
      <c r="AGO91" s="28"/>
      <c r="AGP91" s="28"/>
      <c r="AGQ91" s="28"/>
      <c r="AGR91" s="28"/>
      <c r="AGS91" s="28"/>
      <c r="AGT91" s="28"/>
      <c r="AGU91" s="28"/>
      <c r="AGV91" s="28"/>
      <c r="AGW91" s="28"/>
      <c r="AGX91" s="28"/>
      <c r="AGY91" s="28"/>
      <c r="AGZ91" s="28"/>
      <c r="AHA91" s="28"/>
      <c r="AHB91" s="28"/>
      <c r="AHC91" s="28"/>
      <c r="AHD91" s="28"/>
      <c r="AHE91" s="28"/>
      <c r="AHF91" s="28"/>
      <c r="AHG91" s="28"/>
      <c r="AHH91" s="28"/>
      <c r="AHI91" s="28"/>
      <c r="AHJ91" s="28"/>
      <c r="AHK91" s="28"/>
      <c r="AHL91" s="28"/>
      <c r="AHM91" s="28"/>
      <c r="AHN91" s="28"/>
      <c r="AHO91" s="28"/>
      <c r="AHP91" s="28"/>
      <c r="AHQ91" s="28"/>
      <c r="AHR91" s="28"/>
      <c r="AHS91" s="28"/>
      <c r="AHT91" s="28"/>
      <c r="AHU91" s="28"/>
      <c r="AHV91" s="28"/>
      <c r="AHW91" s="28"/>
      <c r="AHX91" s="28"/>
      <c r="AHY91" s="28"/>
      <c r="AHZ91" s="28"/>
      <c r="AIA91" s="28"/>
      <c r="AIB91" s="28"/>
      <c r="AIC91" s="28"/>
      <c r="AID91" s="28"/>
      <c r="AIE91" s="28"/>
      <c r="AIF91" s="28"/>
      <c r="AIG91" s="28"/>
      <c r="AIH91" s="28"/>
      <c r="AII91" s="28"/>
      <c r="AIJ91" s="28"/>
      <c r="AIK91" s="28"/>
      <c r="AIL91" s="28"/>
      <c r="AIM91" s="28"/>
      <c r="AIN91" s="28"/>
      <c r="AIO91" s="28"/>
      <c r="AIP91" s="28"/>
      <c r="AIQ91" s="28"/>
      <c r="AIR91" s="28"/>
      <c r="AIS91" s="28"/>
      <c r="AIT91" s="28"/>
      <c r="AIU91" s="28"/>
      <c r="AIV91" s="28"/>
      <c r="AIW91" s="28"/>
      <c r="AIX91" s="28"/>
      <c r="AIY91" s="28"/>
      <c r="AIZ91" s="28"/>
      <c r="AJA91" s="28"/>
      <c r="AJB91" s="28"/>
      <c r="AJC91" s="28"/>
      <c r="AJD91" s="28"/>
      <c r="AJE91" s="28"/>
      <c r="AJF91" s="28"/>
      <c r="AJG91" s="28"/>
      <c r="AJH91" s="28"/>
      <c r="AJI91" s="28"/>
      <c r="AJJ91" s="28"/>
      <c r="AJK91" s="28"/>
      <c r="AJL91" s="28"/>
      <c r="AJM91" s="28"/>
      <c r="AJN91" s="28"/>
      <c r="AJO91" s="28"/>
      <c r="AJP91" s="28"/>
      <c r="AJQ91" s="28"/>
      <c r="AJR91" s="28"/>
      <c r="AJS91" s="28"/>
      <c r="AJT91" s="28"/>
      <c r="AJU91" s="28"/>
      <c r="AJV91" s="28"/>
      <c r="AJW91" s="28"/>
      <c r="AJX91" s="28"/>
      <c r="AJY91" s="28"/>
      <c r="AJZ91" s="28"/>
      <c r="AKA91" s="28"/>
      <c r="AKB91" s="28"/>
      <c r="AKC91" s="28"/>
      <c r="AKD91" s="28"/>
      <c r="AKE91" s="28"/>
      <c r="AKF91" s="28"/>
      <c r="AKG91" s="28"/>
      <c r="AKH91" s="28"/>
      <c r="AKI91" s="28"/>
      <c r="AKJ91" s="28"/>
      <c r="AKK91" s="28"/>
      <c r="AKL91" s="28"/>
      <c r="AKM91" s="28"/>
      <c r="AKN91" s="28"/>
      <c r="AKO91" s="28"/>
      <c r="AKP91" s="28"/>
      <c r="AKQ91" s="28"/>
      <c r="AKR91" s="28"/>
      <c r="AKS91" s="28"/>
      <c r="AKT91" s="28"/>
      <c r="AKU91" s="28"/>
      <c r="AKV91" s="28"/>
      <c r="AKW91" s="28"/>
      <c r="AKX91" s="28"/>
      <c r="AKY91" s="28"/>
      <c r="AKZ91" s="28"/>
      <c r="ALA91" s="28"/>
      <c r="ALB91" s="28"/>
      <c r="ALC91" s="28"/>
      <c r="ALD91" s="28"/>
      <c r="ALE91" s="28"/>
      <c r="ALF91" s="28"/>
      <c r="ALG91" s="28"/>
      <c r="ALH91" s="28"/>
      <c r="ALI91" s="28"/>
      <c r="ALJ91" s="28"/>
      <c r="ALK91" s="28"/>
      <c r="ALL91" s="28"/>
      <c r="ALM91" s="28"/>
      <c r="ALN91" s="28"/>
      <c r="ALO91" s="28"/>
      <c r="ALP91" s="28"/>
      <c r="ALQ91" s="28"/>
      <c r="ALR91" s="28"/>
      <c r="ALS91" s="28"/>
      <c r="ALT91" s="28"/>
      <c r="ALU91" s="28"/>
      <c r="ALV91" s="28"/>
      <c r="ALW91" s="28"/>
      <c r="ALX91" s="28"/>
      <c r="ALY91" s="28"/>
      <c r="ALZ91" s="28"/>
      <c r="AMA91" s="28"/>
      <c r="AMB91" s="28"/>
      <c r="AMC91" s="28"/>
      <c r="AMD91" s="28"/>
      <c r="AME91" s="30"/>
    </row>
    <row r="92" spans="2:1020" s="29" customFormat="1" ht="12" customHeight="1" thickBot="1">
      <c r="B92" s="28"/>
      <c r="C92" s="144" t="s">
        <v>5</v>
      </c>
      <c r="D92" s="145"/>
      <c r="E92" s="145"/>
      <c r="F92" s="145"/>
      <c r="G92" s="145"/>
      <c r="H92" s="145"/>
      <c r="I92" s="145"/>
      <c r="J92" s="145"/>
      <c r="K92" s="481"/>
      <c r="L92" s="146"/>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c r="GV92" s="28"/>
      <c r="GW92" s="28"/>
      <c r="GX92" s="28"/>
      <c r="GY92" s="28"/>
      <c r="GZ92" s="28"/>
      <c r="HA92" s="28"/>
      <c r="HB92" s="28"/>
      <c r="HC92" s="28"/>
      <c r="HD92" s="28"/>
      <c r="HE92" s="28"/>
      <c r="HF92" s="28"/>
      <c r="HG92" s="28"/>
      <c r="HH92" s="28"/>
      <c r="HI92" s="28"/>
      <c r="HJ92" s="28"/>
      <c r="HK92" s="28"/>
      <c r="HL92" s="28"/>
      <c r="HM92" s="28"/>
      <c r="HN92" s="28"/>
      <c r="HO92" s="28"/>
      <c r="HP92" s="28"/>
      <c r="HQ92" s="28"/>
      <c r="HR92" s="28"/>
      <c r="HS92" s="28"/>
      <c r="HT92" s="28"/>
      <c r="HU92" s="28"/>
      <c r="HV92" s="28"/>
      <c r="HW92" s="28"/>
      <c r="HX92" s="28"/>
      <c r="HY92" s="28"/>
      <c r="HZ92" s="28"/>
      <c r="IA92" s="28"/>
      <c r="IB92" s="28"/>
      <c r="IC92" s="28"/>
      <c r="ID92" s="28"/>
      <c r="IE92" s="28"/>
      <c r="IF92" s="28"/>
      <c r="IG92" s="28"/>
      <c r="IH92" s="28"/>
      <c r="II92" s="28"/>
      <c r="IJ92" s="28"/>
      <c r="IK92" s="28"/>
      <c r="IL92" s="28"/>
      <c r="IM92" s="28"/>
      <c r="IN92" s="28"/>
      <c r="IO92" s="28"/>
      <c r="IP92" s="28"/>
      <c r="IQ92" s="28"/>
      <c r="IR92" s="28"/>
      <c r="IS92" s="28"/>
      <c r="IT92" s="28"/>
      <c r="IU92" s="28"/>
      <c r="IV92" s="28"/>
      <c r="IW92" s="28"/>
      <c r="IX92" s="28"/>
      <c r="IY92" s="28"/>
      <c r="IZ92" s="28"/>
      <c r="JA92" s="28"/>
      <c r="JB92" s="28"/>
      <c r="JC92" s="28"/>
      <c r="JD92" s="28"/>
      <c r="JE92" s="28"/>
      <c r="JF92" s="28"/>
      <c r="JG92" s="28"/>
      <c r="JH92" s="28"/>
      <c r="JI92" s="28"/>
      <c r="JJ92" s="28"/>
      <c r="JK92" s="28"/>
      <c r="JL92" s="28"/>
      <c r="JM92" s="28"/>
      <c r="JN92" s="28"/>
      <c r="JO92" s="28"/>
      <c r="JP92" s="28"/>
      <c r="JQ92" s="28"/>
      <c r="JR92" s="28"/>
      <c r="JS92" s="28"/>
      <c r="JT92" s="28"/>
      <c r="JU92" s="28"/>
      <c r="JV92" s="28"/>
      <c r="JW92" s="28"/>
      <c r="JX92" s="28"/>
      <c r="JY92" s="28"/>
      <c r="JZ92" s="28"/>
      <c r="KA92" s="28"/>
      <c r="KB92" s="28"/>
      <c r="KC92" s="28"/>
      <c r="KD92" s="28"/>
      <c r="KE92" s="28"/>
      <c r="KF92" s="28"/>
      <c r="KG92" s="28"/>
      <c r="KH92" s="28"/>
      <c r="KI92" s="28"/>
      <c r="KJ92" s="28"/>
      <c r="KK92" s="28"/>
      <c r="KL92" s="28"/>
      <c r="KM92" s="28"/>
      <c r="KN92" s="28"/>
      <c r="KO92" s="28"/>
      <c r="KP92" s="28"/>
      <c r="KQ92" s="28"/>
      <c r="KR92" s="28"/>
      <c r="KS92" s="28"/>
      <c r="KT92" s="28"/>
      <c r="KU92" s="28"/>
      <c r="KV92" s="28"/>
      <c r="KW92" s="28"/>
      <c r="KX92" s="28"/>
      <c r="KY92" s="28"/>
      <c r="KZ92" s="28"/>
      <c r="LA92" s="28"/>
      <c r="LB92" s="28"/>
      <c r="LC92" s="28"/>
      <c r="LD92" s="28"/>
      <c r="LE92" s="28"/>
      <c r="LF92" s="28"/>
      <c r="LG92" s="28"/>
      <c r="LH92" s="28"/>
      <c r="LI92" s="28"/>
      <c r="LJ92" s="28"/>
      <c r="LK92" s="28"/>
      <c r="LL92" s="28"/>
      <c r="LM92" s="28"/>
      <c r="LN92" s="28"/>
      <c r="LO92" s="28"/>
      <c r="LP92" s="28"/>
      <c r="LQ92" s="28"/>
      <c r="LR92" s="28"/>
      <c r="LS92" s="28"/>
      <c r="LT92" s="28"/>
      <c r="LU92" s="28"/>
      <c r="LV92" s="28"/>
      <c r="LW92" s="28"/>
      <c r="LX92" s="28"/>
      <c r="LY92" s="28"/>
      <c r="LZ92" s="28"/>
      <c r="MA92" s="28"/>
      <c r="MB92" s="28"/>
      <c r="MC92" s="28"/>
      <c r="MD92" s="28"/>
      <c r="ME92" s="28"/>
      <c r="MF92" s="28"/>
      <c r="MG92" s="28"/>
      <c r="MH92" s="28"/>
      <c r="MI92" s="28"/>
      <c r="MJ92" s="28"/>
      <c r="MK92" s="28"/>
      <c r="ML92" s="28"/>
      <c r="MM92" s="28"/>
      <c r="MN92" s="28"/>
      <c r="MO92" s="28"/>
      <c r="MP92" s="28"/>
      <c r="MQ92" s="28"/>
      <c r="MR92" s="28"/>
      <c r="MS92" s="28"/>
      <c r="MT92" s="28"/>
      <c r="MU92" s="28"/>
      <c r="MV92" s="28"/>
      <c r="MW92" s="28"/>
      <c r="MX92" s="28"/>
      <c r="MY92" s="28"/>
      <c r="MZ92" s="28"/>
      <c r="NA92" s="28"/>
      <c r="NB92" s="28"/>
      <c r="NC92" s="28"/>
      <c r="ND92" s="28"/>
      <c r="NE92" s="28"/>
      <c r="NF92" s="28"/>
      <c r="NG92" s="28"/>
      <c r="NH92" s="28"/>
      <c r="NI92" s="28"/>
      <c r="NJ92" s="28"/>
      <c r="NK92" s="28"/>
      <c r="NL92" s="28"/>
      <c r="NM92" s="28"/>
      <c r="NN92" s="28"/>
      <c r="NO92" s="28"/>
      <c r="NP92" s="28"/>
      <c r="NQ92" s="28"/>
      <c r="NR92" s="28"/>
      <c r="NS92" s="28"/>
      <c r="NT92" s="28"/>
      <c r="NU92" s="28"/>
      <c r="NV92" s="28"/>
      <c r="NW92" s="28"/>
      <c r="NX92" s="28"/>
      <c r="NY92" s="28"/>
      <c r="NZ92" s="28"/>
      <c r="OA92" s="28"/>
      <c r="OB92" s="28"/>
      <c r="OC92" s="28"/>
      <c r="OD92" s="28"/>
      <c r="OE92" s="28"/>
      <c r="OF92" s="28"/>
      <c r="OG92" s="28"/>
      <c r="OH92" s="28"/>
      <c r="OI92" s="28"/>
      <c r="OJ92" s="28"/>
      <c r="OK92" s="28"/>
      <c r="OL92" s="28"/>
      <c r="OM92" s="28"/>
      <c r="ON92" s="28"/>
      <c r="OO92" s="28"/>
      <c r="OP92" s="28"/>
      <c r="OQ92" s="28"/>
      <c r="OR92" s="28"/>
      <c r="OS92" s="28"/>
      <c r="OT92" s="28"/>
      <c r="OU92" s="28"/>
      <c r="OV92" s="28"/>
      <c r="OW92" s="28"/>
      <c r="OX92" s="28"/>
      <c r="OY92" s="28"/>
      <c r="OZ92" s="28"/>
      <c r="PA92" s="28"/>
      <c r="PB92" s="28"/>
      <c r="PC92" s="28"/>
      <c r="PD92" s="28"/>
      <c r="PE92" s="28"/>
      <c r="PF92" s="28"/>
      <c r="PG92" s="28"/>
      <c r="PH92" s="28"/>
      <c r="PI92" s="28"/>
      <c r="PJ92" s="28"/>
      <c r="PK92" s="28"/>
      <c r="PL92" s="28"/>
      <c r="PM92" s="28"/>
      <c r="PN92" s="28"/>
      <c r="PO92" s="28"/>
      <c r="PP92" s="28"/>
      <c r="PQ92" s="28"/>
      <c r="PR92" s="28"/>
      <c r="PS92" s="28"/>
      <c r="PT92" s="28"/>
      <c r="PU92" s="28"/>
      <c r="PV92" s="28"/>
      <c r="PW92" s="28"/>
      <c r="PX92" s="28"/>
      <c r="PY92" s="28"/>
      <c r="PZ92" s="28"/>
      <c r="QA92" s="28"/>
      <c r="QB92" s="28"/>
      <c r="QC92" s="28"/>
      <c r="QD92" s="28"/>
      <c r="QE92" s="28"/>
      <c r="QF92" s="28"/>
      <c r="QG92" s="28"/>
      <c r="QH92" s="28"/>
      <c r="QI92" s="28"/>
      <c r="QJ92" s="28"/>
      <c r="QK92" s="28"/>
      <c r="QL92" s="28"/>
      <c r="QM92" s="28"/>
      <c r="QN92" s="28"/>
      <c r="QO92" s="28"/>
      <c r="QP92" s="28"/>
      <c r="QQ92" s="28"/>
      <c r="QR92" s="28"/>
      <c r="QS92" s="28"/>
      <c r="QT92" s="28"/>
      <c r="QU92" s="28"/>
      <c r="QV92" s="28"/>
      <c r="QW92" s="28"/>
      <c r="QX92" s="28"/>
      <c r="QY92" s="28"/>
      <c r="QZ92" s="28"/>
      <c r="RA92" s="28"/>
      <c r="RB92" s="28"/>
      <c r="RC92" s="28"/>
      <c r="RD92" s="28"/>
      <c r="RE92" s="28"/>
      <c r="RF92" s="28"/>
      <c r="RG92" s="28"/>
      <c r="RH92" s="28"/>
      <c r="RI92" s="28"/>
      <c r="RJ92" s="28"/>
      <c r="RK92" s="28"/>
      <c r="RL92" s="28"/>
      <c r="RM92" s="28"/>
      <c r="RN92" s="28"/>
      <c r="RO92" s="28"/>
      <c r="RP92" s="28"/>
      <c r="RQ92" s="28"/>
      <c r="RR92" s="28"/>
      <c r="RS92" s="28"/>
      <c r="RT92" s="28"/>
      <c r="RU92" s="28"/>
      <c r="RV92" s="28"/>
      <c r="RW92" s="28"/>
      <c r="RX92" s="28"/>
      <c r="RY92" s="28"/>
      <c r="RZ92" s="28"/>
      <c r="SA92" s="28"/>
      <c r="SB92" s="28"/>
      <c r="SC92" s="28"/>
      <c r="SD92" s="28"/>
      <c r="SE92" s="28"/>
      <c r="SF92" s="28"/>
      <c r="SG92" s="28"/>
      <c r="SH92" s="28"/>
      <c r="SI92" s="28"/>
      <c r="SJ92" s="28"/>
      <c r="SK92" s="28"/>
      <c r="SL92" s="28"/>
      <c r="SM92" s="28"/>
      <c r="SN92" s="28"/>
      <c r="SO92" s="28"/>
      <c r="SP92" s="28"/>
      <c r="SQ92" s="28"/>
      <c r="SR92" s="28"/>
      <c r="SS92" s="28"/>
      <c r="ST92" s="28"/>
      <c r="SU92" s="28"/>
      <c r="SV92" s="28"/>
      <c r="SW92" s="28"/>
      <c r="SX92" s="28"/>
      <c r="SY92" s="28"/>
      <c r="SZ92" s="28"/>
      <c r="TA92" s="28"/>
      <c r="TB92" s="28"/>
      <c r="TC92" s="28"/>
      <c r="TD92" s="28"/>
      <c r="TE92" s="28"/>
      <c r="TF92" s="28"/>
      <c r="TG92" s="28"/>
      <c r="TH92" s="28"/>
      <c r="TI92" s="28"/>
      <c r="TJ92" s="28"/>
      <c r="TK92" s="28"/>
      <c r="TL92" s="28"/>
      <c r="TM92" s="28"/>
      <c r="TN92" s="28"/>
      <c r="TO92" s="28"/>
      <c r="TP92" s="28"/>
      <c r="TQ92" s="28"/>
      <c r="TR92" s="28"/>
      <c r="TS92" s="28"/>
      <c r="TT92" s="28"/>
      <c r="TU92" s="28"/>
      <c r="TV92" s="28"/>
      <c r="TW92" s="28"/>
      <c r="TX92" s="28"/>
      <c r="TY92" s="28"/>
      <c r="TZ92" s="28"/>
      <c r="UA92" s="28"/>
      <c r="UB92" s="28"/>
      <c r="UC92" s="28"/>
      <c r="UD92" s="28"/>
      <c r="UE92" s="28"/>
      <c r="UF92" s="28"/>
      <c r="UG92" s="28"/>
      <c r="UH92" s="28"/>
      <c r="UI92" s="28"/>
      <c r="UJ92" s="28"/>
      <c r="UK92" s="28"/>
      <c r="UL92" s="28"/>
      <c r="UM92" s="28"/>
      <c r="UN92" s="28"/>
      <c r="UO92" s="28"/>
      <c r="UP92" s="28"/>
      <c r="UQ92" s="28"/>
      <c r="UR92" s="28"/>
      <c r="US92" s="28"/>
      <c r="UT92" s="28"/>
      <c r="UU92" s="28"/>
      <c r="UV92" s="28"/>
      <c r="UW92" s="28"/>
      <c r="UX92" s="28"/>
      <c r="UY92" s="28"/>
      <c r="UZ92" s="28"/>
      <c r="VA92" s="28"/>
      <c r="VB92" s="28"/>
      <c r="VC92" s="28"/>
      <c r="VD92" s="28"/>
      <c r="VE92" s="28"/>
      <c r="VF92" s="28"/>
      <c r="VG92" s="28"/>
      <c r="VH92" s="28"/>
      <c r="VI92" s="28"/>
      <c r="VJ92" s="28"/>
      <c r="VK92" s="28"/>
      <c r="VL92" s="28"/>
      <c r="VM92" s="28"/>
      <c r="VN92" s="28"/>
      <c r="VO92" s="28"/>
      <c r="VP92" s="28"/>
      <c r="VQ92" s="28"/>
      <c r="VR92" s="28"/>
      <c r="VS92" s="28"/>
      <c r="VT92" s="28"/>
      <c r="VU92" s="28"/>
      <c r="VV92" s="28"/>
      <c r="VW92" s="28"/>
      <c r="VX92" s="28"/>
      <c r="VY92" s="28"/>
      <c r="VZ92" s="28"/>
      <c r="WA92" s="28"/>
      <c r="WB92" s="28"/>
      <c r="WC92" s="28"/>
      <c r="WD92" s="28"/>
      <c r="WE92" s="28"/>
      <c r="WF92" s="28"/>
      <c r="WG92" s="28"/>
      <c r="WH92" s="28"/>
      <c r="WI92" s="28"/>
      <c r="WJ92" s="28"/>
      <c r="WK92" s="28"/>
      <c r="WL92" s="28"/>
      <c r="WM92" s="28"/>
      <c r="WN92" s="28"/>
      <c r="WO92" s="28"/>
      <c r="WP92" s="28"/>
      <c r="WQ92" s="28"/>
      <c r="WR92" s="28"/>
      <c r="WS92" s="28"/>
      <c r="WT92" s="28"/>
      <c r="WU92" s="28"/>
      <c r="WV92" s="28"/>
      <c r="WW92" s="28"/>
      <c r="WX92" s="28"/>
      <c r="WY92" s="28"/>
      <c r="WZ92" s="28"/>
      <c r="XA92" s="28"/>
      <c r="XB92" s="28"/>
      <c r="XC92" s="28"/>
      <c r="XD92" s="28"/>
      <c r="XE92" s="28"/>
      <c r="XF92" s="28"/>
      <c r="XG92" s="28"/>
      <c r="XH92" s="28"/>
      <c r="XI92" s="28"/>
      <c r="XJ92" s="28"/>
      <c r="XK92" s="28"/>
      <c r="XL92" s="28"/>
      <c r="XM92" s="28"/>
      <c r="XN92" s="28"/>
      <c r="XO92" s="28"/>
      <c r="XP92" s="28"/>
      <c r="XQ92" s="28"/>
      <c r="XR92" s="28"/>
      <c r="XS92" s="28"/>
      <c r="XT92" s="28"/>
      <c r="XU92" s="28"/>
      <c r="XV92" s="28"/>
      <c r="XW92" s="28"/>
      <c r="XX92" s="28"/>
      <c r="XY92" s="28"/>
      <c r="XZ92" s="28"/>
      <c r="YA92" s="28"/>
      <c r="YB92" s="28"/>
      <c r="YC92" s="28"/>
      <c r="YD92" s="28"/>
      <c r="YE92" s="28"/>
      <c r="YF92" s="28"/>
      <c r="YG92" s="28"/>
      <c r="YH92" s="28"/>
      <c r="YI92" s="28"/>
      <c r="YJ92" s="28"/>
      <c r="YK92" s="28"/>
      <c r="YL92" s="28"/>
      <c r="YM92" s="28"/>
      <c r="YN92" s="28"/>
      <c r="YO92" s="28"/>
      <c r="YP92" s="28"/>
      <c r="YQ92" s="28"/>
      <c r="YR92" s="28"/>
      <c r="YS92" s="28"/>
      <c r="YT92" s="28"/>
      <c r="YU92" s="28"/>
      <c r="YV92" s="28"/>
      <c r="YW92" s="28"/>
      <c r="YX92" s="28"/>
      <c r="YY92" s="28"/>
      <c r="YZ92" s="28"/>
      <c r="ZA92" s="28"/>
      <c r="ZB92" s="28"/>
      <c r="ZC92" s="28"/>
      <c r="ZD92" s="28"/>
      <c r="ZE92" s="28"/>
      <c r="ZF92" s="28"/>
      <c r="ZG92" s="28"/>
      <c r="ZH92" s="28"/>
      <c r="ZI92" s="28"/>
      <c r="ZJ92" s="28"/>
      <c r="ZK92" s="28"/>
      <c r="ZL92" s="28"/>
      <c r="ZM92" s="28"/>
      <c r="ZN92" s="28"/>
      <c r="ZO92" s="28"/>
      <c r="ZP92" s="28"/>
      <c r="ZQ92" s="28"/>
      <c r="ZR92" s="28"/>
      <c r="ZS92" s="28"/>
      <c r="ZT92" s="28"/>
      <c r="ZU92" s="28"/>
      <c r="ZV92" s="28"/>
      <c r="ZW92" s="28"/>
      <c r="ZX92" s="28"/>
      <c r="ZY92" s="28"/>
      <c r="ZZ92" s="28"/>
      <c r="AAA92" s="28"/>
      <c r="AAB92" s="28"/>
      <c r="AAC92" s="28"/>
      <c r="AAD92" s="28"/>
      <c r="AAE92" s="28"/>
      <c r="AAF92" s="28"/>
      <c r="AAG92" s="28"/>
      <c r="AAH92" s="28"/>
      <c r="AAI92" s="28"/>
      <c r="AAJ92" s="28"/>
      <c r="AAK92" s="28"/>
      <c r="AAL92" s="28"/>
      <c r="AAM92" s="28"/>
      <c r="AAN92" s="28"/>
      <c r="AAO92" s="28"/>
      <c r="AAP92" s="28"/>
      <c r="AAQ92" s="28"/>
      <c r="AAR92" s="28"/>
      <c r="AAS92" s="28"/>
      <c r="AAT92" s="28"/>
      <c r="AAU92" s="28"/>
      <c r="AAV92" s="28"/>
      <c r="AAW92" s="28"/>
      <c r="AAX92" s="28"/>
      <c r="AAY92" s="28"/>
      <c r="AAZ92" s="28"/>
      <c r="ABA92" s="28"/>
      <c r="ABB92" s="28"/>
      <c r="ABC92" s="28"/>
      <c r="ABD92" s="28"/>
      <c r="ABE92" s="28"/>
      <c r="ABF92" s="28"/>
      <c r="ABG92" s="28"/>
      <c r="ABH92" s="28"/>
      <c r="ABI92" s="28"/>
      <c r="ABJ92" s="28"/>
      <c r="ABK92" s="28"/>
      <c r="ABL92" s="28"/>
      <c r="ABM92" s="28"/>
      <c r="ABN92" s="28"/>
      <c r="ABO92" s="28"/>
      <c r="ABP92" s="28"/>
      <c r="ABQ92" s="28"/>
      <c r="ABR92" s="28"/>
      <c r="ABS92" s="28"/>
      <c r="ABT92" s="28"/>
      <c r="ABU92" s="28"/>
      <c r="ABV92" s="28"/>
      <c r="ABW92" s="28"/>
      <c r="ABX92" s="28"/>
      <c r="ABY92" s="28"/>
      <c r="ABZ92" s="28"/>
      <c r="ACA92" s="28"/>
      <c r="ACB92" s="28"/>
      <c r="ACC92" s="28"/>
      <c r="ACD92" s="28"/>
      <c r="ACE92" s="28"/>
      <c r="ACF92" s="28"/>
      <c r="ACG92" s="28"/>
      <c r="ACH92" s="28"/>
      <c r="ACI92" s="28"/>
      <c r="ACJ92" s="28"/>
      <c r="ACK92" s="28"/>
      <c r="ACL92" s="28"/>
      <c r="ACM92" s="28"/>
      <c r="ACN92" s="28"/>
      <c r="ACO92" s="28"/>
      <c r="ACP92" s="28"/>
      <c r="ACQ92" s="28"/>
      <c r="ACR92" s="28"/>
      <c r="ACS92" s="28"/>
      <c r="ACT92" s="28"/>
      <c r="ACU92" s="28"/>
      <c r="ACV92" s="28"/>
      <c r="ACW92" s="28"/>
      <c r="ACX92" s="28"/>
      <c r="ACY92" s="28"/>
      <c r="ACZ92" s="28"/>
      <c r="ADA92" s="28"/>
      <c r="ADB92" s="28"/>
      <c r="ADC92" s="28"/>
      <c r="ADD92" s="28"/>
      <c r="ADE92" s="28"/>
      <c r="ADF92" s="28"/>
      <c r="ADG92" s="28"/>
      <c r="ADH92" s="28"/>
      <c r="ADI92" s="28"/>
      <c r="ADJ92" s="28"/>
      <c r="ADK92" s="28"/>
      <c r="ADL92" s="28"/>
      <c r="ADM92" s="28"/>
      <c r="ADN92" s="28"/>
      <c r="ADO92" s="28"/>
      <c r="ADP92" s="28"/>
      <c r="ADQ92" s="28"/>
      <c r="ADR92" s="28"/>
      <c r="ADS92" s="28"/>
      <c r="ADT92" s="28"/>
      <c r="ADU92" s="28"/>
      <c r="ADV92" s="28"/>
      <c r="ADW92" s="28"/>
      <c r="ADX92" s="28"/>
      <c r="ADY92" s="28"/>
      <c r="ADZ92" s="28"/>
      <c r="AEA92" s="28"/>
      <c r="AEB92" s="28"/>
      <c r="AEC92" s="28"/>
      <c r="AED92" s="28"/>
      <c r="AEE92" s="28"/>
      <c r="AEF92" s="28"/>
      <c r="AEG92" s="28"/>
      <c r="AEH92" s="28"/>
      <c r="AEI92" s="28"/>
      <c r="AEJ92" s="28"/>
      <c r="AEK92" s="28"/>
      <c r="AEL92" s="28"/>
      <c r="AEM92" s="28"/>
      <c r="AEN92" s="28"/>
      <c r="AEO92" s="28"/>
      <c r="AEP92" s="28"/>
      <c r="AEQ92" s="28"/>
      <c r="AER92" s="28"/>
      <c r="AES92" s="28"/>
      <c r="AET92" s="28"/>
      <c r="AEU92" s="28"/>
      <c r="AEV92" s="28"/>
      <c r="AEW92" s="28"/>
      <c r="AEX92" s="28"/>
      <c r="AEY92" s="28"/>
      <c r="AEZ92" s="28"/>
      <c r="AFA92" s="28"/>
      <c r="AFB92" s="28"/>
      <c r="AFC92" s="28"/>
      <c r="AFD92" s="28"/>
      <c r="AFE92" s="28"/>
      <c r="AFF92" s="28"/>
      <c r="AFG92" s="28"/>
      <c r="AFH92" s="28"/>
      <c r="AFI92" s="28"/>
      <c r="AFJ92" s="28"/>
      <c r="AFK92" s="28"/>
      <c r="AFL92" s="28"/>
      <c r="AFM92" s="28"/>
      <c r="AFN92" s="28"/>
      <c r="AFO92" s="28"/>
      <c r="AFP92" s="28"/>
      <c r="AFQ92" s="28"/>
      <c r="AFR92" s="28"/>
      <c r="AFS92" s="28"/>
      <c r="AFT92" s="28"/>
      <c r="AFU92" s="28"/>
      <c r="AFV92" s="28"/>
      <c r="AFW92" s="28"/>
      <c r="AFX92" s="28"/>
      <c r="AFY92" s="28"/>
      <c r="AFZ92" s="28"/>
      <c r="AGA92" s="28"/>
      <c r="AGB92" s="28"/>
      <c r="AGC92" s="28"/>
      <c r="AGD92" s="28"/>
      <c r="AGE92" s="28"/>
      <c r="AGF92" s="28"/>
      <c r="AGG92" s="28"/>
      <c r="AGH92" s="28"/>
      <c r="AGI92" s="28"/>
      <c r="AGJ92" s="28"/>
      <c r="AGK92" s="28"/>
      <c r="AGL92" s="28"/>
      <c r="AGM92" s="28"/>
      <c r="AGN92" s="28"/>
      <c r="AGO92" s="28"/>
      <c r="AGP92" s="28"/>
      <c r="AGQ92" s="28"/>
      <c r="AGR92" s="28"/>
      <c r="AGS92" s="28"/>
      <c r="AGT92" s="28"/>
      <c r="AGU92" s="28"/>
      <c r="AGV92" s="28"/>
      <c r="AGW92" s="28"/>
      <c r="AGX92" s="28"/>
      <c r="AGY92" s="28"/>
      <c r="AGZ92" s="28"/>
      <c r="AHA92" s="28"/>
      <c r="AHB92" s="28"/>
      <c r="AHC92" s="28"/>
      <c r="AHD92" s="28"/>
      <c r="AHE92" s="28"/>
      <c r="AHF92" s="28"/>
      <c r="AHG92" s="28"/>
      <c r="AHH92" s="28"/>
      <c r="AHI92" s="28"/>
      <c r="AHJ92" s="28"/>
      <c r="AHK92" s="28"/>
      <c r="AHL92" s="28"/>
      <c r="AHM92" s="28"/>
      <c r="AHN92" s="28"/>
      <c r="AHO92" s="28"/>
      <c r="AHP92" s="28"/>
      <c r="AHQ92" s="28"/>
      <c r="AHR92" s="28"/>
      <c r="AHS92" s="28"/>
      <c r="AHT92" s="28"/>
      <c r="AHU92" s="28"/>
      <c r="AHV92" s="28"/>
      <c r="AHW92" s="28"/>
      <c r="AHX92" s="28"/>
      <c r="AHY92" s="28"/>
      <c r="AHZ92" s="28"/>
      <c r="AIA92" s="28"/>
      <c r="AIB92" s="28"/>
      <c r="AIC92" s="28"/>
      <c r="AID92" s="28"/>
      <c r="AIE92" s="28"/>
      <c r="AIF92" s="28"/>
      <c r="AIG92" s="28"/>
      <c r="AIH92" s="28"/>
      <c r="AII92" s="28"/>
      <c r="AIJ92" s="28"/>
      <c r="AIK92" s="28"/>
      <c r="AIL92" s="28"/>
      <c r="AIM92" s="28"/>
      <c r="AIN92" s="28"/>
      <c r="AIO92" s="28"/>
      <c r="AIP92" s="28"/>
      <c r="AIQ92" s="28"/>
      <c r="AIR92" s="28"/>
      <c r="AIS92" s="28"/>
      <c r="AIT92" s="28"/>
      <c r="AIU92" s="28"/>
      <c r="AIV92" s="28"/>
      <c r="AIW92" s="28"/>
      <c r="AIX92" s="28"/>
      <c r="AIY92" s="28"/>
      <c r="AIZ92" s="28"/>
      <c r="AJA92" s="28"/>
      <c r="AJB92" s="28"/>
      <c r="AJC92" s="28"/>
      <c r="AJD92" s="28"/>
      <c r="AJE92" s="28"/>
      <c r="AJF92" s="28"/>
      <c r="AJG92" s="28"/>
      <c r="AJH92" s="28"/>
      <c r="AJI92" s="28"/>
      <c r="AJJ92" s="28"/>
      <c r="AJK92" s="28"/>
      <c r="AJL92" s="28"/>
      <c r="AJM92" s="28"/>
      <c r="AJN92" s="28"/>
      <c r="AJO92" s="28"/>
      <c r="AJP92" s="28"/>
      <c r="AJQ92" s="28"/>
      <c r="AJR92" s="28"/>
      <c r="AJS92" s="28"/>
      <c r="AJT92" s="28"/>
      <c r="AJU92" s="28"/>
      <c r="AJV92" s="28"/>
      <c r="AJW92" s="28"/>
      <c r="AJX92" s="28"/>
      <c r="AJY92" s="28"/>
      <c r="AJZ92" s="28"/>
      <c r="AKA92" s="28"/>
      <c r="AKB92" s="28"/>
      <c r="AKC92" s="28"/>
      <c r="AKD92" s="28"/>
      <c r="AKE92" s="28"/>
      <c r="AKF92" s="28"/>
      <c r="AKG92" s="28"/>
      <c r="AKH92" s="28"/>
      <c r="AKI92" s="28"/>
      <c r="AKJ92" s="28"/>
      <c r="AKK92" s="28"/>
      <c r="AKL92" s="28"/>
      <c r="AKM92" s="28"/>
      <c r="AKN92" s="28"/>
      <c r="AKO92" s="28"/>
      <c r="AKP92" s="28"/>
      <c r="AKQ92" s="28"/>
      <c r="AKR92" s="28"/>
      <c r="AKS92" s="28"/>
      <c r="AKT92" s="28"/>
      <c r="AKU92" s="28"/>
      <c r="AKV92" s="28"/>
      <c r="AKW92" s="28"/>
      <c r="AKX92" s="28"/>
      <c r="AKY92" s="28"/>
      <c r="AKZ92" s="28"/>
      <c r="ALA92" s="28"/>
      <c r="ALB92" s="28"/>
      <c r="ALC92" s="28"/>
      <c r="ALD92" s="28"/>
      <c r="ALE92" s="28"/>
      <c r="ALF92" s="28"/>
      <c r="ALG92" s="28"/>
      <c r="ALH92" s="28"/>
      <c r="ALI92" s="28"/>
      <c r="ALJ92" s="28"/>
      <c r="ALK92" s="28"/>
      <c r="ALL92" s="28"/>
      <c r="ALM92" s="28"/>
      <c r="ALN92" s="28"/>
      <c r="ALO92" s="28"/>
      <c r="ALP92" s="28"/>
      <c r="ALQ92" s="28"/>
      <c r="ALR92" s="28"/>
      <c r="ALS92" s="28"/>
      <c r="ALT92" s="28"/>
      <c r="ALU92" s="28"/>
      <c r="ALV92" s="28"/>
      <c r="ALW92" s="28"/>
      <c r="ALX92" s="28"/>
      <c r="ALY92" s="28"/>
      <c r="ALZ92" s="28"/>
      <c r="AMA92" s="28"/>
      <c r="AMB92" s="28"/>
      <c r="AMC92" s="28"/>
      <c r="AMD92" s="28"/>
      <c r="AME92" s="30"/>
    </row>
    <row r="93" spans="2:1020" s="29" customFormat="1" ht="12" customHeight="1">
      <c r="B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c r="GV93" s="28"/>
      <c r="GW93" s="28"/>
      <c r="GX93" s="28"/>
      <c r="GY93" s="28"/>
      <c r="GZ93" s="28"/>
      <c r="HA93" s="28"/>
      <c r="HB93" s="28"/>
      <c r="HC93" s="28"/>
      <c r="HD93" s="28"/>
      <c r="HE93" s="28"/>
      <c r="HF93" s="28"/>
      <c r="HG93" s="28"/>
      <c r="HH93" s="28"/>
      <c r="HI93" s="28"/>
      <c r="HJ93" s="28"/>
      <c r="HK93" s="28"/>
      <c r="HL93" s="28"/>
      <c r="HM93" s="28"/>
      <c r="HN93" s="28"/>
      <c r="HO93" s="28"/>
      <c r="HP93" s="28"/>
      <c r="HQ93" s="28"/>
      <c r="HR93" s="28"/>
      <c r="HS93" s="28"/>
      <c r="HT93" s="28"/>
      <c r="HU93" s="28"/>
      <c r="HV93" s="28"/>
      <c r="HW93" s="28"/>
      <c r="HX93" s="28"/>
      <c r="HY93" s="28"/>
      <c r="HZ93" s="28"/>
      <c r="IA93" s="28"/>
      <c r="IB93" s="28"/>
      <c r="IC93" s="28"/>
      <c r="ID93" s="28"/>
      <c r="IE93" s="28"/>
      <c r="IF93" s="28"/>
      <c r="IG93" s="28"/>
      <c r="IH93" s="28"/>
      <c r="II93" s="28"/>
      <c r="IJ93" s="28"/>
      <c r="IK93" s="28"/>
      <c r="IL93" s="28"/>
      <c r="IM93" s="28"/>
      <c r="IN93" s="28"/>
      <c r="IO93" s="28"/>
      <c r="IP93" s="28"/>
      <c r="IQ93" s="28"/>
      <c r="IR93" s="28"/>
      <c r="IS93" s="28"/>
      <c r="IT93" s="28"/>
      <c r="IU93" s="28"/>
      <c r="IV93" s="28"/>
      <c r="IW93" s="28"/>
      <c r="IX93" s="28"/>
      <c r="IY93" s="28"/>
      <c r="IZ93" s="28"/>
      <c r="JA93" s="28"/>
      <c r="JB93" s="28"/>
      <c r="JC93" s="28"/>
      <c r="JD93" s="28"/>
      <c r="JE93" s="28"/>
      <c r="JF93" s="28"/>
      <c r="JG93" s="28"/>
      <c r="JH93" s="28"/>
      <c r="JI93" s="28"/>
      <c r="JJ93" s="28"/>
      <c r="JK93" s="28"/>
      <c r="JL93" s="28"/>
      <c r="JM93" s="28"/>
      <c r="JN93" s="28"/>
      <c r="JO93" s="28"/>
      <c r="JP93" s="28"/>
      <c r="JQ93" s="28"/>
      <c r="JR93" s="28"/>
      <c r="JS93" s="28"/>
      <c r="JT93" s="28"/>
      <c r="JU93" s="28"/>
      <c r="JV93" s="28"/>
      <c r="JW93" s="28"/>
      <c r="JX93" s="28"/>
      <c r="JY93" s="28"/>
      <c r="JZ93" s="28"/>
      <c r="KA93" s="28"/>
      <c r="KB93" s="28"/>
      <c r="KC93" s="28"/>
      <c r="KD93" s="28"/>
      <c r="KE93" s="28"/>
      <c r="KF93" s="28"/>
      <c r="KG93" s="28"/>
      <c r="KH93" s="28"/>
      <c r="KI93" s="28"/>
      <c r="KJ93" s="28"/>
      <c r="KK93" s="28"/>
      <c r="KL93" s="28"/>
      <c r="KM93" s="28"/>
      <c r="KN93" s="28"/>
      <c r="KO93" s="28"/>
      <c r="KP93" s="28"/>
      <c r="KQ93" s="28"/>
      <c r="KR93" s="28"/>
      <c r="KS93" s="28"/>
      <c r="KT93" s="28"/>
      <c r="KU93" s="28"/>
      <c r="KV93" s="28"/>
      <c r="KW93" s="28"/>
      <c r="KX93" s="28"/>
      <c r="KY93" s="28"/>
      <c r="KZ93" s="28"/>
      <c r="LA93" s="28"/>
      <c r="LB93" s="28"/>
      <c r="LC93" s="28"/>
      <c r="LD93" s="28"/>
      <c r="LE93" s="28"/>
      <c r="LF93" s="28"/>
      <c r="LG93" s="28"/>
      <c r="LH93" s="28"/>
      <c r="LI93" s="28"/>
      <c r="LJ93" s="28"/>
      <c r="LK93" s="28"/>
      <c r="LL93" s="28"/>
      <c r="LM93" s="28"/>
      <c r="LN93" s="28"/>
      <c r="LO93" s="28"/>
      <c r="LP93" s="28"/>
      <c r="LQ93" s="28"/>
      <c r="LR93" s="28"/>
      <c r="LS93" s="28"/>
      <c r="LT93" s="28"/>
      <c r="LU93" s="28"/>
      <c r="LV93" s="28"/>
      <c r="LW93" s="28"/>
      <c r="LX93" s="28"/>
      <c r="LY93" s="28"/>
      <c r="LZ93" s="28"/>
      <c r="MA93" s="28"/>
      <c r="MB93" s="28"/>
      <c r="MC93" s="28"/>
      <c r="MD93" s="28"/>
      <c r="ME93" s="28"/>
      <c r="MF93" s="28"/>
      <c r="MG93" s="28"/>
      <c r="MH93" s="28"/>
      <c r="MI93" s="28"/>
      <c r="MJ93" s="28"/>
      <c r="MK93" s="28"/>
      <c r="ML93" s="28"/>
      <c r="MM93" s="28"/>
      <c r="MN93" s="28"/>
      <c r="MO93" s="28"/>
      <c r="MP93" s="28"/>
      <c r="MQ93" s="28"/>
      <c r="MR93" s="28"/>
      <c r="MS93" s="28"/>
      <c r="MT93" s="28"/>
      <c r="MU93" s="28"/>
      <c r="MV93" s="28"/>
      <c r="MW93" s="28"/>
      <c r="MX93" s="28"/>
      <c r="MY93" s="28"/>
      <c r="MZ93" s="28"/>
      <c r="NA93" s="28"/>
      <c r="NB93" s="28"/>
      <c r="NC93" s="28"/>
      <c r="ND93" s="28"/>
      <c r="NE93" s="28"/>
      <c r="NF93" s="28"/>
      <c r="NG93" s="28"/>
      <c r="NH93" s="28"/>
      <c r="NI93" s="28"/>
      <c r="NJ93" s="28"/>
      <c r="NK93" s="28"/>
      <c r="NL93" s="28"/>
      <c r="NM93" s="28"/>
      <c r="NN93" s="28"/>
      <c r="NO93" s="28"/>
      <c r="NP93" s="28"/>
      <c r="NQ93" s="28"/>
      <c r="NR93" s="28"/>
      <c r="NS93" s="28"/>
      <c r="NT93" s="28"/>
      <c r="NU93" s="28"/>
      <c r="NV93" s="28"/>
      <c r="NW93" s="28"/>
      <c r="NX93" s="28"/>
      <c r="NY93" s="28"/>
      <c r="NZ93" s="28"/>
      <c r="OA93" s="28"/>
      <c r="OB93" s="28"/>
      <c r="OC93" s="28"/>
      <c r="OD93" s="28"/>
      <c r="OE93" s="28"/>
      <c r="OF93" s="28"/>
      <c r="OG93" s="28"/>
      <c r="OH93" s="28"/>
      <c r="OI93" s="28"/>
      <c r="OJ93" s="28"/>
      <c r="OK93" s="28"/>
      <c r="OL93" s="28"/>
      <c r="OM93" s="28"/>
      <c r="ON93" s="28"/>
      <c r="OO93" s="28"/>
      <c r="OP93" s="28"/>
      <c r="OQ93" s="28"/>
      <c r="OR93" s="28"/>
      <c r="OS93" s="28"/>
      <c r="OT93" s="28"/>
      <c r="OU93" s="28"/>
      <c r="OV93" s="28"/>
      <c r="OW93" s="28"/>
      <c r="OX93" s="28"/>
      <c r="OY93" s="28"/>
      <c r="OZ93" s="28"/>
      <c r="PA93" s="28"/>
      <c r="PB93" s="28"/>
      <c r="PC93" s="28"/>
      <c r="PD93" s="28"/>
      <c r="PE93" s="28"/>
      <c r="PF93" s="28"/>
      <c r="PG93" s="28"/>
      <c r="PH93" s="28"/>
      <c r="PI93" s="28"/>
      <c r="PJ93" s="28"/>
      <c r="PK93" s="28"/>
      <c r="PL93" s="28"/>
      <c r="PM93" s="28"/>
      <c r="PN93" s="28"/>
      <c r="PO93" s="28"/>
      <c r="PP93" s="28"/>
      <c r="PQ93" s="28"/>
      <c r="PR93" s="28"/>
      <c r="PS93" s="28"/>
      <c r="PT93" s="28"/>
      <c r="PU93" s="28"/>
      <c r="PV93" s="28"/>
      <c r="PW93" s="28"/>
      <c r="PX93" s="28"/>
      <c r="PY93" s="28"/>
      <c r="PZ93" s="28"/>
      <c r="QA93" s="28"/>
      <c r="QB93" s="28"/>
      <c r="QC93" s="28"/>
      <c r="QD93" s="28"/>
      <c r="QE93" s="28"/>
      <c r="QF93" s="28"/>
      <c r="QG93" s="28"/>
      <c r="QH93" s="28"/>
      <c r="QI93" s="28"/>
      <c r="QJ93" s="28"/>
      <c r="QK93" s="28"/>
      <c r="QL93" s="28"/>
      <c r="QM93" s="28"/>
      <c r="QN93" s="28"/>
      <c r="QO93" s="28"/>
      <c r="QP93" s="28"/>
      <c r="QQ93" s="28"/>
      <c r="QR93" s="28"/>
      <c r="QS93" s="28"/>
      <c r="QT93" s="28"/>
      <c r="QU93" s="28"/>
      <c r="QV93" s="28"/>
      <c r="QW93" s="28"/>
      <c r="QX93" s="28"/>
      <c r="QY93" s="28"/>
      <c r="QZ93" s="28"/>
      <c r="RA93" s="28"/>
      <c r="RB93" s="28"/>
      <c r="RC93" s="28"/>
      <c r="RD93" s="28"/>
      <c r="RE93" s="28"/>
      <c r="RF93" s="28"/>
      <c r="RG93" s="28"/>
      <c r="RH93" s="28"/>
      <c r="RI93" s="28"/>
      <c r="RJ93" s="28"/>
      <c r="RK93" s="28"/>
      <c r="RL93" s="28"/>
      <c r="RM93" s="28"/>
      <c r="RN93" s="28"/>
      <c r="RO93" s="28"/>
      <c r="RP93" s="28"/>
      <c r="RQ93" s="28"/>
      <c r="RR93" s="28"/>
      <c r="RS93" s="28"/>
      <c r="RT93" s="28"/>
      <c r="RU93" s="28"/>
      <c r="RV93" s="28"/>
      <c r="RW93" s="28"/>
      <c r="RX93" s="28"/>
      <c r="RY93" s="28"/>
      <c r="RZ93" s="28"/>
      <c r="SA93" s="28"/>
      <c r="SB93" s="28"/>
      <c r="SC93" s="28"/>
      <c r="SD93" s="28"/>
      <c r="SE93" s="28"/>
      <c r="SF93" s="28"/>
      <c r="SG93" s="28"/>
      <c r="SH93" s="28"/>
      <c r="SI93" s="28"/>
      <c r="SJ93" s="28"/>
      <c r="SK93" s="28"/>
      <c r="SL93" s="28"/>
      <c r="SM93" s="28"/>
      <c r="SN93" s="28"/>
      <c r="SO93" s="28"/>
      <c r="SP93" s="28"/>
      <c r="SQ93" s="28"/>
      <c r="SR93" s="28"/>
      <c r="SS93" s="28"/>
      <c r="ST93" s="28"/>
      <c r="SU93" s="28"/>
      <c r="SV93" s="28"/>
      <c r="SW93" s="28"/>
      <c r="SX93" s="28"/>
      <c r="SY93" s="28"/>
      <c r="SZ93" s="28"/>
      <c r="TA93" s="28"/>
      <c r="TB93" s="28"/>
      <c r="TC93" s="28"/>
      <c r="TD93" s="28"/>
      <c r="TE93" s="28"/>
      <c r="TF93" s="28"/>
      <c r="TG93" s="28"/>
      <c r="TH93" s="28"/>
      <c r="TI93" s="28"/>
      <c r="TJ93" s="28"/>
      <c r="TK93" s="28"/>
      <c r="TL93" s="28"/>
      <c r="TM93" s="28"/>
      <c r="TN93" s="28"/>
      <c r="TO93" s="28"/>
      <c r="TP93" s="28"/>
      <c r="TQ93" s="28"/>
      <c r="TR93" s="28"/>
      <c r="TS93" s="28"/>
      <c r="TT93" s="28"/>
      <c r="TU93" s="28"/>
      <c r="TV93" s="28"/>
      <c r="TW93" s="28"/>
      <c r="TX93" s="28"/>
      <c r="TY93" s="28"/>
      <c r="TZ93" s="28"/>
      <c r="UA93" s="28"/>
      <c r="UB93" s="28"/>
      <c r="UC93" s="28"/>
      <c r="UD93" s="28"/>
      <c r="UE93" s="28"/>
      <c r="UF93" s="28"/>
      <c r="UG93" s="28"/>
      <c r="UH93" s="28"/>
      <c r="UI93" s="28"/>
      <c r="UJ93" s="28"/>
      <c r="UK93" s="28"/>
      <c r="UL93" s="28"/>
      <c r="UM93" s="28"/>
      <c r="UN93" s="28"/>
      <c r="UO93" s="28"/>
      <c r="UP93" s="28"/>
      <c r="UQ93" s="28"/>
      <c r="UR93" s="28"/>
      <c r="US93" s="28"/>
      <c r="UT93" s="28"/>
      <c r="UU93" s="28"/>
      <c r="UV93" s="28"/>
      <c r="UW93" s="28"/>
      <c r="UX93" s="28"/>
      <c r="UY93" s="28"/>
      <c r="UZ93" s="28"/>
      <c r="VA93" s="28"/>
      <c r="VB93" s="28"/>
      <c r="VC93" s="28"/>
      <c r="VD93" s="28"/>
      <c r="VE93" s="28"/>
      <c r="VF93" s="28"/>
      <c r="VG93" s="28"/>
      <c r="VH93" s="28"/>
      <c r="VI93" s="28"/>
      <c r="VJ93" s="28"/>
      <c r="VK93" s="28"/>
      <c r="VL93" s="28"/>
      <c r="VM93" s="28"/>
      <c r="VN93" s="28"/>
      <c r="VO93" s="28"/>
      <c r="VP93" s="28"/>
      <c r="VQ93" s="28"/>
      <c r="VR93" s="28"/>
      <c r="VS93" s="28"/>
      <c r="VT93" s="28"/>
      <c r="VU93" s="28"/>
      <c r="VV93" s="28"/>
      <c r="VW93" s="28"/>
      <c r="VX93" s="28"/>
      <c r="VY93" s="28"/>
      <c r="VZ93" s="28"/>
      <c r="WA93" s="28"/>
      <c r="WB93" s="28"/>
      <c r="WC93" s="28"/>
      <c r="WD93" s="28"/>
      <c r="WE93" s="28"/>
      <c r="WF93" s="28"/>
      <c r="WG93" s="28"/>
      <c r="WH93" s="28"/>
      <c r="WI93" s="28"/>
      <c r="WJ93" s="28"/>
      <c r="WK93" s="28"/>
      <c r="WL93" s="28"/>
      <c r="WM93" s="28"/>
      <c r="WN93" s="28"/>
      <c r="WO93" s="28"/>
      <c r="WP93" s="28"/>
      <c r="WQ93" s="28"/>
      <c r="WR93" s="28"/>
      <c r="WS93" s="28"/>
      <c r="WT93" s="28"/>
      <c r="WU93" s="28"/>
      <c r="WV93" s="28"/>
      <c r="WW93" s="28"/>
      <c r="WX93" s="28"/>
      <c r="WY93" s="28"/>
      <c r="WZ93" s="28"/>
      <c r="XA93" s="28"/>
      <c r="XB93" s="28"/>
      <c r="XC93" s="28"/>
      <c r="XD93" s="28"/>
      <c r="XE93" s="28"/>
      <c r="XF93" s="28"/>
      <c r="XG93" s="28"/>
      <c r="XH93" s="28"/>
      <c r="XI93" s="28"/>
      <c r="XJ93" s="28"/>
      <c r="XK93" s="28"/>
      <c r="XL93" s="28"/>
      <c r="XM93" s="28"/>
      <c r="XN93" s="28"/>
      <c r="XO93" s="28"/>
      <c r="XP93" s="28"/>
      <c r="XQ93" s="28"/>
      <c r="XR93" s="28"/>
      <c r="XS93" s="28"/>
      <c r="XT93" s="28"/>
      <c r="XU93" s="28"/>
      <c r="XV93" s="28"/>
      <c r="XW93" s="28"/>
      <c r="XX93" s="28"/>
      <c r="XY93" s="28"/>
      <c r="XZ93" s="28"/>
      <c r="YA93" s="28"/>
      <c r="YB93" s="28"/>
      <c r="YC93" s="28"/>
      <c r="YD93" s="28"/>
      <c r="YE93" s="28"/>
      <c r="YF93" s="28"/>
      <c r="YG93" s="28"/>
      <c r="YH93" s="28"/>
      <c r="YI93" s="28"/>
      <c r="YJ93" s="28"/>
      <c r="YK93" s="28"/>
      <c r="YL93" s="28"/>
      <c r="YM93" s="28"/>
      <c r="YN93" s="28"/>
      <c r="YO93" s="28"/>
      <c r="YP93" s="28"/>
      <c r="YQ93" s="28"/>
      <c r="YR93" s="28"/>
      <c r="YS93" s="28"/>
      <c r="YT93" s="28"/>
      <c r="YU93" s="28"/>
      <c r="YV93" s="28"/>
      <c r="YW93" s="28"/>
      <c r="YX93" s="28"/>
      <c r="YY93" s="28"/>
      <c r="YZ93" s="28"/>
      <c r="ZA93" s="28"/>
      <c r="ZB93" s="28"/>
      <c r="ZC93" s="28"/>
      <c r="ZD93" s="28"/>
      <c r="ZE93" s="28"/>
      <c r="ZF93" s="28"/>
      <c r="ZG93" s="28"/>
      <c r="ZH93" s="28"/>
      <c r="ZI93" s="28"/>
      <c r="ZJ93" s="28"/>
      <c r="ZK93" s="28"/>
      <c r="ZL93" s="28"/>
      <c r="ZM93" s="28"/>
      <c r="ZN93" s="28"/>
      <c r="ZO93" s="28"/>
      <c r="ZP93" s="28"/>
      <c r="ZQ93" s="28"/>
      <c r="ZR93" s="28"/>
      <c r="ZS93" s="28"/>
      <c r="ZT93" s="28"/>
      <c r="ZU93" s="28"/>
      <c r="ZV93" s="28"/>
      <c r="ZW93" s="28"/>
      <c r="ZX93" s="28"/>
      <c r="ZY93" s="28"/>
      <c r="ZZ93" s="28"/>
      <c r="AAA93" s="28"/>
      <c r="AAB93" s="28"/>
      <c r="AAC93" s="28"/>
      <c r="AAD93" s="28"/>
      <c r="AAE93" s="28"/>
      <c r="AAF93" s="28"/>
      <c r="AAG93" s="28"/>
      <c r="AAH93" s="28"/>
      <c r="AAI93" s="28"/>
      <c r="AAJ93" s="28"/>
      <c r="AAK93" s="28"/>
      <c r="AAL93" s="28"/>
      <c r="AAM93" s="28"/>
      <c r="AAN93" s="28"/>
      <c r="AAO93" s="28"/>
      <c r="AAP93" s="28"/>
      <c r="AAQ93" s="28"/>
      <c r="AAR93" s="28"/>
      <c r="AAS93" s="28"/>
      <c r="AAT93" s="28"/>
      <c r="AAU93" s="28"/>
      <c r="AAV93" s="28"/>
      <c r="AAW93" s="28"/>
      <c r="AAX93" s="28"/>
      <c r="AAY93" s="28"/>
      <c r="AAZ93" s="28"/>
      <c r="ABA93" s="28"/>
      <c r="ABB93" s="28"/>
      <c r="ABC93" s="28"/>
      <c r="ABD93" s="28"/>
      <c r="ABE93" s="28"/>
      <c r="ABF93" s="28"/>
      <c r="ABG93" s="28"/>
      <c r="ABH93" s="28"/>
      <c r="ABI93" s="28"/>
      <c r="ABJ93" s="28"/>
      <c r="ABK93" s="28"/>
      <c r="ABL93" s="28"/>
      <c r="ABM93" s="28"/>
      <c r="ABN93" s="28"/>
      <c r="ABO93" s="28"/>
      <c r="ABP93" s="28"/>
      <c r="ABQ93" s="28"/>
      <c r="ABR93" s="28"/>
      <c r="ABS93" s="28"/>
      <c r="ABT93" s="28"/>
      <c r="ABU93" s="28"/>
      <c r="ABV93" s="28"/>
      <c r="ABW93" s="28"/>
      <c r="ABX93" s="28"/>
      <c r="ABY93" s="28"/>
      <c r="ABZ93" s="28"/>
      <c r="ACA93" s="28"/>
      <c r="ACB93" s="28"/>
      <c r="ACC93" s="28"/>
      <c r="ACD93" s="28"/>
      <c r="ACE93" s="28"/>
      <c r="ACF93" s="28"/>
      <c r="ACG93" s="28"/>
      <c r="ACH93" s="28"/>
      <c r="ACI93" s="28"/>
      <c r="ACJ93" s="28"/>
      <c r="ACK93" s="28"/>
      <c r="ACL93" s="28"/>
      <c r="ACM93" s="28"/>
      <c r="ACN93" s="28"/>
      <c r="ACO93" s="28"/>
      <c r="ACP93" s="28"/>
      <c r="ACQ93" s="28"/>
      <c r="ACR93" s="28"/>
      <c r="ACS93" s="28"/>
      <c r="ACT93" s="28"/>
      <c r="ACU93" s="28"/>
      <c r="ACV93" s="28"/>
      <c r="ACW93" s="28"/>
      <c r="ACX93" s="28"/>
      <c r="ACY93" s="28"/>
      <c r="ACZ93" s="28"/>
      <c r="ADA93" s="28"/>
      <c r="ADB93" s="28"/>
      <c r="ADC93" s="28"/>
      <c r="ADD93" s="28"/>
      <c r="ADE93" s="28"/>
      <c r="ADF93" s="28"/>
      <c r="ADG93" s="28"/>
      <c r="ADH93" s="28"/>
      <c r="ADI93" s="28"/>
      <c r="ADJ93" s="28"/>
      <c r="ADK93" s="28"/>
      <c r="ADL93" s="28"/>
      <c r="ADM93" s="28"/>
      <c r="ADN93" s="28"/>
      <c r="ADO93" s="28"/>
      <c r="ADP93" s="28"/>
      <c r="ADQ93" s="28"/>
      <c r="ADR93" s="28"/>
      <c r="ADS93" s="28"/>
      <c r="ADT93" s="28"/>
      <c r="ADU93" s="28"/>
      <c r="ADV93" s="28"/>
      <c r="ADW93" s="28"/>
      <c r="ADX93" s="28"/>
      <c r="ADY93" s="28"/>
      <c r="ADZ93" s="28"/>
      <c r="AEA93" s="28"/>
      <c r="AEB93" s="28"/>
      <c r="AEC93" s="28"/>
      <c r="AED93" s="28"/>
      <c r="AEE93" s="28"/>
      <c r="AEF93" s="28"/>
      <c r="AEG93" s="28"/>
      <c r="AEH93" s="28"/>
      <c r="AEI93" s="28"/>
      <c r="AEJ93" s="28"/>
      <c r="AEK93" s="28"/>
      <c r="AEL93" s="28"/>
      <c r="AEM93" s="28"/>
      <c r="AEN93" s="28"/>
      <c r="AEO93" s="28"/>
      <c r="AEP93" s="28"/>
      <c r="AEQ93" s="28"/>
      <c r="AER93" s="28"/>
      <c r="AES93" s="28"/>
      <c r="AET93" s="28"/>
      <c r="AEU93" s="28"/>
      <c r="AEV93" s="28"/>
      <c r="AEW93" s="28"/>
      <c r="AEX93" s="28"/>
      <c r="AEY93" s="28"/>
      <c r="AEZ93" s="28"/>
      <c r="AFA93" s="28"/>
      <c r="AFB93" s="28"/>
      <c r="AFC93" s="28"/>
      <c r="AFD93" s="28"/>
      <c r="AFE93" s="28"/>
      <c r="AFF93" s="28"/>
      <c r="AFG93" s="28"/>
      <c r="AFH93" s="28"/>
      <c r="AFI93" s="28"/>
      <c r="AFJ93" s="28"/>
      <c r="AFK93" s="28"/>
      <c r="AFL93" s="28"/>
      <c r="AFM93" s="28"/>
      <c r="AFN93" s="28"/>
      <c r="AFO93" s="28"/>
      <c r="AFP93" s="28"/>
      <c r="AFQ93" s="28"/>
      <c r="AFR93" s="28"/>
      <c r="AFS93" s="28"/>
      <c r="AFT93" s="28"/>
      <c r="AFU93" s="28"/>
      <c r="AFV93" s="28"/>
      <c r="AFW93" s="28"/>
      <c r="AFX93" s="28"/>
      <c r="AFY93" s="28"/>
      <c r="AFZ93" s="28"/>
      <c r="AGA93" s="28"/>
      <c r="AGB93" s="28"/>
      <c r="AGC93" s="28"/>
      <c r="AGD93" s="28"/>
      <c r="AGE93" s="28"/>
      <c r="AGF93" s="28"/>
      <c r="AGG93" s="28"/>
      <c r="AGH93" s="28"/>
      <c r="AGI93" s="28"/>
      <c r="AGJ93" s="28"/>
      <c r="AGK93" s="28"/>
      <c r="AGL93" s="28"/>
      <c r="AGM93" s="28"/>
      <c r="AGN93" s="28"/>
      <c r="AGO93" s="28"/>
      <c r="AGP93" s="28"/>
      <c r="AGQ93" s="28"/>
      <c r="AGR93" s="28"/>
      <c r="AGS93" s="28"/>
      <c r="AGT93" s="28"/>
      <c r="AGU93" s="28"/>
      <c r="AGV93" s="28"/>
      <c r="AGW93" s="28"/>
      <c r="AGX93" s="28"/>
      <c r="AGY93" s="28"/>
      <c r="AGZ93" s="28"/>
      <c r="AHA93" s="28"/>
      <c r="AHB93" s="28"/>
      <c r="AHC93" s="28"/>
      <c r="AHD93" s="28"/>
      <c r="AHE93" s="28"/>
      <c r="AHF93" s="28"/>
      <c r="AHG93" s="28"/>
      <c r="AHH93" s="28"/>
      <c r="AHI93" s="28"/>
      <c r="AHJ93" s="28"/>
      <c r="AHK93" s="28"/>
      <c r="AHL93" s="28"/>
      <c r="AHM93" s="28"/>
      <c r="AHN93" s="28"/>
      <c r="AHO93" s="28"/>
      <c r="AHP93" s="28"/>
      <c r="AHQ93" s="28"/>
      <c r="AHR93" s="28"/>
      <c r="AHS93" s="28"/>
      <c r="AHT93" s="28"/>
      <c r="AHU93" s="28"/>
      <c r="AHV93" s="28"/>
      <c r="AHW93" s="28"/>
      <c r="AHX93" s="28"/>
      <c r="AHY93" s="28"/>
      <c r="AHZ93" s="28"/>
      <c r="AIA93" s="28"/>
      <c r="AIB93" s="28"/>
      <c r="AIC93" s="28"/>
      <c r="AID93" s="28"/>
      <c r="AIE93" s="28"/>
      <c r="AIF93" s="28"/>
      <c r="AIG93" s="28"/>
      <c r="AIH93" s="28"/>
      <c r="AII93" s="28"/>
      <c r="AIJ93" s="28"/>
      <c r="AIK93" s="28"/>
      <c r="AIL93" s="28"/>
      <c r="AIM93" s="28"/>
      <c r="AIN93" s="28"/>
      <c r="AIO93" s="28"/>
      <c r="AIP93" s="28"/>
      <c r="AIQ93" s="28"/>
      <c r="AIR93" s="28"/>
      <c r="AIS93" s="28"/>
      <c r="AIT93" s="28"/>
      <c r="AIU93" s="28"/>
      <c r="AIV93" s="28"/>
      <c r="AIW93" s="28"/>
      <c r="AIX93" s="28"/>
      <c r="AIY93" s="28"/>
      <c r="AIZ93" s="28"/>
      <c r="AJA93" s="28"/>
      <c r="AJB93" s="28"/>
      <c r="AJC93" s="28"/>
      <c r="AJD93" s="28"/>
      <c r="AJE93" s="28"/>
      <c r="AJF93" s="28"/>
      <c r="AJG93" s="28"/>
      <c r="AJH93" s="28"/>
      <c r="AJI93" s="28"/>
      <c r="AJJ93" s="28"/>
      <c r="AJK93" s="28"/>
      <c r="AJL93" s="28"/>
      <c r="AJM93" s="28"/>
      <c r="AJN93" s="28"/>
      <c r="AJO93" s="28"/>
      <c r="AJP93" s="28"/>
      <c r="AJQ93" s="28"/>
      <c r="AJR93" s="28"/>
      <c r="AJS93" s="28"/>
      <c r="AJT93" s="28"/>
      <c r="AJU93" s="28"/>
      <c r="AJV93" s="28"/>
      <c r="AJW93" s="28"/>
      <c r="AJX93" s="28"/>
      <c r="AJY93" s="28"/>
      <c r="AJZ93" s="28"/>
      <c r="AKA93" s="28"/>
      <c r="AKB93" s="28"/>
      <c r="AKC93" s="28"/>
      <c r="AKD93" s="28"/>
      <c r="AKE93" s="28"/>
      <c r="AKF93" s="28"/>
      <c r="AKG93" s="28"/>
      <c r="AKH93" s="28"/>
      <c r="AKI93" s="28"/>
      <c r="AKJ93" s="28"/>
      <c r="AKK93" s="28"/>
      <c r="AKL93" s="28"/>
      <c r="AKM93" s="28"/>
      <c r="AKN93" s="28"/>
      <c r="AKO93" s="28"/>
      <c r="AKP93" s="28"/>
      <c r="AKQ93" s="28"/>
      <c r="AKR93" s="28"/>
      <c r="AKS93" s="28"/>
      <c r="AKT93" s="28"/>
      <c r="AKU93" s="28"/>
      <c r="AKV93" s="28"/>
      <c r="AKW93" s="28"/>
      <c r="AKX93" s="28"/>
      <c r="AKY93" s="28"/>
      <c r="AKZ93" s="28"/>
      <c r="ALA93" s="28"/>
      <c r="ALB93" s="28"/>
      <c r="ALC93" s="28"/>
      <c r="ALD93" s="28"/>
      <c r="ALE93" s="28"/>
      <c r="ALF93" s="28"/>
      <c r="ALG93" s="28"/>
      <c r="ALH93" s="28"/>
      <c r="ALI93" s="28"/>
      <c r="ALJ93" s="28"/>
      <c r="ALK93" s="28"/>
      <c r="ALL93" s="28"/>
      <c r="ALM93" s="28"/>
      <c r="ALN93" s="28"/>
      <c r="ALO93" s="28"/>
      <c r="ALP93" s="28"/>
      <c r="ALQ93" s="28"/>
      <c r="ALR93" s="28"/>
      <c r="ALS93" s="28"/>
      <c r="ALT93" s="28"/>
      <c r="ALU93" s="28"/>
      <c r="ALV93" s="28"/>
      <c r="ALW93" s="28"/>
      <c r="ALX93" s="28"/>
      <c r="ALY93" s="28"/>
      <c r="ALZ93" s="28"/>
      <c r="AMA93" s="28"/>
      <c r="AMB93" s="28"/>
      <c r="AMC93" s="28"/>
      <c r="AMD93" s="28"/>
      <c r="AME93" s="30"/>
    </row>
    <row r="94" spans="2:1020" s="29" customFormat="1" ht="12" customHeight="1" thickBot="1">
      <c r="B94" s="28"/>
      <c r="C94" s="148" t="s">
        <v>2004</v>
      </c>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c r="HJ94" s="28"/>
      <c r="HK94" s="28"/>
      <c r="HL94" s="28"/>
      <c r="HM94" s="28"/>
      <c r="HN94" s="28"/>
      <c r="HO94" s="28"/>
      <c r="HP94" s="28"/>
      <c r="HQ94" s="28"/>
      <c r="HR94" s="28"/>
      <c r="HS94" s="28"/>
      <c r="HT94" s="28"/>
      <c r="HU94" s="28"/>
      <c r="HV94" s="28"/>
      <c r="HW94" s="28"/>
      <c r="HX94" s="28"/>
      <c r="HY94" s="28"/>
      <c r="HZ94" s="28"/>
      <c r="IA94" s="28"/>
      <c r="IB94" s="28"/>
      <c r="IC94" s="28"/>
      <c r="ID94" s="28"/>
      <c r="IE94" s="28"/>
      <c r="IF94" s="28"/>
      <c r="IG94" s="28"/>
      <c r="IH94" s="28"/>
      <c r="II94" s="28"/>
      <c r="IJ94" s="28"/>
      <c r="IK94" s="28"/>
      <c r="IL94" s="28"/>
      <c r="IM94" s="28"/>
      <c r="IN94" s="28"/>
      <c r="IO94" s="28"/>
      <c r="IP94" s="28"/>
      <c r="IQ94" s="28"/>
      <c r="IR94" s="28"/>
      <c r="IS94" s="28"/>
      <c r="IT94" s="28"/>
      <c r="IU94" s="28"/>
      <c r="IV94" s="28"/>
      <c r="IW94" s="28"/>
      <c r="IX94" s="28"/>
      <c r="IY94" s="28"/>
      <c r="IZ94" s="28"/>
      <c r="JA94" s="28"/>
      <c r="JB94" s="28"/>
      <c r="JC94" s="28"/>
      <c r="JD94" s="28"/>
      <c r="JE94" s="28"/>
      <c r="JF94" s="28"/>
      <c r="JG94" s="28"/>
      <c r="JH94" s="28"/>
      <c r="JI94" s="28"/>
      <c r="JJ94" s="28"/>
      <c r="JK94" s="28"/>
      <c r="JL94" s="28"/>
      <c r="JM94" s="28"/>
      <c r="JN94" s="28"/>
      <c r="JO94" s="28"/>
      <c r="JP94" s="28"/>
      <c r="JQ94" s="28"/>
      <c r="JR94" s="28"/>
      <c r="JS94" s="28"/>
      <c r="JT94" s="28"/>
      <c r="JU94" s="28"/>
      <c r="JV94" s="28"/>
      <c r="JW94" s="28"/>
      <c r="JX94" s="28"/>
      <c r="JY94" s="28"/>
      <c r="JZ94" s="28"/>
      <c r="KA94" s="28"/>
      <c r="KB94" s="28"/>
      <c r="KC94" s="28"/>
      <c r="KD94" s="28"/>
      <c r="KE94" s="28"/>
      <c r="KF94" s="28"/>
      <c r="KG94" s="28"/>
      <c r="KH94" s="28"/>
      <c r="KI94" s="28"/>
      <c r="KJ94" s="28"/>
      <c r="KK94" s="28"/>
      <c r="KL94" s="28"/>
      <c r="KM94" s="28"/>
      <c r="KN94" s="28"/>
      <c r="KO94" s="28"/>
      <c r="KP94" s="28"/>
      <c r="KQ94" s="28"/>
      <c r="KR94" s="28"/>
      <c r="KS94" s="28"/>
      <c r="KT94" s="28"/>
      <c r="KU94" s="28"/>
      <c r="KV94" s="28"/>
      <c r="KW94" s="28"/>
      <c r="KX94" s="28"/>
      <c r="KY94" s="28"/>
      <c r="KZ94" s="28"/>
      <c r="LA94" s="28"/>
      <c r="LB94" s="28"/>
      <c r="LC94" s="28"/>
      <c r="LD94" s="28"/>
      <c r="LE94" s="28"/>
      <c r="LF94" s="28"/>
      <c r="LG94" s="28"/>
      <c r="LH94" s="28"/>
      <c r="LI94" s="28"/>
      <c r="LJ94" s="28"/>
      <c r="LK94" s="28"/>
      <c r="LL94" s="28"/>
      <c r="LM94" s="28"/>
      <c r="LN94" s="28"/>
      <c r="LO94" s="28"/>
      <c r="LP94" s="28"/>
      <c r="LQ94" s="28"/>
      <c r="LR94" s="28"/>
      <c r="LS94" s="28"/>
      <c r="LT94" s="28"/>
      <c r="LU94" s="28"/>
      <c r="LV94" s="28"/>
      <c r="LW94" s="28"/>
      <c r="LX94" s="28"/>
      <c r="LY94" s="28"/>
      <c r="LZ94" s="28"/>
      <c r="MA94" s="28"/>
      <c r="MB94" s="28"/>
      <c r="MC94" s="28"/>
      <c r="MD94" s="28"/>
      <c r="ME94" s="28"/>
      <c r="MF94" s="28"/>
      <c r="MG94" s="28"/>
      <c r="MH94" s="28"/>
      <c r="MI94" s="28"/>
      <c r="MJ94" s="28"/>
      <c r="MK94" s="28"/>
      <c r="ML94" s="28"/>
      <c r="MM94" s="28"/>
      <c r="MN94" s="28"/>
      <c r="MO94" s="28"/>
      <c r="MP94" s="28"/>
      <c r="MQ94" s="28"/>
      <c r="MR94" s="28"/>
      <c r="MS94" s="28"/>
      <c r="MT94" s="28"/>
      <c r="MU94" s="28"/>
      <c r="MV94" s="28"/>
      <c r="MW94" s="28"/>
      <c r="MX94" s="28"/>
      <c r="MY94" s="28"/>
      <c r="MZ94" s="28"/>
      <c r="NA94" s="28"/>
      <c r="NB94" s="28"/>
      <c r="NC94" s="28"/>
      <c r="ND94" s="28"/>
      <c r="NE94" s="28"/>
      <c r="NF94" s="28"/>
      <c r="NG94" s="28"/>
      <c r="NH94" s="28"/>
      <c r="NI94" s="28"/>
      <c r="NJ94" s="28"/>
      <c r="NK94" s="28"/>
      <c r="NL94" s="28"/>
      <c r="NM94" s="28"/>
      <c r="NN94" s="28"/>
      <c r="NO94" s="28"/>
      <c r="NP94" s="28"/>
      <c r="NQ94" s="28"/>
      <c r="NR94" s="28"/>
      <c r="NS94" s="28"/>
      <c r="NT94" s="28"/>
      <c r="NU94" s="28"/>
      <c r="NV94" s="28"/>
      <c r="NW94" s="28"/>
      <c r="NX94" s="28"/>
      <c r="NY94" s="28"/>
      <c r="NZ94" s="28"/>
      <c r="OA94" s="28"/>
      <c r="OB94" s="28"/>
      <c r="OC94" s="28"/>
      <c r="OD94" s="28"/>
      <c r="OE94" s="28"/>
      <c r="OF94" s="28"/>
      <c r="OG94" s="28"/>
      <c r="OH94" s="28"/>
      <c r="OI94" s="28"/>
      <c r="OJ94" s="28"/>
      <c r="OK94" s="28"/>
      <c r="OL94" s="28"/>
      <c r="OM94" s="28"/>
      <c r="ON94" s="28"/>
      <c r="OO94" s="28"/>
      <c r="OP94" s="28"/>
      <c r="OQ94" s="28"/>
      <c r="OR94" s="28"/>
      <c r="OS94" s="28"/>
      <c r="OT94" s="28"/>
      <c r="OU94" s="28"/>
      <c r="OV94" s="28"/>
      <c r="OW94" s="28"/>
      <c r="OX94" s="28"/>
      <c r="OY94" s="28"/>
      <c r="OZ94" s="28"/>
      <c r="PA94" s="28"/>
      <c r="PB94" s="28"/>
      <c r="PC94" s="28"/>
      <c r="PD94" s="28"/>
      <c r="PE94" s="28"/>
      <c r="PF94" s="28"/>
      <c r="PG94" s="28"/>
      <c r="PH94" s="28"/>
      <c r="PI94" s="28"/>
      <c r="PJ94" s="28"/>
      <c r="PK94" s="28"/>
      <c r="PL94" s="28"/>
      <c r="PM94" s="28"/>
      <c r="PN94" s="28"/>
      <c r="PO94" s="28"/>
      <c r="PP94" s="28"/>
      <c r="PQ94" s="28"/>
      <c r="PR94" s="28"/>
      <c r="PS94" s="28"/>
      <c r="PT94" s="28"/>
      <c r="PU94" s="28"/>
      <c r="PV94" s="28"/>
      <c r="PW94" s="28"/>
      <c r="PX94" s="28"/>
      <c r="PY94" s="28"/>
      <c r="PZ94" s="28"/>
      <c r="QA94" s="28"/>
      <c r="QB94" s="28"/>
      <c r="QC94" s="28"/>
      <c r="QD94" s="28"/>
      <c r="QE94" s="28"/>
      <c r="QF94" s="28"/>
      <c r="QG94" s="28"/>
      <c r="QH94" s="28"/>
      <c r="QI94" s="28"/>
      <c r="QJ94" s="28"/>
      <c r="QK94" s="28"/>
      <c r="QL94" s="28"/>
      <c r="QM94" s="28"/>
      <c r="QN94" s="28"/>
      <c r="QO94" s="28"/>
      <c r="QP94" s="28"/>
      <c r="QQ94" s="28"/>
      <c r="QR94" s="28"/>
      <c r="QS94" s="28"/>
      <c r="QT94" s="28"/>
      <c r="QU94" s="28"/>
      <c r="QV94" s="28"/>
      <c r="QW94" s="28"/>
      <c r="QX94" s="28"/>
      <c r="QY94" s="28"/>
      <c r="QZ94" s="28"/>
      <c r="RA94" s="28"/>
      <c r="RB94" s="28"/>
      <c r="RC94" s="28"/>
      <c r="RD94" s="28"/>
      <c r="RE94" s="28"/>
      <c r="RF94" s="28"/>
      <c r="RG94" s="28"/>
      <c r="RH94" s="28"/>
      <c r="RI94" s="28"/>
      <c r="RJ94" s="28"/>
      <c r="RK94" s="28"/>
      <c r="RL94" s="28"/>
      <c r="RM94" s="28"/>
      <c r="RN94" s="28"/>
      <c r="RO94" s="28"/>
      <c r="RP94" s="28"/>
      <c r="RQ94" s="28"/>
      <c r="RR94" s="28"/>
      <c r="RS94" s="28"/>
      <c r="RT94" s="28"/>
      <c r="RU94" s="28"/>
      <c r="RV94" s="28"/>
      <c r="RW94" s="28"/>
      <c r="RX94" s="28"/>
      <c r="RY94" s="28"/>
      <c r="RZ94" s="28"/>
      <c r="SA94" s="28"/>
      <c r="SB94" s="28"/>
      <c r="SC94" s="28"/>
      <c r="SD94" s="28"/>
      <c r="SE94" s="28"/>
      <c r="SF94" s="28"/>
      <c r="SG94" s="28"/>
      <c r="SH94" s="28"/>
      <c r="SI94" s="28"/>
      <c r="SJ94" s="28"/>
      <c r="SK94" s="28"/>
      <c r="SL94" s="28"/>
      <c r="SM94" s="28"/>
      <c r="SN94" s="28"/>
      <c r="SO94" s="28"/>
      <c r="SP94" s="28"/>
      <c r="SQ94" s="28"/>
      <c r="SR94" s="28"/>
      <c r="SS94" s="28"/>
      <c r="ST94" s="28"/>
      <c r="SU94" s="28"/>
      <c r="SV94" s="28"/>
      <c r="SW94" s="28"/>
      <c r="SX94" s="28"/>
      <c r="SY94" s="28"/>
      <c r="SZ94" s="28"/>
      <c r="TA94" s="28"/>
      <c r="TB94" s="28"/>
      <c r="TC94" s="28"/>
      <c r="TD94" s="28"/>
      <c r="TE94" s="28"/>
      <c r="TF94" s="28"/>
      <c r="TG94" s="28"/>
      <c r="TH94" s="28"/>
      <c r="TI94" s="28"/>
      <c r="TJ94" s="28"/>
      <c r="TK94" s="28"/>
      <c r="TL94" s="28"/>
      <c r="TM94" s="28"/>
      <c r="TN94" s="28"/>
      <c r="TO94" s="28"/>
      <c r="TP94" s="28"/>
      <c r="TQ94" s="28"/>
      <c r="TR94" s="28"/>
      <c r="TS94" s="28"/>
      <c r="TT94" s="28"/>
      <c r="TU94" s="28"/>
      <c r="TV94" s="28"/>
      <c r="TW94" s="28"/>
      <c r="TX94" s="28"/>
      <c r="TY94" s="28"/>
      <c r="TZ94" s="28"/>
      <c r="UA94" s="28"/>
      <c r="UB94" s="28"/>
      <c r="UC94" s="28"/>
      <c r="UD94" s="28"/>
      <c r="UE94" s="28"/>
      <c r="UF94" s="28"/>
      <c r="UG94" s="28"/>
      <c r="UH94" s="28"/>
      <c r="UI94" s="28"/>
      <c r="UJ94" s="28"/>
      <c r="UK94" s="28"/>
      <c r="UL94" s="28"/>
      <c r="UM94" s="28"/>
      <c r="UN94" s="28"/>
      <c r="UO94" s="28"/>
      <c r="UP94" s="28"/>
      <c r="UQ94" s="28"/>
      <c r="UR94" s="28"/>
      <c r="US94" s="28"/>
      <c r="UT94" s="28"/>
      <c r="UU94" s="28"/>
      <c r="UV94" s="28"/>
      <c r="UW94" s="28"/>
      <c r="UX94" s="28"/>
      <c r="UY94" s="28"/>
      <c r="UZ94" s="28"/>
      <c r="VA94" s="28"/>
      <c r="VB94" s="28"/>
      <c r="VC94" s="28"/>
      <c r="VD94" s="28"/>
      <c r="VE94" s="28"/>
      <c r="VF94" s="28"/>
      <c r="VG94" s="28"/>
      <c r="VH94" s="28"/>
      <c r="VI94" s="28"/>
      <c r="VJ94" s="28"/>
      <c r="VK94" s="28"/>
      <c r="VL94" s="28"/>
      <c r="VM94" s="28"/>
      <c r="VN94" s="28"/>
      <c r="VO94" s="28"/>
      <c r="VP94" s="28"/>
      <c r="VQ94" s="28"/>
      <c r="VR94" s="28"/>
      <c r="VS94" s="28"/>
      <c r="VT94" s="28"/>
      <c r="VU94" s="28"/>
      <c r="VV94" s="28"/>
      <c r="VW94" s="28"/>
      <c r="VX94" s="28"/>
      <c r="VY94" s="28"/>
      <c r="VZ94" s="28"/>
      <c r="WA94" s="28"/>
      <c r="WB94" s="28"/>
      <c r="WC94" s="28"/>
      <c r="WD94" s="28"/>
      <c r="WE94" s="28"/>
      <c r="WF94" s="28"/>
      <c r="WG94" s="28"/>
      <c r="WH94" s="28"/>
      <c r="WI94" s="28"/>
      <c r="WJ94" s="28"/>
      <c r="WK94" s="28"/>
      <c r="WL94" s="28"/>
      <c r="WM94" s="28"/>
      <c r="WN94" s="28"/>
      <c r="WO94" s="28"/>
      <c r="WP94" s="28"/>
      <c r="WQ94" s="28"/>
      <c r="WR94" s="28"/>
      <c r="WS94" s="28"/>
      <c r="WT94" s="28"/>
      <c r="WU94" s="28"/>
      <c r="WV94" s="28"/>
      <c r="WW94" s="28"/>
      <c r="WX94" s="28"/>
      <c r="WY94" s="28"/>
      <c r="WZ94" s="28"/>
      <c r="XA94" s="28"/>
      <c r="XB94" s="28"/>
      <c r="XC94" s="28"/>
      <c r="XD94" s="28"/>
      <c r="XE94" s="28"/>
      <c r="XF94" s="28"/>
      <c r="XG94" s="28"/>
      <c r="XH94" s="28"/>
      <c r="XI94" s="28"/>
      <c r="XJ94" s="28"/>
      <c r="XK94" s="28"/>
      <c r="XL94" s="28"/>
      <c r="XM94" s="28"/>
      <c r="XN94" s="28"/>
      <c r="XO94" s="28"/>
      <c r="XP94" s="28"/>
      <c r="XQ94" s="28"/>
      <c r="XR94" s="28"/>
      <c r="XS94" s="28"/>
      <c r="XT94" s="28"/>
      <c r="XU94" s="28"/>
      <c r="XV94" s="28"/>
      <c r="XW94" s="28"/>
      <c r="XX94" s="28"/>
      <c r="XY94" s="28"/>
      <c r="XZ94" s="28"/>
      <c r="YA94" s="28"/>
      <c r="YB94" s="28"/>
      <c r="YC94" s="28"/>
      <c r="YD94" s="28"/>
      <c r="YE94" s="28"/>
      <c r="YF94" s="28"/>
      <c r="YG94" s="28"/>
      <c r="YH94" s="28"/>
      <c r="YI94" s="28"/>
      <c r="YJ94" s="28"/>
      <c r="YK94" s="28"/>
      <c r="YL94" s="28"/>
      <c r="YM94" s="28"/>
      <c r="YN94" s="28"/>
      <c r="YO94" s="28"/>
      <c r="YP94" s="28"/>
      <c r="YQ94" s="28"/>
      <c r="YR94" s="28"/>
      <c r="YS94" s="28"/>
      <c r="YT94" s="28"/>
      <c r="YU94" s="28"/>
      <c r="YV94" s="28"/>
      <c r="YW94" s="28"/>
      <c r="YX94" s="28"/>
      <c r="YY94" s="28"/>
      <c r="YZ94" s="28"/>
      <c r="ZA94" s="28"/>
      <c r="ZB94" s="28"/>
      <c r="ZC94" s="28"/>
      <c r="ZD94" s="28"/>
      <c r="ZE94" s="28"/>
      <c r="ZF94" s="28"/>
      <c r="ZG94" s="28"/>
      <c r="ZH94" s="28"/>
      <c r="ZI94" s="28"/>
      <c r="ZJ94" s="28"/>
      <c r="ZK94" s="28"/>
      <c r="ZL94" s="28"/>
      <c r="ZM94" s="28"/>
      <c r="ZN94" s="28"/>
      <c r="ZO94" s="28"/>
      <c r="ZP94" s="28"/>
      <c r="ZQ94" s="28"/>
      <c r="ZR94" s="28"/>
      <c r="ZS94" s="28"/>
      <c r="ZT94" s="28"/>
      <c r="ZU94" s="28"/>
      <c r="ZV94" s="28"/>
      <c r="ZW94" s="28"/>
      <c r="ZX94" s="28"/>
      <c r="ZY94" s="28"/>
      <c r="ZZ94" s="28"/>
      <c r="AAA94" s="28"/>
      <c r="AAB94" s="28"/>
      <c r="AAC94" s="28"/>
      <c r="AAD94" s="28"/>
      <c r="AAE94" s="28"/>
      <c r="AAF94" s="28"/>
      <c r="AAG94" s="28"/>
      <c r="AAH94" s="28"/>
      <c r="AAI94" s="28"/>
      <c r="AAJ94" s="28"/>
      <c r="AAK94" s="28"/>
      <c r="AAL94" s="28"/>
      <c r="AAM94" s="28"/>
      <c r="AAN94" s="28"/>
      <c r="AAO94" s="28"/>
      <c r="AAP94" s="28"/>
      <c r="AAQ94" s="28"/>
      <c r="AAR94" s="28"/>
      <c r="AAS94" s="28"/>
      <c r="AAT94" s="28"/>
      <c r="AAU94" s="28"/>
      <c r="AAV94" s="28"/>
      <c r="AAW94" s="28"/>
      <c r="AAX94" s="28"/>
      <c r="AAY94" s="28"/>
      <c r="AAZ94" s="28"/>
      <c r="ABA94" s="28"/>
      <c r="ABB94" s="28"/>
      <c r="ABC94" s="28"/>
      <c r="ABD94" s="28"/>
      <c r="ABE94" s="28"/>
      <c r="ABF94" s="28"/>
      <c r="ABG94" s="28"/>
      <c r="ABH94" s="28"/>
      <c r="ABI94" s="28"/>
      <c r="ABJ94" s="28"/>
      <c r="ABK94" s="28"/>
      <c r="ABL94" s="28"/>
      <c r="ABM94" s="28"/>
      <c r="ABN94" s="28"/>
      <c r="ABO94" s="28"/>
      <c r="ABP94" s="28"/>
      <c r="ABQ94" s="28"/>
      <c r="ABR94" s="28"/>
      <c r="ABS94" s="28"/>
      <c r="ABT94" s="28"/>
      <c r="ABU94" s="28"/>
      <c r="ABV94" s="28"/>
      <c r="ABW94" s="28"/>
      <c r="ABX94" s="28"/>
      <c r="ABY94" s="28"/>
      <c r="ABZ94" s="28"/>
      <c r="ACA94" s="28"/>
      <c r="ACB94" s="28"/>
      <c r="ACC94" s="28"/>
      <c r="ACD94" s="28"/>
      <c r="ACE94" s="28"/>
      <c r="ACF94" s="28"/>
      <c r="ACG94" s="28"/>
      <c r="ACH94" s="28"/>
      <c r="ACI94" s="28"/>
      <c r="ACJ94" s="28"/>
      <c r="ACK94" s="28"/>
      <c r="ACL94" s="28"/>
      <c r="ACM94" s="28"/>
      <c r="ACN94" s="28"/>
      <c r="ACO94" s="28"/>
      <c r="ACP94" s="28"/>
      <c r="ACQ94" s="28"/>
      <c r="ACR94" s="28"/>
      <c r="ACS94" s="28"/>
      <c r="ACT94" s="28"/>
      <c r="ACU94" s="28"/>
      <c r="ACV94" s="28"/>
      <c r="ACW94" s="28"/>
      <c r="ACX94" s="28"/>
      <c r="ACY94" s="28"/>
      <c r="ACZ94" s="28"/>
      <c r="ADA94" s="28"/>
      <c r="ADB94" s="28"/>
      <c r="ADC94" s="28"/>
      <c r="ADD94" s="28"/>
      <c r="ADE94" s="28"/>
      <c r="ADF94" s="28"/>
      <c r="ADG94" s="28"/>
      <c r="ADH94" s="28"/>
      <c r="ADI94" s="28"/>
      <c r="ADJ94" s="28"/>
      <c r="ADK94" s="28"/>
      <c r="ADL94" s="28"/>
      <c r="ADM94" s="28"/>
      <c r="ADN94" s="28"/>
      <c r="ADO94" s="28"/>
      <c r="ADP94" s="28"/>
      <c r="ADQ94" s="28"/>
      <c r="ADR94" s="28"/>
      <c r="ADS94" s="28"/>
      <c r="ADT94" s="28"/>
      <c r="ADU94" s="28"/>
      <c r="ADV94" s="28"/>
      <c r="ADW94" s="28"/>
      <c r="ADX94" s="28"/>
      <c r="ADY94" s="28"/>
      <c r="ADZ94" s="28"/>
      <c r="AEA94" s="28"/>
      <c r="AEB94" s="28"/>
      <c r="AEC94" s="28"/>
      <c r="AED94" s="28"/>
      <c r="AEE94" s="28"/>
      <c r="AEF94" s="28"/>
      <c r="AEG94" s="28"/>
      <c r="AEH94" s="28"/>
      <c r="AEI94" s="28"/>
      <c r="AEJ94" s="28"/>
      <c r="AEK94" s="28"/>
      <c r="AEL94" s="28"/>
      <c r="AEM94" s="28"/>
      <c r="AEN94" s="28"/>
      <c r="AEO94" s="28"/>
      <c r="AEP94" s="28"/>
      <c r="AEQ94" s="28"/>
      <c r="AER94" s="28"/>
      <c r="AES94" s="28"/>
      <c r="AET94" s="28"/>
      <c r="AEU94" s="28"/>
      <c r="AEV94" s="28"/>
      <c r="AEW94" s="28"/>
      <c r="AEX94" s="28"/>
      <c r="AEY94" s="28"/>
      <c r="AEZ94" s="28"/>
      <c r="AFA94" s="28"/>
      <c r="AFB94" s="28"/>
      <c r="AFC94" s="28"/>
      <c r="AFD94" s="28"/>
      <c r="AFE94" s="28"/>
      <c r="AFF94" s="28"/>
      <c r="AFG94" s="28"/>
      <c r="AFH94" s="28"/>
      <c r="AFI94" s="28"/>
      <c r="AFJ94" s="28"/>
      <c r="AFK94" s="28"/>
      <c r="AFL94" s="28"/>
      <c r="AFM94" s="28"/>
      <c r="AFN94" s="28"/>
      <c r="AFO94" s="28"/>
      <c r="AFP94" s="28"/>
      <c r="AFQ94" s="28"/>
      <c r="AFR94" s="28"/>
      <c r="AFS94" s="28"/>
      <c r="AFT94" s="28"/>
      <c r="AFU94" s="28"/>
      <c r="AFV94" s="28"/>
      <c r="AFW94" s="28"/>
      <c r="AFX94" s="28"/>
      <c r="AFY94" s="28"/>
      <c r="AFZ94" s="28"/>
      <c r="AGA94" s="28"/>
      <c r="AGB94" s="28"/>
      <c r="AGC94" s="28"/>
      <c r="AGD94" s="28"/>
      <c r="AGE94" s="28"/>
      <c r="AGF94" s="28"/>
      <c r="AGG94" s="28"/>
      <c r="AGH94" s="28"/>
      <c r="AGI94" s="28"/>
      <c r="AGJ94" s="28"/>
      <c r="AGK94" s="28"/>
      <c r="AGL94" s="28"/>
      <c r="AGM94" s="28"/>
      <c r="AGN94" s="28"/>
      <c r="AGO94" s="28"/>
      <c r="AGP94" s="28"/>
      <c r="AGQ94" s="28"/>
      <c r="AGR94" s="28"/>
      <c r="AGS94" s="28"/>
      <c r="AGT94" s="28"/>
      <c r="AGU94" s="28"/>
      <c r="AGV94" s="28"/>
      <c r="AGW94" s="28"/>
      <c r="AGX94" s="28"/>
      <c r="AGY94" s="28"/>
      <c r="AGZ94" s="28"/>
      <c r="AHA94" s="28"/>
      <c r="AHB94" s="28"/>
      <c r="AHC94" s="28"/>
      <c r="AHD94" s="28"/>
      <c r="AHE94" s="28"/>
      <c r="AHF94" s="28"/>
      <c r="AHG94" s="28"/>
      <c r="AHH94" s="28"/>
      <c r="AHI94" s="28"/>
      <c r="AHJ94" s="28"/>
      <c r="AHK94" s="28"/>
      <c r="AHL94" s="28"/>
      <c r="AHM94" s="28"/>
      <c r="AHN94" s="28"/>
      <c r="AHO94" s="28"/>
      <c r="AHP94" s="28"/>
      <c r="AHQ94" s="28"/>
      <c r="AHR94" s="28"/>
      <c r="AHS94" s="28"/>
      <c r="AHT94" s="28"/>
      <c r="AHU94" s="28"/>
      <c r="AHV94" s="28"/>
      <c r="AHW94" s="28"/>
      <c r="AHX94" s="28"/>
      <c r="AHY94" s="28"/>
      <c r="AHZ94" s="28"/>
      <c r="AIA94" s="28"/>
      <c r="AIB94" s="28"/>
      <c r="AIC94" s="28"/>
      <c r="AID94" s="28"/>
      <c r="AIE94" s="28"/>
      <c r="AIF94" s="28"/>
      <c r="AIG94" s="28"/>
      <c r="AIH94" s="28"/>
      <c r="AII94" s="28"/>
      <c r="AIJ94" s="28"/>
      <c r="AIK94" s="28"/>
      <c r="AIL94" s="28"/>
      <c r="AIM94" s="28"/>
      <c r="AIN94" s="28"/>
      <c r="AIO94" s="28"/>
      <c r="AIP94" s="28"/>
      <c r="AIQ94" s="28"/>
      <c r="AIR94" s="28"/>
      <c r="AIS94" s="28"/>
      <c r="AIT94" s="28"/>
      <c r="AIU94" s="28"/>
      <c r="AIV94" s="28"/>
      <c r="AIW94" s="28"/>
      <c r="AIX94" s="28"/>
      <c r="AIY94" s="28"/>
      <c r="AIZ94" s="28"/>
      <c r="AJA94" s="28"/>
      <c r="AJB94" s="28"/>
      <c r="AJC94" s="28"/>
      <c r="AJD94" s="28"/>
      <c r="AJE94" s="28"/>
      <c r="AJF94" s="28"/>
      <c r="AJG94" s="28"/>
      <c r="AJH94" s="28"/>
      <c r="AJI94" s="28"/>
      <c r="AJJ94" s="28"/>
      <c r="AJK94" s="28"/>
      <c r="AJL94" s="28"/>
      <c r="AJM94" s="28"/>
      <c r="AJN94" s="28"/>
      <c r="AJO94" s="28"/>
      <c r="AJP94" s="28"/>
      <c r="AJQ94" s="28"/>
      <c r="AJR94" s="28"/>
      <c r="AJS94" s="28"/>
      <c r="AJT94" s="28"/>
      <c r="AJU94" s="28"/>
      <c r="AJV94" s="28"/>
      <c r="AJW94" s="28"/>
      <c r="AJX94" s="28"/>
      <c r="AJY94" s="28"/>
      <c r="AJZ94" s="28"/>
      <c r="AKA94" s="28"/>
      <c r="AKB94" s="28"/>
      <c r="AKC94" s="28"/>
      <c r="AKD94" s="28"/>
      <c r="AKE94" s="28"/>
      <c r="AKF94" s="28"/>
      <c r="AKG94" s="28"/>
      <c r="AKH94" s="28"/>
      <c r="AKI94" s="28"/>
      <c r="AKJ94" s="28"/>
      <c r="AKK94" s="28"/>
      <c r="AKL94" s="28"/>
      <c r="AKM94" s="28"/>
      <c r="AKN94" s="28"/>
      <c r="AKO94" s="28"/>
      <c r="AKP94" s="28"/>
      <c r="AKQ94" s="28"/>
      <c r="AKR94" s="28"/>
      <c r="AKS94" s="28"/>
      <c r="AKT94" s="28"/>
      <c r="AKU94" s="28"/>
      <c r="AKV94" s="28"/>
      <c r="AKW94" s="28"/>
      <c r="AKX94" s="28"/>
      <c r="AKY94" s="28"/>
      <c r="AKZ94" s="28"/>
      <c r="ALA94" s="28"/>
      <c r="ALB94" s="28"/>
      <c r="ALC94" s="28"/>
      <c r="ALD94" s="28"/>
      <c r="ALE94" s="28"/>
      <c r="ALF94" s="28"/>
      <c r="ALG94" s="28"/>
      <c r="ALH94" s="28"/>
      <c r="ALI94" s="28"/>
      <c r="ALJ94" s="28"/>
      <c r="ALK94" s="28"/>
      <c r="ALL94" s="28"/>
      <c r="ALM94" s="28"/>
      <c r="ALN94" s="28"/>
      <c r="ALO94" s="28"/>
      <c r="ALP94" s="28"/>
      <c r="ALQ94" s="28"/>
      <c r="ALR94" s="28"/>
      <c r="ALS94" s="28"/>
      <c r="ALT94" s="28"/>
      <c r="ALU94" s="28"/>
      <c r="ALV94" s="28"/>
      <c r="ALW94" s="28"/>
      <c r="ALX94" s="28"/>
      <c r="ALY94" s="28"/>
      <c r="ALZ94" s="28"/>
      <c r="AMA94" s="28"/>
      <c r="AMB94" s="28"/>
      <c r="AMC94" s="28"/>
      <c r="AMD94" s="28"/>
      <c r="AME94" s="30"/>
    </row>
    <row r="95" spans="2:1020" s="29" customFormat="1" ht="12" customHeight="1" thickBot="1">
      <c r="B95" s="28"/>
      <c r="C95" s="513" t="s">
        <v>0</v>
      </c>
      <c r="D95" s="536" t="s">
        <v>20</v>
      </c>
      <c r="E95" s="537"/>
      <c r="F95" s="514" t="s">
        <v>8</v>
      </c>
      <c r="G95" s="514" t="s">
        <v>9</v>
      </c>
      <c r="H95" s="514" t="s">
        <v>10</v>
      </c>
      <c r="I95" s="514" t="s">
        <v>11</v>
      </c>
      <c r="J95" s="514" t="s">
        <v>12</v>
      </c>
      <c r="K95" s="514" t="s">
        <v>13</v>
      </c>
      <c r="L95" s="514" t="s">
        <v>14</v>
      </c>
      <c r="M95" s="514" t="s">
        <v>15</v>
      </c>
      <c r="N95" s="514" t="s">
        <v>16</v>
      </c>
      <c r="O95" s="514" t="s">
        <v>17</v>
      </c>
      <c r="P95" s="514" t="s">
        <v>18</v>
      </c>
      <c r="Q95" s="514" t="s">
        <v>19</v>
      </c>
      <c r="R95" s="515" t="s">
        <v>21</v>
      </c>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c r="GV95" s="28"/>
      <c r="GW95" s="28"/>
      <c r="GX95" s="28"/>
      <c r="GY95" s="28"/>
      <c r="GZ95" s="28"/>
      <c r="HA95" s="28"/>
      <c r="HB95" s="28"/>
      <c r="HC95" s="28"/>
      <c r="HD95" s="28"/>
      <c r="HE95" s="28"/>
      <c r="HF95" s="28"/>
      <c r="HG95" s="28"/>
      <c r="HH95" s="28"/>
      <c r="HI95" s="28"/>
      <c r="HJ95" s="28"/>
      <c r="HK95" s="28"/>
      <c r="HL95" s="28"/>
      <c r="HM95" s="28"/>
      <c r="HN95" s="28"/>
      <c r="HO95" s="28"/>
      <c r="HP95" s="28"/>
      <c r="HQ95" s="28"/>
      <c r="HR95" s="28"/>
      <c r="HS95" s="28"/>
      <c r="HT95" s="28"/>
      <c r="HU95" s="28"/>
      <c r="HV95" s="28"/>
      <c r="HW95" s="28"/>
      <c r="HX95" s="28"/>
      <c r="HY95" s="28"/>
      <c r="HZ95" s="28"/>
      <c r="IA95" s="28"/>
      <c r="IB95" s="28"/>
      <c r="IC95" s="28"/>
      <c r="ID95" s="28"/>
      <c r="IE95" s="28"/>
      <c r="IF95" s="28"/>
      <c r="IG95" s="28"/>
      <c r="IH95" s="28"/>
      <c r="II95" s="28"/>
      <c r="IJ95" s="28"/>
      <c r="IK95" s="28"/>
      <c r="IL95" s="28"/>
      <c r="IM95" s="28"/>
      <c r="IN95" s="28"/>
      <c r="IO95" s="28"/>
      <c r="IP95" s="28"/>
      <c r="IQ95" s="28"/>
      <c r="IR95" s="28"/>
      <c r="IS95" s="28"/>
      <c r="IT95" s="28"/>
      <c r="IU95" s="28"/>
      <c r="IV95" s="28"/>
      <c r="IW95" s="28"/>
      <c r="IX95" s="28"/>
      <c r="IY95" s="28"/>
      <c r="IZ95" s="28"/>
      <c r="JA95" s="28"/>
      <c r="JB95" s="28"/>
      <c r="JC95" s="28"/>
      <c r="JD95" s="28"/>
      <c r="JE95" s="28"/>
      <c r="JF95" s="28"/>
      <c r="JG95" s="28"/>
      <c r="JH95" s="28"/>
      <c r="JI95" s="28"/>
      <c r="JJ95" s="28"/>
      <c r="JK95" s="28"/>
      <c r="JL95" s="28"/>
      <c r="JM95" s="28"/>
      <c r="JN95" s="28"/>
      <c r="JO95" s="28"/>
      <c r="JP95" s="28"/>
      <c r="JQ95" s="28"/>
      <c r="JR95" s="28"/>
      <c r="JS95" s="28"/>
      <c r="JT95" s="28"/>
      <c r="JU95" s="28"/>
      <c r="JV95" s="28"/>
      <c r="JW95" s="28"/>
      <c r="JX95" s="28"/>
      <c r="JY95" s="28"/>
      <c r="JZ95" s="28"/>
      <c r="KA95" s="28"/>
      <c r="KB95" s="28"/>
      <c r="KC95" s="28"/>
      <c r="KD95" s="28"/>
      <c r="KE95" s="28"/>
      <c r="KF95" s="28"/>
      <c r="KG95" s="28"/>
      <c r="KH95" s="28"/>
      <c r="KI95" s="28"/>
      <c r="KJ95" s="28"/>
      <c r="KK95" s="28"/>
      <c r="KL95" s="28"/>
      <c r="KM95" s="28"/>
      <c r="KN95" s="28"/>
      <c r="KO95" s="28"/>
      <c r="KP95" s="28"/>
      <c r="KQ95" s="28"/>
      <c r="KR95" s="28"/>
      <c r="KS95" s="28"/>
      <c r="KT95" s="28"/>
      <c r="KU95" s="28"/>
      <c r="KV95" s="28"/>
      <c r="KW95" s="28"/>
      <c r="KX95" s="28"/>
      <c r="KY95" s="28"/>
      <c r="KZ95" s="28"/>
      <c r="LA95" s="28"/>
      <c r="LB95" s="28"/>
      <c r="LC95" s="28"/>
      <c r="LD95" s="28"/>
      <c r="LE95" s="28"/>
      <c r="LF95" s="28"/>
      <c r="LG95" s="28"/>
      <c r="LH95" s="28"/>
      <c r="LI95" s="28"/>
      <c r="LJ95" s="28"/>
      <c r="LK95" s="28"/>
      <c r="LL95" s="28"/>
      <c r="LM95" s="28"/>
      <c r="LN95" s="28"/>
      <c r="LO95" s="28"/>
      <c r="LP95" s="28"/>
      <c r="LQ95" s="28"/>
      <c r="LR95" s="28"/>
      <c r="LS95" s="28"/>
      <c r="LT95" s="28"/>
      <c r="LU95" s="28"/>
      <c r="LV95" s="28"/>
      <c r="LW95" s="28"/>
      <c r="LX95" s="28"/>
      <c r="LY95" s="28"/>
      <c r="LZ95" s="28"/>
      <c r="MA95" s="28"/>
      <c r="MB95" s="28"/>
      <c r="MC95" s="28"/>
      <c r="MD95" s="28"/>
      <c r="ME95" s="28"/>
      <c r="MF95" s="28"/>
      <c r="MG95" s="28"/>
      <c r="MH95" s="28"/>
      <c r="MI95" s="28"/>
      <c r="MJ95" s="28"/>
      <c r="MK95" s="28"/>
      <c r="ML95" s="28"/>
      <c r="MM95" s="28"/>
      <c r="MN95" s="28"/>
      <c r="MO95" s="28"/>
      <c r="MP95" s="28"/>
      <c r="MQ95" s="28"/>
      <c r="MR95" s="28"/>
      <c r="MS95" s="28"/>
      <c r="MT95" s="28"/>
      <c r="MU95" s="28"/>
      <c r="MV95" s="28"/>
      <c r="MW95" s="28"/>
      <c r="MX95" s="28"/>
      <c r="MY95" s="28"/>
      <c r="MZ95" s="28"/>
      <c r="NA95" s="28"/>
      <c r="NB95" s="28"/>
      <c r="NC95" s="28"/>
      <c r="ND95" s="28"/>
      <c r="NE95" s="28"/>
      <c r="NF95" s="28"/>
      <c r="NG95" s="28"/>
      <c r="NH95" s="28"/>
      <c r="NI95" s="28"/>
      <c r="NJ95" s="28"/>
      <c r="NK95" s="28"/>
      <c r="NL95" s="28"/>
      <c r="NM95" s="28"/>
      <c r="NN95" s="28"/>
      <c r="NO95" s="28"/>
      <c r="NP95" s="28"/>
      <c r="NQ95" s="28"/>
      <c r="NR95" s="28"/>
      <c r="NS95" s="28"/>
      <c r="NT95" s="28"/>
      <c r="NU95" s="28"/>
      <c r="NV95" s="28"/>
      <c r="NW95" s="28"/>
      <c r="NX95" s="28"/>
      <c r="NY95" s="28"/>
      <c r="NZ95" s="28"/>
      <c r="OA95" s="28"/>
      <c r="OB95" s="28"/>
      <c r="OC95" s="28"/>
      <c r="OD95" s="28"/>
      <c r="OE95" s="28"/>
      <c r="OF95" s="28"/>
      <c r="OG95" s="28"/>
      <c r="OH95" s="28"/>
      <c r="OI95" s="28"/>
      <c r="OJ95" s="28"/>
      <c r="OK95" s="28"/>
      <c r="OL95" s="28"/>
      <c r="OM95" s="28"/>
      <c r="ON95" s="28"/>
      <c r="OO95" s="28"/>
      <c r="OP95" s="28"/>
      <c r="OQ95" s="28"/>
      <c r="OR95" s="28"/>
      <c r="OS95" s="28"/>
      <c r="OT95" s="28"/>
      <c r="OU95" s="28"/>
      <c r="OV95" s="28"/>
      <c r="OW95" s="28"/>
      <c r="OX95" s="28"/>
      <c r="OY95" s="28"/>
      <c r="OZ95" s="28"/>
      <c r="PA95" s="28"/>
      <c r="PB95" s="28"/>
      <c r="PC95" s="28"/>
      <c r="PD95" s="28"/>
      <c r="PE95" s="28"/>
      <c r="PF95" s="28"/>
      <c r="PG95" s="28"/>
      <c r="PH95" s="28"/>
      <c r="PI95" s="28"/>
      <c r="PJ95" s="28"/>
      <c r="PK95" s="28"/>
      <c r="PL95" s="28"/>
      <c r="PM95" s="28"/>
      <c r="PN95" s="28"/>
      <c r="PO95" s="28"/>
      <c r="PP95" s="28"/>
      <c r="PQ95" s="28"/>
      <c r="PR95" s="28"/>
      <c r="PS95" s="28"/>
      <c r="PT95" s="28"/>
      <c r="PU95" s="28"/>
      <c r="PV95" s="28"/>
      <c r="PW95" s="28"/>
      <c r="PX95" s="28"/>
      <c r="PY95" s="28"/>
      <c r="PZ95" s="28"/>
      <c r="QA95" s="28"/>
      <c r="QB95" s="28"/>
      <c r="QC95" s="28"/>
      <c r="QD95" s="28"/>
      <c r="QE95" s="28"/>
      <c r="QF95" s="28"/>
      <c r="QG95" s="28"/>
      <c r="QH95" s="28"/>
      <c r="QI95" s="28"/>
      <c r="QJ95" s="28"/>
      <c r="QK95" s="28"/>
      <c r="QL95" s="28"/>
      <c r="QM95" s="28"/>
      <c r="QN95" s="28"/>
      <c r="QO95" s="28"/>
      <c r="QP95" s="28"/>
      <c r="QQ95" s="28"/>
      <c r="QR95" s="28"/>
      <c r="QS95" s="28"/>
      <c r="QT95" s="28"/>
      <c r="QU95" s="28"/>
      <c r="QV95" s="28"/>
      <c r="QW95" s="28"/>
      <c r="QX95" s="28"/>
      <c r="QY95" s="28"/>
      <c r="QZ95" s="28"/>
      <c r="RA95" s="28"/>
      <c r="RB95" s="28"/>
      <c r="RC95" s="28"/>
      <c r="RD95" s="28"/>
      <c r="RE95" s="28"/>
      <c r="RF95" s="28"/>
      <c r="RG95" s="28"/>
      <c r="RH95" s="28"/>
      <c r="RI95" s="28"/>
      <c r="RJ95" s="28"/>
      <c r="RK95" s="28"/>
      <c r="RL95" s="28"/>
      <c r="RM95" s="28"/>
      <c r="RN95" s="28"/>
      <c r="RO95" s="28"/>
      <c r="RP95" s="28"/>
      <c r="RQ95" s="28"/>
      <c r="RR95" s="28"/>
      <c r="RS95" s="28"/>
      <c r="RT95" s="28"/>
      <c r="RU95" s="28"/>
      <c r="RV95" s="28"/>
      <c r="RW95" s="28"/>
      <c r="RX95" s="28"/>
      <c r="RY95" s="28"/>
      <c r="RZ95" s="28"/>
      <c r="SA95" s="28"/>
      <c r="SB95" s="28"/>
      <c r="SC95" s="28"/>
      <c r="SD95" s="28"/>
      <c r="SE95" s="28"/>
      <c r="SF95" s="28"/>
      <c r="SG95" s="28"/>
      <c r="SH95" s="28"/>
      <c r="SI95" s="28"/>
      <c r="SJ95" s="28"/>
      <c r="SK95" s="28"/>
      <c r="SL95" s="28"/>
      <c r="SM95" s="28"/>
      <c r="SN95" s="28"/>
      <c r="SO95" s="28"/>
      <c r="SP95" s="28"/>
      <c r="SQ95" s="28"/>
      <c r="SR95" s="28"/>
      <c r="SS95" s="28"/>
      <c r="ST95" s="28"/>
      <c r="SU95" s="28"/>
      <c r="SV95" s="28"/>
      <c r="SW95" s="28"/>
      <c r="SX95" s="28"/>
      <c r="SY95" s="28"/>
      <c r="SZ95" s="28"/>
      <c r="TA95" s="28"/>
      <c r="TB95" s="28"/>
      <c r="TC95" s="28"/>
      <c r="TD95" s="28"/>
      <c r="TE95" s="28"/>
      <c r="TF95" s="28"/>
      <c r="TG95" s="28"/>
      <c r="TH95" s="28"/>
      <c r="TI95" s="28"/>
      <c r="TJ95" s="28"/>
      <c r="TK95" s="28"/>
      <c r="TL95" s="28"/>
      <c r="TM95" s="28"/>
      <c r="TN95" s="28"/>
      <c r="TO95" s="28"/>
      <c r="TP95" s="28"/>
      <c r="TQ95" s="28"/>
      <c r="TR95" s="28"/>
      <c r="TS95" s="28"/>
      <c r="TT95" s="28"/>
      <c r="TU95" s="28"/>
      <c r="TV95" s="28"/>
      <c r="TW95" s="28"/>
      <c r="TX95" s="28"/>
      <c r="TY95" s="28"/>
      <c r="TZ95" s="28"/>
      <c r="UA95" s="28"/>
      <c r="UB95" s="28"/>
      <c r="UC95" s="28"/>
      <c r="UD95" s="28"/>
      <c r="UE95" s="28"/>
      <c r="UF95" s="28"/>
      <c r="UG95" s="28"/>
      <c r="UH95" s="28"/>
      <c r="UI95" s="28"/>
      <c r="UJ95" s="28"/>
      <c r="UK95" s="28"/>
      <c r="UL95" s="28"/>
      <c r="UM95" s="28"/>
      <c r="UN95" s="28"/>
      <c r="UO95" s="28"/>
      <c r="UP95" s="28"/>
      <c r="UQ95" s="28"/>
      <c r="UR95" s="28"/>
      <c r="US95" s="28"/>
      <c r="UT95" s="28"/>
      <c r="UU95" s="28"/>
      <c r="UV95" s="28"/>
      <c r="UW95" s="28"/>
      <c r="UX95" s="28"/>
      <c r="UY95" s="28"/>
      <c r="UZ95" s="28"/>
      <c r="VA95" s="28"/>
      <c r="VB95" s="28"/>
      <c r="VC95" s="28"/>
      <c r="VD95" s="28"/>
      <c r="VE95" s="28"/>
      <c r="VF95" s="28"/>
      <c r="VG95" s="28"/>
      <c r="VH95" s="28"/>
      <c r="VI95" s="28"/>
      <c r="VJ95" s="28"/>
      <c r="VK95" s="28"/>
      <c r="VL95" s="28"/>
      <c r="VM95" s="28"/>
      <c r="VN95" s="28"/>
      <c r="VO95" s="28"/>
      <c r="VP95" s="28"/>
      <c r="VQ95" s="28"/>
      <c r="VR95" s="28"/>
      <c r="VS95" s="28"/>
      <c r="VT95" s="28"/>
      <c r="VU95" s="28"/>
      <c r="VV95" s="28"/>
      <c r="VW95" s="28"/>
      <c r="VX95" s="28"/>
      <c r="VY95" s="28"/>
      <c r="VZ95" s="28"/>
      <c r="WA95" s="28"/>
      <c r="WB95" s="28"/>
      <c r="WC95" s="28"/>
      <c r="WD95" s="28"/>
      <c r="WE95" s="28"/>
      <c r="WF95" s="28"/>
      <c r="WG95" s="28"/>
      <c r="WH95" s="28"/>
      <c r="WI95" s="28"/>
      <c r="WJ95" s="28"/>
      <c r="WK95" s="28"/>
      <c r="WL95" s="28"/>
      <c r="WM95" s="28"/>
      <c r="WN95" s="28"/>
      <c r="WO95" s="28"/>
      <c r="WP95" s="28"/>
      <c r="WQ95" s="28"/>
      <c r="WR95" s="28"/>
      <c r="WS95" s="28"/>
      <c r="WT95" s="28"/>
      <c r="WU95" s="28"/>
      <c r="WV95" s="28"/>
      <c r="WW95" s="28"/>
      <c r="WX95" s="28"/>
      <c r="WY95" s="28"/>
      <c r="WZ95" s="28"/>
      <c r="XA95" s="28"/>
      <c r="XB95" s="28"/>
      <c r="XC95" s="28"/>
      <c r="XD95" s="28"/>
      <c r="XE95" s="28"/>
      <c r="XF95" s="28"/>
      <c r="XG95" s="28"/>
      <c r="XH95" s="28"/>
      <c r="XI95" s="28"/>
      <c r="XJ95" s="28"/>
      <c r="XK95" s="28"/>
      <c r="XL95" s="28"/>
      <c r="XM95" s="28"/>
      <c r="XN95" s="28"/>
      <c r="XO95" s="28"/>
      <c r="XP95" s="28"/>
      <c r="XQ95" s="28"/>
      <c r="XR95" s="28"/>
      <c r="XS95" s="28"/>
      <c r="XT95" s="28"/>
      <c r="XU95" s="28"/>
      <c r="XV95" s="28"/>
      <c r="XW95" s="28"/>
      <c r="XX95" s="28"/>
      <c r="XY95" s="28"/>
      <c r="XZ95" s="28"/>
      <c r="YA95" s="28"/>
      <c r="YB95" s="28"/>
      <c r="YC95" s="28"/>
      <c r="YD95" s="28"/>
      <c r="YE95" s="28"/>
      <c r="YF95" s="28"/>
      <c r="YG95" s="28"/>
      <c r="YH95" s="28"/>
      <c r="YI95" s="28"/>
      <c r="YJ95" s="28"/>
      <c r="YK95" s="28"/>
      <c r="YL95" s="28"/>
      <c r="YM95" s="28"/>
      <c r="YN95" s="28"/>
      <c r="YO95" s="28"/>
      <c r="YP95" s="28"/>
      <c r="YQ95" s="28"/>
      <c r="YR95" s="28"/>
      <c r="YS95" s="28"/>
      <c r="YT95" s="28"/>
      <c r="YU95" s="28"/>
      <c r="YV95" s="28"/>
      <c r="YW95" s="28"/>
      <c r="YX95" s="28"/>
      <c r="YY95" s="28"/>
      <c r="YZ95" s="28"/>
      <c r="ZA95" s="28"/>
      <c r="ZB95" s="28"/>
      <c r="ZC95" s="28"/>
      <c r="ZD95" s="28"/>
      <c r="ZE95" s="28"/>
      <c r="ZF95" s="28"/>
      <c r="ZG95" s="28"/>
      <c r="ZH95" s="28"/>
      <c r="ZI95" s="28"/>
      <c r="ZJ95" s="28"/>
      <c r="ZK95" s="28"/>
      <c r="ZL95" s="28"/>
      <c r="ZM95" s="28"/>
      <c r="ZN95" s="28"/>
      <c r="ZO95" s="28"/>
      <c r="ZP95" s="28"/>
      <c r="ZQ95" s="28"/>
      <c r="ZR95" s="28"/>
      <c r="ZS95" s="28"/>
      <c r="ZT95" s="28"/>
      <c r="ZU95" s="28"/>
      <c r="ZV95" s="28"/>
      <c r="ZW95" s="28"/>
      <c r="ZX95" s="28"/>
      <c r="ZY95" s="28"/>
      <c r="ZZ95" s="28"/>
      <c r="AAA95" s="28"/>
      <c r="AAB95" s="28"/>
      <c r="AAC95" s="28"/>
      <c r="AAD95" s="28"/>
      <c r="AAE95" s="28"/>
      <c r="AAF95" s="28"/>
      <c r="AAG95" s="28"/>
      <c r="AAH95" s="28"/>
      <c r="AAI95" s="28"/>
      <c r="AAJ95" s="28"/>
      <c r="AAK95" s="28"/>
      <c r="AAL95" s="28"/>
      <c r="AAM95" s="28"/>
      <c r="AAN95" s="28"/>
      <c r="AAO95" s="28"/>
      <c r="AAP95" s="28"/>
      <c r="AAQ95" s="28"/>
      <c r="AAR95" s="28"/>
      <c r="AAS95" s="28"/>
      <c r="AAT95" s="28"/>
      <c r="AAU95" s="28"/>
      <c r="AAV95" s="28"/>
      <c r="AAW95" s="28"/>
      <c r="AAX95" s="28"/>
      <c r="AAY95" s="28"/>
      <c r="AAZ95" s="28"/>
      <c r="ABA95" s="28"/>
      <c r="ABB95" s="28"/>
      <c r="ABC95" s="28"/>
      <c r="ABD95" s="28"/>
      <c r="ABE95" s="28"/>
      <c r="ABF95" s="28"/>
      <c r="ABG95" s="28"/>
      <c r="ABH95" s="28"/>
      <c r="ABI95" s="28"/>
      <c r="ABJ95" s="28"/>
      <c r="ABK95" s="28"/>
      <c r="ABL95" s="28"/>
      <c r="ABM95" s="28"/>
      <c r="ABN95" s="28"/>
      <c r="ABO95" s="28"/>
      <c r="ABP95" s="28"/>
      <c r="ABQ95" s="28"/>
      <c r="ABR95" s="28"/>
      <c r="ABS95" s="28"/>
      <c r="ABT95" s="28"/>
      <c r="ABU95" s="28"/>
      <c r="ABV95" s="28"/>
      <c r="ABW95" s="28"/>
      <c r="ABX95" s="28"/>
      <c r="ABY95" s="28"/>
      <c r="ABZ95" s="28"/>
      <c r="ACA95" s="28"/>
      <c r="ACB95" s="28"/>
      <c r="ACC95" s="28"/>
      <c r="ACD95" s="28"/>
      <c r="ACE95" s="28"/>
      <c r="ACF95" s="28"/>
      <c r="ACG95" s="28"/>
      <c r="ACH95" s="28"/>
      <c r="ACI95" s="28"/>
      <c r="ACJ95" s="28"/>
      <c r="ACK95" s="28"/>
      <c r="ACL95" s="28"/>
      <c r="ACM95" s="28"/>
      <c r="ACN95" s="28"/>
      <c r="ACO95" s="28"/>
      <c r="ACP95" s="28"/>
      <c r="ACQ95" s="28"/>
      <c r="ACR95" s="28"/>
      <c r="ACS95" s="28"/>
      <c r="ACT95" s="28"/>
      <c r="ACU95" s="28"/>
      <c r="ACV95" s="28"/>
      <c r="ACW95" s="28"/>
      <c r="ACX95" s="28"/>
      <c r="ACY95" s="28"/>
      <c r="ACZ95" s="28"/>
      <c r="ADA95" s="28"/>
      <c r="ADB95" s="28"/>
      <c r="ADC95" s="28"/>
      <c r="ADD95" s="28"/>
      <c r="ADE95" s="28"/>
      <c r="ADF95" s="28"/>
      <c r="ADG95" s="28"/>
      <c r="ADH95" s="28"/>
      <c r="ADI95" s="28"/>
      <c r="ADJ95" s="28"/>
      <c r="ADK95" s="28"/>
      <c r="ADL95" s="28"/>
      <c r="ADM95" s="28"/>
      <c r="ADN95" s="28"/>
      <c r="ADO95" s="28"/>
      <c r="ADP95" s="28"/>
      <c r="ADQ95" s="28"/>
      <c r="ADR95" s="28"/>
      <c r="ADS95" s="28"/>
      <c r="ADT95" s="28"/>
      <c r="ADU95" s="28"/>
      <c r="ADV95" s="28"/>
      <c r="ADW95" s="28"/>
      <c r="ADX95" s="28"/>
      <c r="ADY95" s="28"/>
      <c r="ADZ95" s="28"/>
      <c r="AEA95" s="28"/>
      <c r="AEB95" s="28"/>
      <c r="AEC95" s="28"/>
      <c r="AED95" s="28"/>
      <c r="AEE95" s="28"/>
      <c r="AEF95" s="28"/>
      <c r="AEG95" s="28"/>
      <c r="AEH95" s="28"/>
      <c r="AEI95" s="28"/>
      <c r="AEJ95" s="28"/>
      <c r="AEK95" s="28"/>
      <c r="AEL95" s="28"/>
      <c r="AEM95" s="28"/>
      <c r="AEN95" s="28"/>
      <c r="AEO95" s="28"/>
      <c r="AEP95" s="28"/>
      <c r="AEQ95" s="28"/>
      <c r="AER95" s="28"/>
      <c r="AES95" s="28"/>
      <c r="AET95" s="28"/>
      <c r="AEU95" s="28"/>
      <c r="AEV95" s="28"/>
      <c r="AEW95" s="28"/>
      <c r="AEX95" s="28"/>
      <c r="AEY95" s="28"/>
      <c r="AEZ95" s="28"/>
      <c r="AFA95" s="28"/>
      <c r="AFB95" s="28"/>
      <c r="AFC95" s="28"/>
      <c r="AFD95" s="28"/>
      <c r="AFE95" s="28"/>
      <c r="AFF95" s="28"/>
      <c r="AFG95" s="28"/>
      <c r="AFH95" s="28"/>
      <c r="AFI95" s="28"/>
      <c r="AFJ95" s="28"/>
      <c r="AFK95" s="28"/>
      <c r="AFL95" s="28"/>
      <c r="AFM95" s="28"/>
      <c r="AFN95" s="28"/>
      <c r="AFO95" s="28"/>
      <c r="AFP95" s="28"/>
      <c r="AFQ95" s="28"/>
      <c r="AFR95" s="28"/>
      <c r="AFS95" s="28"/>
      <c r="AFT95" s="28"/>
      <c r="AFU95" s="28"/>
      <c r="AFV95" s="28"/>
      <c r="AFW95" s="28"/>
      <c r="AFX95" s="28"/>
      <c r="AFY95" s="28"/>
      <c r="AFZ95" s="28"/>
      <c r="AGA95" s="28"/>
      <c r="AGB95" s="28"/>
      <c r="AGC95" s="28"/>
      <c r="AGD95" s="28"/>
      <c r="AGE95" s="28"/>
      <c r="AGF95" s="28"/>
      <c r="AGG95" s="28"/>
      <c r="AGH95" s="28"/>
      <c r="AGI95" s="28"/>
      <c r="AGJ95" s="28"/>
      <c r="AGK95" s="28"/>
      <c r="AGL95" s="28"/>
      <c r="AGM95" s="28"/>
      <c r="AGN95" s="28"/>
      <c r="AGO95" s="28"/>
      <c r="AGP95" s="28"/>
      <c r="AGQ95" s="28"/>
      <c r="AGR95" s="28"/>
      <c r="AGS95" s="28"/>
      <c r="AGT95" s="28"/>
      <c r="AGU95" s="28"/>
      <c r="AGV95" s="28"/>
      <c r="AGW95" s="28"/>
      <c r="AGX95" s="28"/>
      <c r="AGY95" s="28"/>
      <c r="AGZ95" s="28"/>
      <c r="AHA95" s="28"/>
      <c r="AHB95" s="28"/>
      <c r="AHC95" s="28"/>
      <c r="AHD95" s="28"/>
      <c r="AHE95" s="28"/>
      <c r="AHF95" s="28"/>
      <c r="AHG95" s="28"/>
      <c r="AHH95" s="28"/>
      <c r="AHI95" s="28"/>
      <c r="AHJ95" s="28"/>
      <c r="AHK95" s="28"/>
      <c r="AHL95" s="28"/>
      <c r="AHM95" s="28"/>
      <c r="AHN95" s="28"/>
      <c r="AHO95" s="28"/>
      <c r="AHP95" s="28"/>
      <c r="AHQ95" s="28"/>
      <c r="AHR95" s="28"/>
      <c r="AHS95" s="28"/>
      <c r="AHT95" s="28"/>
      <c r="AHU95" s="28"/>
      <c r="AHV95" s="28"/>
      <c r="AHW95" s="28"/>
      <c r="AHX95" s="28"/>
      <c r="AHY95" s="28"/>
      <c r="AHZ95" s="28"/>
      <c r="AIA95" s="28"/>
      <c r="AIB95" s="28"/>
      <c r="AIC95" s="28"/>
      <c r="AID95" s="28"/>
      <c r="AIE95" s="28"/>
      <c r="AIF95" s="28"/>
      <c r="AIG95" s="28"/>
      <c r="AIH95" s="28"/>
      <c r="AII95" s="28"/>
      <c r="AIJ95" s="28"/>
      <c r="AIK95" s="28"/>
      <c r="AIL95" s="28"/>
      <c r="AIM95" s="28"/>
      <c r="AIN95" s="28"/>
      <c r="AIO95" s="28"/>
      <c r="AIP95" s="28"/>
      <c r="AIQ95" s="28"/>
      <c r="AIR95" s="28"/>
      <c r="AIS95" s="28"/>
      <c r="AIT95" s="28"/>
      <c r="AIU95" s="28"/>
      <c r="AIV95" s="28"/>
      <c r="AIW95" s="28"/>
      <c r="AIX95" s="28"/>
      <c r="AIY95" s="28"/>
      <c r="AIZ95" s="28"/>
      <c r="AJA95" s="28"/>
      <c r="AJB95" s="28"/>
      <c r="AJC95" s="28"/>
      <c r="AJD95" s="28"/>
      <c r="AJE95" s="28"/>
      <c r="AJF95" s="28"/>
      <c r="AJG95" s="28"/>
      <c r="AJH95" s="28"/>
      <c r="AJI95" s="28"/>
      <c r="AJJ95" s="28"/>
      <c r="AJK95" s="28"/>
      <c r="AJL95" s="28"/>
      <c r="AJM95" s="28"/>
      <c r="AJN95" s="28"/>
      <c r="AJO95" s="28"/>
      <c r="AJP95" s="28"/>
      <c r="AJQ95" s="28"/>
      <c r="AJR95" s="28"/>
      <c r="AJS95" s="28"/>
      <c r="AJT95" s="28"/>
      <c r="AJU95" s="28"/>
      <c r="AJV95" s="28"/>
      <c r="AJW95" s="28"/>
      <c r="AJX95" s="28"/>
      <c r="AJY95" s="28"/>
      <c r="AJZ95" s="28"/>
      <c r="AKA95" s="28"/>
      <c r="AKB95" s="28"/>
      <c r="AKC95" s="28"/>
      <c r="AKD95" s="28"/>
      <c r="AKE95" s="28"/>
      <c r="AKF95" s="28"/>
      <c r="AKG95" s="28"/>
      <c r="AKH95" s="28"/>
      <c r="AKI95" s="28"/>
      <c r="AKJ95" s="28"/>
      <c r="AKK95" s="28"/>
      <c r="AKL95" s="28"/>
      <c r="AKM95" s="28"/>
      <c r="AKN95" s="28"/>
      <c r="AKO95" s="28"/>
      <c r="AKP95" s="28"/>
      <c r="AKQ95" s="28"/>
      <c r="AKR95" s="28"/>
      <c r="AKS95" s="28"/>
      <c r="AKT95" s="28"/>
      <c r="AKU95" s="28"/>
      <c r="AKV95" s="28"/>
      <c r="AKW95" s="28"/>
      <c r="AKX95" s="28"/>
      <c r="AKY95" s="28"/>
      <c r="AKZ95" s="28"/>
      <c r="ALA95" s="28"/>
      <c r="ALB95" s="28"/>
      <c r="ALC95" s="28"/>
      <c r="ALD95" s="28"/>
      <c r="ALE95" s="28"/>
      <c r="ALF95" s="28"/>
      <c r="ALG95" s="28"/>
      <c r="ALH95" s="28"/>
      <c r="ALI95" s="28"/>
      <c r="ALJ95" s="28"/>
      <c r="ALK95" s="28"/>
      <c r="ALL95" s="28"/>
      <c r="ALM95" s="28"/>
      <c r="ALN95" s="28"/>
      <c r="ALO95" s="28"/>
      <c r="ALP95" s="28"/>
      <c r="ALQ95" s="28"/>
      <c r="ALR95" s="28"/>
      <c r="ALS95" s="28"/>
      <c r="ALT95" s="28"/>
      <c r="ALU95" s="28"/>
      <c r="ALV95" s="28"/>
      <c r="ALW95" s="28"/>
      <c r="ALX95" s="28"/>
      <c r="ALY95" s="28"/>
      <c r="ALZ95" s="28"/>
      <c r="AMA95" s="28"/>
      <c r="AMB95" s="28"/>
      <c r="AMC95" s="28"/>
      <c r="AMD95" s="28"/>
      <c r="AME95" s="28"/>
      <c r="AMF95" s="30"/>
    </row>
    <row r="96" spans="2:1020" s="29" customFormat="1" ht="12" customHeight="1">
      <c r="B96" s="28"/>
      <c r="C96" s="530" t="s">
        <v>33</v>
      </c>
      <c r="D96" s="538" t="s">
        <v>5</v>
      </c>
      <c r="E96" s="539"/>
      <c r="F96" s="137"/>
      <c r="G96" s="137"/>
      <c r="H96" s="137"/>
      <c r="I96" s="137"/>
      <c r="J96" s="137"/>
      <c r="K96" s="137"/>
      <c r="L96" s="137"/>
      <c r="M96" s="137"/>
      <c r="N96" s="137"/>
      <c r="O96" s="137"/>
      <c r="P96" s="137"/>
      <c r="Q96" s="137"/>
      <c r="R96" s="512"/>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c r="HJ96" s="28"/>
      <c r="HK96" s="28"/>
      <c r="HL96" s="28"/>
      <c r="HM96" s="28"/>
      <c r="HN96" s="28"/>
      <c r="HO96" s="28"/>
      <c r="HP96" s="28"/>
      <c r="HQ96" s="28"/>
      <c r="HR96" s="28"/>
      <c r="HS96" s="28"/>
      <c r="HT96" s="28"/>
      <c r="HU96" s="28"/>
      <c r="HV96" s="28"/>
      <c r="HW96" s="28"/>
      <c r="HX96" s="28"/>
      <c r="HY96" s="28"/>
      <c r="HZ96" s="28"/>
      <c r="IA96" s="28"/>
      <c r="IB96" s="28"/>
      <c r="IC96" s="28"/>
      <c r="ID96" s="28"/>
      <c r="IE96" s="28"/>
      <c r="IF96" s="28"/>
      <c r="IG96" s="28"/>
      <c r="IH96" s="28"/>
      <c r="II96" s="28"/>
      <c r="IJ96" s="28"/>
      <c r="IK96" s="28"/>
      <c r="IL96" s="28"/>
      <c r="IM96" s="28"/>
      <c r="IN96" s="28"/>
      <c r="IO96" s="28"/>
      <c r="IP96" s="28"/>
      <c r="IQ96" s="28"/>
      <c r="IR96" s="28"/>
      <c r="IS96" s="28"/>
      <c r="IT96" s="28"/>
      <c r="IU96" s="28"/>
      <c r="IV96" s="28"/>
      <c r="IW96" s="28"/>
      <c r="IX96" s="28"/>
      <c r="IY96" s="28"/>
      <c r="IZ96" s="28"/>
      <c r="JA96" s="28"/>
      <c r="JB96" s="28"/>
      <c r="JC96" s="28"/>
      <c r="JD96" s="28"/>
      <c r="JE96" s="28"/>
      <c r="JF96" s="28"/>
      <c r="JG96" s="28"/>
      <c r="JH96" s="28"/>
      <c r="JI96" s="28"/>
      <c r="JJ96" s="28"/>
      <c r="JK96" s="28"/>
      <c r="JL96" s="28"/>
      <c r="JM96" s="28"/>
      <c r="JN96" s="28"/>
      <c r="JO96" s="28"/>
      <c r="JP96" s="28"/>
      <c r="JQ96" s="28"/>
      <c r="JR96" s="28"/>
      <c r="JS96" s="28"/>
      <c r="JT96" s="28"/>
      <c r="JU96" s="28"/>
      <c r="JV96" s="28"/>
      <c r="JW96" s="28"/>
      <c r="JX96" s="28"/>
      <c r="JY96" s="28"/>
      <c r="JZ96" s="28"/>
      <c r="KA96" s="28"/>
      <c r="KB96" s="28"/>
      <c r="KC96" s="28"/>
      <c r="KD96" s="28"/>
      <c r="KE96" s="28"/>
      <c r="KF96" s="28"/>
      <c r="KG96" s="28"/>
      <c r="KH96" s="28"/>
      <c r="KI96" s="28"/>
      <c r="KJ96" s="28"/>
      <c r="KK96" s="28"/>
      <c r="KL96" s="28"/>
      <c r="KM96" s="28"/>
      <c r="KN96" s="28"/>
      <c r="KO96" s="28"/>
      <c r="KP96" s="28"/>
      <c r="KQ96" s="28"/>
      <c r="KR96" s="28"/>
      <c r="KS96" s="28"/>
      <c r="KT96" s="28"/>
      <c r="KU96" s="28"/>
      <c r="KV96" s="28"/>
      <c r="KW96" s="28"/>
      <c r="KX96" s="28"/>
      <c r="KY96" s="28"/>
      <c r="KZ96" s="28"/>
      <c r="LA96" s="28"/>
      <c r="LB96" s="28"/>
      <c r="LC96" s="28"/>
      <c r="LD96" s="28"/>
      <c r="LE96" s="28"/>
      <c r="LF96" s="28"/>
      <c r="LG96" s="28"/>
      <c r="LH96" s="28"/>
      <c r="LI96" s="28"/>
      <c r="LJ96" s="28"/>
      <c r="LK96" s="28"/>
      <c r="LL96" s="28"/>
      <c r="LM96" s="28"/>
      <c r="LN96" s="28"/>
      <c r="LO96" s="28"/>
      <c r="LP96" s="28"/>
      <c r="LQ96" s="28"/>
      <c r="LR96" s="28"/>
      <c r="LS96" s="28"/>
      <c r="LT96" s="28"/>
      <c r="LU96" s="28"/>
      <c r="LV96" s="28"/>
      <c r="LW96" s="28"/>
      <c r="LX96" s="28"/>
      <c r="LY96" s="28"/>
      <c r="LZ96" s="28"/>
      <c r="MA96" s="28"/>
      <c r="MB96" s="28"/>
      <c r="MC96" s="28"/>
      <c r="MD96" s="28"/>
      <c r="ME96" s="28"/>
      <c r="MF96" s="28"/>
      <c r="MG96" s="28"/>
      <c r="MH96" s="28"/>
      <c r="MI96" s="28"/>
      <c r="MJ96" s="28"/>
      <c r="MK96" s="28"/>
      <c r="ML96" s="28"/>
      <c r="MM96" s="28"/>
      <c r="MN96" s="28"/>
      <c r="MO96" s="28"/>
      <c r="MP96" s="28"/>
      <c r="MQ96" s="28"/>
      <c r="MR96" s="28"/>
      <c r="MS96" s="28"/>
      <c r="MT96" s="28"/>
      <c r="MU96" s="28"/>
      <c r="MV96" s="28"/>
      <c r="MW96" s="28"/>
      <c r="MX96" s="28"/>
      <c r="MY96" s="28"/>
      <c r="MZ96" s="28"/>
      <c r="NA96" s="28"/>
      <c r="NB96" s="28"/>
      <c r="NC96" s="28"/>
      <c r="ND96" s="28"/>
      <c r="NE96" s="28"/>
      <c r="NF96" s="28"/>
      <c r="NG96" s="28"/>
      <c r="NH96" s="28"/>
      <c r="NI96" s="28"/>
      <c r="NJ96" s="28"/>
      <c r="NK96" s="28"/>
      <c r="NL96" s="28"/>
      <c r="NM96" s="28"/>
      <c r="NN96" s="28"/>
      <c r="NO96" s="28"/>
      <c r="NP96" s="28"/>
      <c r="NQ96" s="28"/>
      <c r="NR96" s="28"/>
      <c r="NS96" s="28"/>
      <c r="NT96" s="28"/>
      <c r="NU96" s="28"/>
      <c r="NV96" s="28"/>
      <c r="NW96" s="28"/>
      <c r="NX96" s="28"/>
      <c r="NY96" s="28"/>
      <c r="NZ96" s="28"/>
      <c r="OA96" s="28"/>
      <c r="OB96" s="28"/>
      <c r="OC96" s="28"/>
      <c r="OD96" s="28"/>
      <c r="OE96" s="28"/>
      <c r="OF96" s="28"/>
      <c r="OG96" s="28"/>
      <c r="OH96" s="28"/>
      <c r="OI96" s="28"/>
      <c r="OJ96" s="28"/>
      <c r="OK96" s="28"/>
      <c r="OL96" s="28"/>
      <c r="OM96" s="28"/>
      <c r="ON96" s="28"/>
      <c r="OO96" s="28"/>
      <c r="OP96" s="28"/>
      <c r="OQ96" s="28"/>
      <c r="OR96" s="28"/>
      <c r="OS96" s="28"/>
      <c r="OT96" s="28"/>
      <c r="OU96" s="28"/>
      <c r="OV96" s="28"/>
      <c r="OW96" s="28"/>
      <c r="OX96" s="28"/>
      <c r="OY96" s="28"/>
      <c r="OZ96" s="28"/>
      <c r="PA96" s="28"/>
      <c r="PB96" s="28"/>
      <c r="PC96" s="28"/>
      <c r="PD96" s="28"/>
      <c r="PE96" s="28"/>
      <c r="PF96" s="28"/>
      <c r="PG96" s="28"/>
      <c r="PH96" s="28"/>
      <c r="PI96" s="28"/>
      <c r="PJ96" s="28"/>
      <c r="PK96" s="28"/>
      <c r="PL96" s="28"/>
      <c r="PM96" s="28"/>
      <c r="PN96" s="28"/>
      <c r="PO96" s="28"/>
      <c r="PP96" s="28"/>
      <c r="PQ96" s="28"/>
      <c r="PR96" s="28"/>
      <c r="PS96" s="28"/>
      <c r="PT96" s="28"/>
      <c r="PU96" s="28"/>
      <c r="PV96" s="28"/>
      <c r="PW96" s="28"/>
      <c r="PX96" s="28"/>
      <c r="PY96" s="28"/>
      <c r="PZ96" s="28"/>
      <c r="QA96" s="28"/>
      <c r="QB96" s="28"/>
      <c r="QC96" s="28"/>
      <c r="QD96" s="28"/>
      <c r="QE96" s="28"/>
      <c r="QF96" s="28"/>
      <c r="QG96" s="28"/>
      <c r="QH96" s="28"/>
      <c r="QI96" s="28"/>
      <c r="QJ96" s="28"/>
      <c r="QK96" s="28"/>
      <c r="QL96" s="28"/>
      <c r="QM96" s="28"/>
      <c r="QN96" s="28"/>
      <c r="QO96" s="28"/>
      <c r="QP96" s="28"/>
      <c r="QQ96" s="28"/>
      <c r="QR96" s="28"/>
      <c r="QS96" s="28"/>
      <c r="QT96" s="28"/>
      <c r="QU96" s="28"/>
      <c r="QV96" s="28"/>
      <c r="QW96" s="28"/>
      <c r="QX96" s="28"/>
      <c r="QY96" s="28"/>
      <c r="QZ96" s="28"/>
      <c r="RA96" s="28"/>
      <c r="RB96" s="28"/>
      <c r="RC96" s="28"/>
      <c r="RD96" s="28"/>
      <c r="RE96" s="28"/>
      <c r="RF96" s="28"/>
      <c r="RG96" s="28"/>
      <c r="RH96" s="28"/>
      <c r="RI96" s="28"/>
      <c r="RJ96" s="28"/>
      <c r="RK96" s="28"/>
      <c r="RL96" s="28"/>
      <c r="RM96" s="28"/>
      <c r="RN96" s="28"/>
      <c r="RO96" s="28"/>
      <c r="RP96" s="28"/>
      <c r="RQ96" s="28"/>
      <c r="RR96" s="28"/>
      <c r="RS96" s="28"/>
      <c r="RT96" s="28"/>
      <c r="RU96" s="28"/>
      <c r="RV96" s="28"/>
      <c r="RW96" s="28"/>
      <c r="RX96" s="28"/>
      <c r="RY96" s="28"/>
      <c r="RZ96" s="28"/>
      <c r="SA96" s="28"/>
      <c r="SB96" s="28"/>
      <c r="SC96" s="28"/>
      <c r="SD96" s="28"/>
      <c r="SE96" s="28"/>
      <c r="SF96" s="28"/>
      <c r="SG96" s="28"/>
      <c r="SH96" s="28"/>
      <c r="SI96" s="28"/>
      <c r="SJ96" s="28"/>
      <c r="SK96" s="28"/>
      <c r="SL96" s="28"/>
      <c r="SM96" s="28"/>
      <c r="SN96" s="28"/>
      <c r="SO96" s="28"/>
      <c r="SP96" s="28"/>
      <c r="SQ96" s="28"/>
      <c r="SR96" s="28"/>
      <c r="SS96" s="28"/>
      <c r="ST96" s="28"/>
      <c r="SU96" s="28"/>
      <c r="SV96" s="28"/>
      <c r="SW96" s="28"/>
      <c r="SX96" s="28"/>
      <c r="SY96" s="28"/>
      <c r="SZ96" s="28"/>
      <c r="TA96" s="28"/>
      <c r="TB96" s="28"/>
      <c r="TC96" s="28"/>
      <c r="TD96" s="28"/>
      <c r="TE96" s="28"/>
      <c r="TF96" s="28"/>
      <c r="TG96" s="28"/>
      <c r="TH96" s="28"/>
      <c r="TI96" s="28"/>
      <c r="TJ96" s="28"/>
      <c r="TK96" s="28"/>
      <c r="TL96" s="28"/>
      <c r="TM96" s="28"/>
      <c r="TN96" s="28"/>
      <c r="TO96" s="28"/>
      <c r="TP96" s="28"/>
      <c r="TQ96" s="28"/>
      <c r="TR96" s="28"/>
      <c r="TS96" s="28"/>
      <c r="TT96" s="28"/>
      <c r="TU96" s="28"/>
      <c r="TV96" s="28"/>
      <c r="TW96" s="28"/>
      <c r="TX96" s="28"/>
      <c r="TY96" s="28"/>
      <c r="TZ96" s="28"/>
      <c r="UA96" s="28"/>
      <c r="UB96" s="28"/>
      <c r="UC96" s="28"/>
      <c r="UD96" s="28"/>
      <c r="UE96" s="28"/>
      <c r="UF96" s="28"/>
      <c r="UG96" s="28"/>
      <c r="UH96" s="28"/>
      <c r="UI96" s="28"/>
      <c r="UJ96" s="28"/>
      <c r="UK96" s="28"/>
      <c r="UL96" s="28"/>
      <c r="UM96" s="28"/>
      <c r="UN96" s="28"/>
      <c r="UO96" s="28"/>
      <c r="UP96" s="28"/>
      <c r="UQ96" s="28"/>
      <c r="UR96" s="28"/>
      <c r="US96" s="28"/>
      <c r="UT96" s="28"/>
      <c r="UU96" s="28"/>
      <c r="UV96" s="28"/>
      <c r="UW96" s="28"/>
      <c r="UX96" s="28"/>
      <c r="UY96" s="28"/>
      <c r="UZ96" s="28"/>
      <c r="VA96" s="28"/>
      <c r="VB96" s="28"/>
      <c r="VC96" s="28"/>
      <c r="VD96" s="28"/>
      <c r="VE96" s="28"/>
      <c r="VF96" s="28"/>
      <c r="VG96" s="28"/>
      <c r="VH96" s="28"/>
      <c r="VI96" s="28"/>
      <c r="VJ96" s="28"/>
      <c r="VK96" s="28"/>
      <c r="VL96" s="28"/>
      <c r="VM96" s="28"/>
      <c r="VN96" s="28"/>
      <c r="VO96" s="28"/>
      <c r="VP96" s="28"/>
      <c r="VQ96" s="28"/>
      <c r="VR96" s="28"/>
      <c r="VS96" s="28"/>
      <c r="VT96" s="28"/>
      <c r="VU96" s="28"/>
      <c r="VV96" s="28"/>
      <c r="VW96" s="28"/>
      <c r="VX96" s="28"/>
      <c r="VY96" s="28"/>
      <c r="VZ96" s="28"/>
      <c r="WA96" s="28"/>
      <c r="WB96" s="28"/>
      <c r="WC96" s="28"/>
      <c r="WD96" s="28"/>
      <c r="WE96" s="28"/>
      <c r="WF96" s="28"/>
      <c r="WG96" s="28"/>
      <c r="WH96" s="28"/>
      <c r="WI96" s="28"/>
      <c r="WJ96" s="28"/>
      <c r="WK96" s="28"/>
      <c r="WL96" s="28"/>
      <c r="WM96" s="28"/>
      <c r="WN96" s="28"/>
      <c r="WO96" s="28"/>
      <c r="WP96" s="28"/>
      <c r="WQ96" s="28"/>
      <c r="WR96" s="28"/>
      <c r="WS96" s="28"/>
      <c r="WT96" s="28"/>
      <c r="WU96" s="28"/>
      <c r="WV96" s="28"/>
      <c r="WW96" s="28"/>
      <c r="WX96" s="28"/>
      <c r="WY96" s="28"/>
      <c r="WZ96" s="28"/>
      <c r="XA96" s="28"/>
      <c r="XB96" s="28"/>
      <c r="XC96" s="28"/>
      <c r="XD96" s="28"/>
      <c r="XE96" s="28"/>
      <c r="XF96" s="28"/>
      <c r="XG96" s="28"/>
      <c r="XH96" s="28"/>
      <c r="XI96" s="28"/>
      <c r="XJ96" s="28"/>
      <c r="XK96" s="28"/>
      <c r="XL96" s="28"/>
      <c r="XM96" s="28"/>
      <c r="XN96" s="28"/>
      <c r="XO96" s="28"/>
      <c r="XP96" s="28"/>
      <c r="XQ96" s="28"/>
      <c r="XR96" s="28"/>
      <c r="XS96" s="28"/>
      <c r="XT96" s="28"/>
      <c r="XU96" s="28"/>
      <c r="XV96" s="28"/>
      <c r="XW96" s="28"/>
      <c r="XX96" s="28"/>
      <c r="XY96" s="28"/>
      <c r="XZ96" s="28"/>
      <c r="YA96" s="28"/>
      <c r="YB96" s="28"/>
      <c r="YC96" s="28"/>
      <c r="YD96" s="28"/>
      <c r="YE96" s="28"/>
      <c r="YF96" s="28"/>
      <c r="YG96" s="28"/>
      <c r="YH96" s="28"/>
      <c r="YI96" s="28"/>
      <c r="YJ96" s="28"/>
      <c r="YK96" s="28"/>
      <c r="YL96" s="28"/>
      <c r="YM96" s="28"/>
      <c r="YN96" s="28"/>
      <c r="YO96" s="28"/>
      <c r="YP96" s="28"/>
      <c r="YQ96" s="28"/>
      <c r="YR96" s="28"/>
      <c r="YS96" s="28"/>
      <c r="YT96" s="28"/>
      <c r="YU96" s="28"/>
      <c r="YV96" s="28"/>
      <c r="YW96" s="28"/>
      <c r="YX96" s="28"/>
      <c r="YY96" s="28"/>
      <c r="YZ96" s="28"/>
      <c r="ZA96" s="28"/>
      <c r="ZB96" s="28"/>
      <c r="ZC96" s="28"/>
      <c r="ZD96" s="28"/>
      <c r="ZE96" s="28"/>
      <c r="ZF96" s="28"/>
      <c r="ZG96" s="28"/>
      <c r="ZH96" s="28"/>
      <c r="ZI96" s="28"/>
      <c r="ZJ96" s="28"/>
      <c r="ZK96" s="28"/>
      <c r="ZL96" s="28"/>
      <c r="ZM96" s="28"/>
      <c r="ZN96" s="28"/>
      <c r="ZO96" s="28"/>
      <c r="ZP96" s="28"/>
      <c r="ZQ96" s="28"/>
      <c r="ZR96" s="28"/>
      <c r="ZS96" s="28"/>
      <c r="ZT96" s="28"/>
      <c r="ZU96" s="28"/>
      <c r="ZV96" s="28"/>
      <c r="ZW96" s="28"/>
      <c r="ZX96" s="28"/>
      <c r="ZY96" s="28"/>
      <c r="ZZ96" s="28"/>
      <c r="AAA96" s="28"/>
      <c r="AAB96" s="28"/>
      <c r="AAC96" s="28"/>
      <c r="AAD96" s="28"/>
      <c r="AAE96" s="28"/>
      <c r="AAF96" s="28"/>
      <c r="AAG96" s="28"/>
      <c r="AAH96" s="28"/>
      <c r="AAI96" s="28"/>
      <c r="AAJ96" s="28"/>
      <c r="AAK96" s="28"/>
      <c r="AAL96" s="28"/>
      <c r="AAM96" s="28"/>
      <c r="AAN96" s="28"/>
      <c r="AAO96" s="28"/>
      <c r="AAP96" s="28"/>
      <c r="AAQ96" s="28"/>
      <c r="AAR96" s="28"/>
      <c r="AAS96" s="28"/>
      <c r="AAT96" s="28"/>
      <c r="AAU96" s="28"/>
      <c r="AAV96" s="28"/>
      <c r="AAW96" s="28"/>
      <c r="AAX96" s="28"/>
      <c r="AAY96" s="28"/>
      <c r="AAZ96" s="28"/>
      <c r="ABA96" s="28"/>
      <c r="ABB96" s="28"/>
      <c r="ABC96" s="28"/>
      <c r="ABD96" s="28"/>
      <c r="ABE96" s="28"/>
      <c r="ABF96" s="28"/>
      <c r="ABG96" s="28"/>
      <c r="ABH96" s="28"/>
      <c r="ABI96" s="28"/>
      <c r="ABJ96" s="28"/>
      <c r="ABK96" s="28"/>
      <c r="ABL96" s="28"/>
      <c r="ABM96" s="28"/>
      <c r="ABN96" s="28"/>
      <c r="ABO96" s="28"/>
      <c r="ABP96" s="28"/>
      <c r="ABQ96" s="28"/>
      <c r="ABR96" s="28"/>
      <c r="ABS96" s="28"/>
      <c r="ABT96" s="28"/>
      <c r="ABU96" s="28"/>
      <c r="ABV96" s="28"/>
      <c r="ABW96" s="28"/>
      <c r="ABX96" s="28"/>
      <c r="ABY96" s="28"/>
      <c r="ABZ96" s="28"/>
      <c r="ACA96" s="28"/>
      <c r="ACB96" s="28"/>
      <c r="ACC96" s="28"/>
      <c r="ACD96" s="28"/>
      <c r="ACE96" s="28"/>
      <c r="ACF96" s="28"/>
      <c r="ACG96" s="28"/>
      <c r="ACH96" s="28"/>
      <c r="ACI96" s="28"/>
      <c r="ACJ96" s="28"/>
      <c r="ACK96" s="28"/>
      <c r="ACL96" s="28"/>
      <c r="ACM96" s="28"/>
      <c r="ACN96" s="28"/>
      <c r="ACO96" s="28"/>
      <c r="ACP96" s="28"/>
      <c r="ACQ96" s="28"/>
      <c r="ACR96" s="28"/>
      <c r="ACS96" s="28"/>
      <c r="ACT96" s="28"/>
      <c r="ACU96" s="28"/>
      <c r="ACV96" s="28"/>
      <c r="ACW96" s="28"/>
      <c r="ACX96" s="28"/>
      <c r="ACY96" s="28"/>
      <c r="ACZ96" s="28"/>
      <c r="ADA96" s="28"/>
      <c r="ADB96" s="28"/>
      <c r="ADC96" s="28"/>
      <c r="ADD96" s="28"/>
      <c r="ADE96" s="28"/>
      <c r="ADF96" s="28"/>
      <c r="ADG96" s="28"/>
      <c r="ADH96" s="28"/>
      <c r="ADI96" s="28"/>
      <c r="ADJ96" s="28"/>
      <c r="ADK96" s="28"/>
      <c r="ADL96" s="28"/>
      <c r="ADM96" s="28"/>
      <c r="ADN96" s="28"/>
      <c r="ADO96" s="28"/>
      <c r="ADP96" s="28"/>
      <c r="ADQ96" s="28"/>
      <c r="ADR96" s="28"/>
      <c r="ADS96" s="28"/>
      <c r="ADT96" s="28"/>
      <c r="ADU96" s="28"/>
      <c r="ADV96" s="28"/>
      <c r="ADW96" s="28"/>
      <c r="ADX96" s="28"/>
      <c r="ADY96" s="28"/>
      <c r="ADZ96" s="28"/>
      <c r="AEA96" s="28"/>
      <c r="AEB96" s="28"/>
      <c r="AEC96" s="28"/>
      <c r="AED96" s="28"/>
      <c r="AEE96" s="28"/>
      <c r="AEF96" s="28"/>
      <c r="AEG96" s="28"/>
      <c r="AEH96" s="28"/>
      <c r="AEI96" s="28"/>
      <c r="AEJ96" s="28"/>
      <c r="AEK96" s="28"/>
      <c r="AEL96" s="28"/>
      <c r="AEM96" s="28"/>
      <c r="AEN96" s="28"/>
      <c r="AEO96" s="28"/>
      <c r="AEP96" s="28"/>
      <c r="AEQ96" s="28"/>
      <c r="AER96" s="28"/>
      <c r="AES96" s="28"/>
      <c r="AET96" s="28"/>
      <c r="AEU96" s="28"/>
      <c r="AEV96" s="28"/>
      <c r="AEW96" s="28"/>
      <c r="AEX96" s="28"/>
      <c r="AEY96" s="28"/>
      <c r="AEZ96" s="28"/>
      <c r="AFA96" s="28"/>
      <c r="AFB96" s="28"/>
      <c r="AFC96" s="28"/>
      <c r="AFD96" s="28"/>
      <c r="AFE96" s="28"/>
      <c r="AFF96" s="28"/>
      <c r="AFG96" s="28"/>
      <c r="AFH96" s="28"/>
      <c r="AFI96" s="28"/>
      <c r="AFJ96" s="28"/>
      <c r="AFK96" s="28"/>
      <c r="AFL96" s="28"/>
      <c r="AFM96" s="28"/>
      <c r="AFN96" s="28"/>
      <c r="AFO96" s="28"/>
      <c r="AFP96" s="28"/>
      <c r="AFQ96" s="28"/>
      <c r="AFR96" s="28"/>
      <c r="AFS96" s="28"/>
      <c r="AFT96" s="28"/>
      <c r="AFU96" s="28"/>
      <c r="AFV96" s="28"/>
      <c r="AFW96" s="28"/>
      <c r="AFX96" s="28"/>
      <c r="AFY96" s="28"/>
      <c r="AFZ96" s="28"/>
      <c r="AGA96" s="28"/>
      <c r="AGB96" s="28"/>
      <c r="AGC96" s="28"/>
      <c r="AGD96" s="28"/>
      <c r="AGE96" s="28"/>
      <c r="AGF96" s="28"/>
      <c r="AGG96" s="28"/>
      <c r="AGH96" s="28"/>
      <c r="AGI96" s="28"/>
      <c r="AGJ96" s="28"/>
      <c r="AGK96" s="28"/>
      <c r="AGL96" s="28"/>
      <c r="AGM96" s="28"/>
      <c r="AGN96" s="28"/>
      <c r="AGO96" s="28"/>
      <c r="AGP96" s="28"/>
      <c r="AGQ96" s="28"/>
      <c r="AGR96" s="28"/>
      <c r="AGS96" s="28"/>
      <c r="AGT96" s="28"/>
      <c r="AGU96" s="28"/>
      <c r="AGV96" s="28"/>
      <c r="AGW96" s="28"/>
      <c r="AGX96" s="28"/>
      <c r="AGY96" s="28"/>
      <c r="AGZ96" s="28"/>
      <c r="AHA96" s="28"/>
      <c r="AHB96" s="28"/>
      <c r="AHC96" s="28"/>
      <c r="AHD96" s="28"/>
      <c r="AHE96" s="28"/>
      <c r="AHF96" s="28"/>
      <c r="AHG96" s="28"/>
      <c r="AHH96" s="28"/>
      <c r="AHI96" s="28"/>
      <c r="AHJ96" s="28"/>
      <c r="AHK96" s="28"/>
      <c r="AHL96" s="28"/>
      <c r="AHM96" s="28"/>
      <c r="AHN96" s="28"/>
      <c r="AHO96" s="28"/>
      <c r="AHP96" s="28"/>
      <c r="AHQ96" s="28"/>
      <c r="AHR96" s="28"/>
      <c r="AHS96" s="28"/>
      <c r="AHT96" s="28"/>
      <c r="AHU96" s="28"/>
      <c r="AHV96" s="28"/>
      <c r="AHW96" s="28"/>
      <c r="AHX96" s="28"/>
      <c r="AHY96" s="28"/>
      <c r="AHZ96" s="28"/>
      <c r="AIA96" s="28"/>
      <c r="AIB96" s="28"/>
      <c r="AIC96" s="28"/>
      <c r="AID96" s="28"/>
      <c r="AIE96" s="28"/>
      <c r="AIF96" s="28"/>
      <c r="AIG96" s="28"/>
      <c r="AIH96" s="28"/>
      <c r="AII96" s="28"/>
      <c r="AIJ96" s="28"/>
      <c r="AIK96" s="28"/>
      <c r="AIL96" s="28"/>
      <c r="AIM96" s="28"/>
      <c r="AIN96" s="28"/>
      <c r="AIO96" s="28"/>
      <c r="AIP96" s="28"/>
      <c r="AIQ96" s="28"/>
      <c r="AIR96" s="28"/>
      <c r="AIS96" s="28"/>
      <c r="AIT96" s="28"/>
      <c r="AIU96" s="28"/>
      <c r="AIV96" s="28"/>
      <c r="AIW96" s="28"/>
      <c r="AIX96" s="28"/>
      <c r="AIY96" s="28"/>
      <c r="AIZ96" s="28"/>
      <c r="AJA96" s="28"/>
      <c r="AJB96" s="28"/>
      <c r="AJC96" s="28"/>
      <c r="AJD96" s="28"/>
      <c r="AJE96" s="28"/>
      <c r="AJF96" s="28"/>
      <c r="AJG96" s="28"/>
      <c r="AJH96" s="28"/>
      <c r="AJI96" s="28"/>
      <c r="AJJ96" s="28"/>
      <c r="AJK96" s="28"/>
      <c r="AJL96" s="28"/>
      <c r="AJM96" s="28"/>
      <c r="AJN96" s="28"/>
      <c r="AJO96" s="28"/>
      <c r="AJP96" s="28"/>
      <c r="AJQ96" s="28"/>
      <c r="AJR96" s="28"/>
      <c r="AJS96" s="28"/>
      <c r="AJT96" s="28"/>
      <c r="AJU96" s="28"/>
      <c r="AJV96" s="28"/>
      <c r="AJW96" s="28"/>
      <c r="AJX96" s="28"/>
      <c r="AJY96" s="28"/>
      <c r="AJZ96" s="28"/>
      <c r="AKA96" s="28"/>
      <c r="AKB96" s="28"/>
      <c r="AKC96" s="28"/>
      <c r="AKD96" s="28"/>
      <c r="AKE96" s="28"/>
      <c r="AKF96" s="28"/>
      <c r="AKG96" s="28"/>
      <c r="AKH96" s="28"/>
      <c r="AKI96" s="28"/>
      <c r="AKJ96" s="28"/>
      <c r="AKK96" s="28"/>
      <c r="AKL96" s="28"/>
      <c r="AKM96" s="28"/>
      <c r="AKN96" s="28"/>
      <c r="AKO96" s="28"/>
      <c r="AKP96" s="28"/>
      <c r="AKQ96" s="28"/>
      <c r="AKR96" s="28"/>
      <c r="AKS96" s="28"/>
      <c r="AKT96" s="28"/>
      <c r="AKU96" s="28"/>
      <c r="AKV96" s="28"/>
      <c r="AKW96" s="28"/>
      <c r="AKX96" s="28"/>
      <c r="AKY96" s="28"/>
      <c r="AKZ96" s="28"/>
      <c r="ALA96" s="28"/>
      <c r="ALB96" s="28"/>
      <c r="ALC96" s="28"/>
      <c r="ALD96" s="28"/>
      <c r="ALE96" s="28"/>
      <c r="ALF96" s="28"/>
      <c r="ALG96" s="28"/>
      <c r="ALH96" s="28"/>
      <c r="ALI96" s="28"/>
      <c r="ALJ96" s="28"/>
      <c r="ALK96" s="28"/>
      <c r="ALL96" s="28"/>
      <c r="ALM96" s="28"/>
      <c r="ALN96" s="28"/>
      <c r="ALO96" s="28"/>
      <c r="ALP96" s="28"/>
      <c r="ALQ96" s="28"/>
      <c r="ALR96" s="28"/>
      <c r="ALS96" s="28"/>
      <c r="ALT96" s="28"/>
      <c r="ALU96" s="28"/>
      <c r="ALV96" s="28"/>
      <c r="ALW96" s="28"/>
      <c r="ALX96" s="28"/>
      <c r="ALY96" s="28"/>
      <c r="ALZ96" s="28"/>
      <c r="AMA96" s="28"/>
      <c r="AMB96" s="28"/>
      <c r="AMC96" s="28"/>
      <c r="AMD96" s="28"/>
      <c r="AME96" s="28"/>
      <c r="AMF96" s="30"/>
    </row>
    <row r="97" spans="2:1020">
      <c r="C97" s="531"/>
      <c r="D97" s="176" t="s">
        <v>745</v>
      </c>
      <c r="E97" s="495" t="s">
        <v>877</v>
      </c>
      <c r="F97" s="135"/>
      <c r="G97" s="135"/>
      <c r="H97" s="135"/>
      <c r="I97" s="135"/>
      <c r="J97" s="135"/>
      <c r="K97" s="135"/>
      <c r="L97" s="135"/>
      <c r="M97" s="135"/>
      <c r="N97" s="135"/>
      <c r="O97" s="135"/>
      <c r="P97" s="135"/>
      <c r="Q97" s="135"/>
      <c r="R97" s="136"/>
      <c r="AME97" s="28"/>
    </row>
    <row r="98" spans="2:1020" s="29" customFormat="1" ht="8.15" customHeight="1">
      <c r="B98" s="28"/>
      <c r="C98" s="531"/>
      <c r="D98" s="176" t="s">
        <v>745</v>
      </c>
      <c r="E98" s="496" t="s">
        <v>876</v>
      </c>
      <c r="F98" s="135"/>
      <c r="G98" s="135"/>
      <c r="H98" s="135"/>
      <c r="I98" s="135"/>
      <c r="J98" s="135"/>
      <c r="K98" s="135"/>
      <c r="L98" s="135"/>
      <c r="M98" s="135"/>
      <c r="N98" s="135"/>
      <c r="O98" s="135"/>
      <c r="P98" s="135"/>
      <c r="Q98" s="135"/>
      <c r="R98" s="15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c r="GV98" s="28"/>
      <c r="GW98" s="28"/>
      <c r="GX98" s="28"/>
      <c r="GY98" s="28"/>
      <c r="GZ98" s="28"/>
      <c r="HA98" s="28"/>
      <c r="HB98" s="28"/>
      <c r="HC98" s="28"/>
      <c r="HD98" s="28"/>
      <c r="HE98" s="28"/>
      <c r="HF98" s="28"/>
      <c r="HG98" s="28"/>
      <c r="HH98" s="28"/>
      <c r="HI98" s="28"/>
      <c r="HJ98" s="28"/>
      <c r="HK98" s="28"/>
      <c r="HL98" s="28"/>
      <c r="HM98" s="28"/>
      <c r="HN98" s="28"/>
      <c r="HO98" s="28"/>
      <c r="HP98" s="28"/>
      <c r="HQ98" s="28"/>
      <c r="HR98" s="28"/>
      <c r="HS98" s="28"/>
      <c r="HT98" s="28"/>
      <c r="HU98" s="28"/>
      <c r="HV98" s="28"/>
      <c r="HW98" s="28"/>
      <c r="HX98" s="28"/>
      <c r="HY98" s="28"/>
      <c r="HZ98" s="28"/>
      <c r="IA98" s="28"/>
      <c r="IB98" s="28"/>
      <c r="IC98" s="28"/>
      <c r="ID98" s="28"/>
      <c r="IE98" s="28"/>
      <c r="IF98" s="28"/>
      <c r="IG98" s="28"/>
      <c r="IH98" s="28"/>
      <c r="II98" s="28"/>
      <c r="IJ98" s="28"/>
      <c r="IK98" s="28"/>
      <c r="IL98" s="28"/>
      <c r="IM98" s="28"/>
      <c r="IN98" s="28"/>
      <c r="IO98" s="28"/>
      <c r="IP98" s="28"/>
      <c r="IQ98" s="28"/>
      <c r="IR98" s="28"/>
      <c r="IS98" s="28"/>
      <c r="IT98" s="28"/>
      <c r="IU98" s="28"/>
      <c r="IV98" s="28"/>
      <c r="IW98" s="28"/>
      <c r="IX98" s="28"/>
      <c r="IY98" s="28"/>
      <c r="IZ98" s="28"/>
      <c r="JA98" s="28"/>
      <c r="JB98" s="28"/>
      <c r="JC98" s="28"/>
      <c r="JD98" s="28"/>
      <c r="JE98" s="28"/>
      <c r="JF98" s="28"/>
      <c r="JG98" s="28"/>
      <c r="JH98" s="28"/>
      <c r="JI98" s="28"/>
      <c r="JJ98" s="28"/>
      <c r="JK98" s="28"/>
      <c r="JL98" s="28"/>
      <c r="JM98" s="28"/>
      <c r="JN98" s="28"/>
      <c r="JO98" s="28"/>
      <c r="JP98" s="28"/>
      <c r="JQ98" s="28"/>
      <c r="JR98" s="28"/>
      <c r="JS98" s="28"/>
      <c r="JT98" s="28"/>
      <c r="JU98" s="28"/>
      <c r="JV98" s="28"/>
      <c r="JW98" s="28"/>
      <c r="JX98" s="28"/>
      <c r="JY98" s="28"/>
      <c r="JZ98" s="28"/>
      <c r="KA98" s="28"/>
      <c r="KB98" s="28"/>
      <c r="KC98" s="28"/>
      <c r="KD98" s="28"/>
      <c r="KE98" s="28"/>
      <c r="KF98" s="28"/>
      <c r="KG98" s="28"/>
      <c r="KH98" s="28"/>
      <c r="KI98" s="28"/>
      <c r="KJ98" s="28"/>
      <c r="KK98" s="28"/>
      <c r="KL98" s="28"/>
      <c r="KM98" s="28"/>
      <c r="KN98" s="28"/>
      <c r="KO98" s="28"/>
      <c r="KP98" s="28"/>
      <c r="KQ98" s="28"/>
      <c r="KR98" s="28"/>
      <c r="KS98" s="28"/>
      <c r="KT98" s="28"/>
      <c r="KU98" s="28"/>
      <c r="KV98" s="28"/>
      <c r="KW98" s="28"/>
      <c r="KX98" s="28"/>
      <c r="KY98" s="28"/>
      <c r="KZ98" s="28"/>
      <c r="LA98" s="28"/>
      <c r="LB98" s="28"/>
      <c r="LC98" s="28"/>
      <c r="LD98" s="28"/>
      <c r="LE98" s="28"/>
      <c r="LF98" s="28"/>
      <c r="LG98" s="28"/>
      <c r="LH98" s="28"/>
      <c r="LI98" s="28"/>
      <c r="LJ98" s="28"/>
      <c r="LK98" s="28"/>
      <c r="LL98" s="28"/>
      <c r="LM98" s="28"/>
      <c r="LN98" s="28"/>
      <c r="LO98" s="28"/>
      <c r="LP98" s="28"/>
      <c r="LQ98" s="28"/>
      <c r="LR98" s="28"/>
      <c r="LS98" s="28"/>
      <c r="LT98" s="28"/>
      <c r="LU98" s="28"/>
      <c r="LV98" s="28"/>
      <c r="LW98" s="28"/>
      <c r="LX98" s="28"/>
      <c r="LY98" s="28"/>
      <c r="LZ98" s="28"/>
      <c r="MA98" s="28"/>
      <c r="MB98" s="28"/>
      <c r="MC98" s="28"/>
      <c r="MD98" s="28"/>
      <c r="ME98" s="28"/>
      <c r="MF98" s="28"/>
      <c r="MG98" s="28"/>
      <c r="MH98" s="28"/>
      <c r="MI98" s="28"/>
      <c r="MJ98" s="28"/>
      <c r="MK98" s="28"/>
      <c r="ML98" s="28"/>
      <c r="MM98" s="28"/>
      <c r="MN98" s="28"/>
      <c r="MO98" s="28"/>
      <c r="MP98" s="28"/>
      <c r="MQ98" s="28"/>
      <c r="MR98" s="28"/>
      <c r="MS98" s="28"/>
      <c r="MT98" s="28"/>
      <c r="MU98" s="28"/>
      <c r="MV98" s="28"/>
      <c r="MW98" s="28"/>
      <c r="MX98" s="28"/>
      <c r="MY98" s="28"/>
      <c r="MZ98" s="28"/>
      <c r="NA98" s="28"/>
      <c r="NB98" s="28"/>
      <c r="NC98" s="28"/>
      <c r="ND98" s="28"/>
      <c r="NE98" s="28"/>
      <c r="NF98" s="28"/>
      <c r="NG98" s="28"/>
      <c r="NH98" s="28"/>
      <c r="NI98" s="28"/>
      <c r="NJ98" s="28"/>
      <c r="NK98" s="28"/>
      <c r="NL98" s="28"/>
      <c r="NM98" s="28"/>
      <c r="NN98" s="28"/>
      <c r="NO98" s="28"/>
      <c r="NP98" s="28"/>
      <c r="NQ98" s="28"/>
      <c r="NR98" s="28"/>
      <c r="NS98" s="28"/>
      <c r="NT98" s="28"/>
      <c r="NU98" s="28"/>
      <c r="NV98" s="28"/>
      <c r="NW98" s="28"/>
      <c r="NX98" s="28"/>
      <c r="NY98" s="28"/>
      <c r="NZ98" s="28"/>
      <c r="OA98" s="28"/>
      <c r="OB98" s="28"/>
      <c r="OC98" s="28"/>
      <c r="OD98" s="28"/>
      <c r="OE98" s="28"/>
      <c r="OF98" s="28"/>
      <c r="OG98" s="28"/>
      <c r="OH98" s="28"/>
      <c r="OI98" s="28"/>
      <c r="OJ98" s="28"/>
      <c r="OK98" s="28"/>
      <c r="OL98" s="28"/>
      <c r="OM98" s="28"/>
      <c r="ON98" s="28"/>
      <c r="OO98" s="28"/>
      <c r="OP98" s="28"/>
      <c r="OQ98" s="28"/>
      <c r="OR98" s="28"/>
      <c r="OS98" s="28"/>
      <c r="OT98" s="28"/>
      <c r="OU98" s="28"/>
      <c r="OV98" s="28"/>
      <c r="OW98" s="28"/>
      <c r="OX98" s="28"/>
      <c r="OY98" s="28"/>
      <c r="OZ98" s="28"/>
      <c r="PA98" s="28"/>
      <c r="PB98" s="28"/>
      <c r="PC98" s="28"/>
      <c r="PD98" s="28"/>
      <c r="PE98" s="28"/>
      <c r="PF98" s="28"/>
      <c r="PG98" s="28"/>
      <c r="PH98" s="28"/>
      <c r="PI98" s="28"/>
      <c r="PJ98" s="28"/>
      <c r="PK98" s="28"/>
      <c r="PL98" s="28"/>
      <c r="PM98" s="28"/>
      <c r="PN98" s="28"/>
      <c r="PO98" s="28"/>
      <c r="PP98" s="28"/>
      <c r="PQ98" s="28"/>
      <c r="PR98" s="28"/>
      <c r="PS98" s="28"/>
      <c r="PT98" s="28"/>
      <c r="PU98" s="28"/>
      <c r="PV98" s="28"/>
      <c r="PW98" s="28"/>
      <c r="PX98" s="28"/>
      <c r="PY98" s="28"/>
      <c r="PZ98" s="28"/>
      <c r="QA98" s="28"/>
      <c r="QB98" s="28"/>
      <c r="QC98" s="28"/>
      <c r="QD98" s="28"/>
      <c r="QE98" s="28"/>
      <c r="QF98" s="28"/>
      <c r="QG98" s="28"/>
      <c r="QH98" s="28"/>
      <c r="QI98" s="28"/>
      <c r="QJ98" s="28"/>
      <c r="QK98" s="28"/>
      <c r="QL98" s="28"/>
      <c r="QM98" s="28"/>
      <c r="QN98" s="28"/>
      <c r="QO98" s="28"/>
      <c r="QP98" s="28"/>
      <c r="QQ98" s="28"/>
      <c r="QR98" s="28"/>
      <c r="QS98" s="28"/>
      <c r="QT98" s="28"/>
      <c r="QU98" s="28"/>
      <c r="QV98" s="28"/>
      <c r="QW98" s="28"/>
      <c r="QX98" s="28"/>
      <c r="QY98" s="28"/>
      <c r="QZ98" s="28"/>
      <c r="RA98" s="28"/>
      <c r="RB98" s="28"/>
      <c r="RC98" s="28"/>
      <c r="RD98" s="28"/>
      <c r="RE98" s="28"/>
      <c r="RF98" s="28"/>
      <c r="RG98" s="28"/>
      <c r="RH98" s="28"/>
      <c r="RI98" s="28"/>
      <c r="RJ98" s="28"/>
      <c r="RK98" s="28"/>
      <c r="RL98" s="28"/>
      <c r="RM98" s="28"/>
      <c r="RN98" s="28"/>
      <c r="RO98" s="28"/>
      <c r="RP98" s="28"/>
      <c r="RQ98" s="28"/>
      <c r="RR98" s="28"/>
      <c r="RS98" s="28"/>
      <c r="RT98" s="28"/>
      <c r="RU98" s="28"/>
      <c r="RV98" s="28"/>
      <c r="RW98" s="28"/>
      <c r="RX98" s="28"/>
      <c r="RY98" s="28"/>
      <c r="RZ98" s="28"/>
      <c r="SA98" s="28"/>
      <c r="SB98" s="28"/>
      <c r="SC98" s="28"/>
      <c r="SD98" s="28"/>
      <c r="SE98" s="28"/>
      <c r="SF98" s="28"/>
      <c r="SG98" s="28"/>
      <c r="SH98" s="28"/>
      <c r="SI98" s="28"/>
      <c r="SJ98" s="28"/>
      <c r="SK98" s="28"/>
      <c r="SL98" s="28"/>
      <c r="SM98" s="28"/>
      <c r="SN98" s="28"/>
      <c r="SO98" s="28"/>
      <c r="SP98" s="28"/>
      <c r="SQ98" s="28"/>
      <c r="SR98" s="28"/>
      <c r="SS98" s="28"/>
      <c r="ST98" s="28"/>
      <c r="SU98" s="28"/>
      <c r="SV98" s="28"/>
      <c r="SW98" s="28"/>
      <c r="SX98" s="28"/>
      <c r="SY98" s="28"/>
      <c r="SZ98" s="28"/>
      <c r="TA98" s="28"/>
      <c r="TB98" s="28"/>
      <c r="TC98" s="28"/>
      <c r="TD98" s="28"/>
      <c r="TE98" s="28"/>
      <c r="TF98" s="28"/>
      <c r="TG98" s="28"/>
      <c r="TH98" s="28"/>
      <c r="TI98" s="28"/>
      <c r="TJ98" s="28"/>
      <c r="TK98" s="28"/>
      <c r="TL98" s="28"/>
      <c r="TM98" s="28"/>
      <c r="TN98" s="28"/>
      <c r="TO98" s="28"/>
      <c r="TP98" s="28"/>
      <c r="TQ98" s="28"/>
      <c r="TR98" s="28"/>
      <c r="TS98" s="28"/>
      <c r="TT98" s="28"/>
      <c r="TU98" s="28"/>
      <c r="TV98" s="28"/>
      <c r="TW98" s="28"/>
      <c r="TX98" s="28"/>
      <c r="TY98" s="28"/>
      <c r="TZ98" s="28"/>
      <c r="UA98" s="28"/>
      <c r="UB98" s="28"/>
      <c r="UC98" s="28"/>
      <c r="UD98" s="28"/>
      <c r="UE98" s="28"/>
      <c r="UF98" s="28"/>
      <c r="UG98" s="28"/>
      <c r="UH98" s="28"/>
      <c r="UI98" s="28"/>
      <c r="UJ98" s="28"/>
      <c r="UK98" s="28"/>
      <c r="UL98" s="28"/>
      <c r="UM98" s="28"/>
      <c r="UN98" s="28"/>
      <c r="UO98" s="28"/>
      <c r="UP98" s="28"/>
      <c r="UQ98" s="28"/>
      <c r="UR98" s="28"/>
      <c r="US98" s="28"/>
      <c r="UT98" s="28"/>
      <c r="UU98" s="28"/>
      <c r="UV98" s="28"/>
      <c r="UW98" s="28"/>
      <c r="UX98" s="28"/>
      <c r="UY98" s="28"/>
      <c r="UZ98" s="28"/>
      <c r="VA98" s="28"/>
      <c r="VB98" s="28"/>
      <c r="VC98" s="28"/>
      <c r="VD98" s="28"/>
      <c r="VE98" s="28"/>
      <c r="VF98" s="28"/>
      <c r="VG98" s="28"/>
      <c r="VH98" s="28"/>
      <c r="VI98" s="28"/>
      <c r="VJ98" s="28"/>
      <c r="VK98" s="28"/>
      <c r="VL98" s="28"/>
      <c r="VM98" s="28"/>
      <c r="VN98" s="28"/>
      <c r="VO98" s="28"/>
      <c r="VP98" s="28"/>
      <c r="VQ98" s="28"/>
      <c r="VR98" s="28"/>
      <c r="VS98" s="28"/>
      <c r="VT98" s="28"/>
      <c r="VU98" s="28"/>
      <c r="VV98" s="28"/>
      <c r="VW98" s="28"/>
      <c r="VX98" s="28"/>
      <c r="VY98" s="28"/>
      <c r="VZ98" s="28"/>
      <c r="WA98" s="28"/>
      <c r="WB98" s="28"/>
      <c r="WC98" s="28"/>
      <c r="WD98" s="28"/>
      <c r="WE98" s="28"/>
      <c r="WF98" s="28"/>
      <c r="WG98" s="28"/>
      <c r="WH98" s="28"/>
      <c r="WI98" s="28"/>
      <c r="WJ98" s="28"/>
      <c r="WK98" s="28"/>
      <c r="WL98" s="28"/>
      <c r="WM98" s="28"/>
      <c r="WN98" s="28"/>
      <c r="WO98" s="28"/>
      <c r="WP98" s="28"/>
      <c r="WQ98" s="28"/>
      <c r="WR98" s="28"/>
      <c r="WS98" s="28"/>
      <c r="WT98" s="28"/>
      <c r="WU98" s="28"/>
      <c r="WV98" s="28"/>
      <c r="WW98" s="28"/>
      <c r="WX98" s="28"/>
      <c r="WY98" s="28"/>
      <c r="WZ98" s="28"/>
      <c r="XA98" s="28"/>
      <c r="XB98" s="28"/>
      <c r="XC98" s="28"/>
      <c r="XD98" s="28"/>
      <c r="XE98" s="28"/>
      <c r="XF98" s="28"/>
      <c r="XG98" s="28"/>
      <c r="XH98" s="28"/>
      <c r="XI98" s="28"/>
      <c r="XJ98" s="28"/>
      <c r="XK98" s="28"/>
      <c r="XL98" s="28"/>
      <c r="XM98" s="28"/>
      <c r="XN98" s="28"/>
      <c r="XO98" s="28"/>
      <c r="XP98" s="28"/>
      <c r="XQ98" s="28"/>
      <c r="XR98" s="28"/>
      <c r="XS98" s="28"/>
      <c r="XT98" s="28"/>
      <c r="XU98" s="28"/>
      <c r="XV98" s="28"/>
      <c r="XW98" s="28"/>
      <c r="XX98" s="28"/>
      <c r="XY98" s="28"/>
      <c r="XZ98" s="28"/>
      <c r="YA98" s="28"/>
      <c r="YB98" s="28"/>
      <c r="YC98" s="28"/>
      <c r="YD98" s="28"/>
      <c r="YE98" s="28"/>
      <c r="YF98" s="28"/>
      <c r="YG98" s="28"/>
      <c r="YH98" s="28"/>
      <c r="YI98" s="28"/>
      <c r="YJ98" s="28"/>
      <c r="YK98" s="28"/>
      <c r="YL98" s="28"/>
      <c r="YM98" s="28"/>
      <c r="YN98" s="28"/>
      <c r="YO98" s="28"/>
      <c r="YP98" s="28"/>
      <c r="YQ98" s="28"/>
      <c r="YR98" s="28"/>
      <c r="YS98" s="28"/>
      <c r="YT98" s="28"/>
      <c r="YU98" s="28"/>
      <c r="YV98" s="28"/>
      <c r="YW98" s="28"/>
      <c r="YX98" s="28"/>
      <c r="YY98" s="28"/>
      <c r="YZ98" s="28"/>
      <c r="ZA98" s="28"/>
      <c r="ZB98" s="28"/>
      <c r="ZC98" s="28"/>
      <c r="ZD98" s="28"/>
      <c r="ZE98" s="28"/>
      <c r="ZF98" s="28"/>
      <c r="ZG98" s="28"/>
      <c r="ZH98" s="28"/>
      <c r="ZI98" s="28"/>
      <c r="ZJ98" s="28"/>
      <c r="ZK98" s="28"/>
      <c r="ZL98" s="28"/>
      <c r="ZM98" s="28"/>
      <c r="ZN98" s="28"/>
      <c r="ZO98" s="28"/>
      <c r="ZP98" s="28"/>
      <c r="ZQ98" s="28"/>
      <c r="ZR98" s="28"/>
      <c r="ZS98" s="28"/>
      <c r="ZT98" s="28"/>
      <c r="ZU98" s="28"/>
      <c r="ZV98" s="28"/>
      <c r="ZW98" s="28"/>
      <c r="ZX98" s="28"/>
      <c r="ZY98" s="28"/>
      <c r="ZZ98" s="28"/>
      <c r="AAA98" s="28"/>
      <c r="AAB98" s="28"/>
      <c r="AAC98" s="28"/>
      <c r="AAD98" s="28"/>
      <c r="AAE98" s="28"/>
      <c r="AAF98" s="28"/>
      <c r="AAG98" s="28"/>
      <c r="AAH98" s="28"/>
      <c r="AAI98" s="28"/>
      <c r="AAJ98" s="28"/>
      <c r="AAK98" s="28"/>
      <c r="AAL98" s="28"/>
      <c r="AAM98" s="28"/>
      <c r="AAN98" s="28"/>
      <c r="AAO98" s="28"/>
      <c r="AAP98" s="28"/>
      <c r="AAQ98" s="28"/>
      <c r="AAR98" s="28"/>
      <c r="AAS98" s="28"/>
      <c r="AAT98" s="28"/>
      <c r="AAU98" s="28"/>
      <c r="AAV98" s="28"/>
      <c r="AAW98" s="28"/>
      <c r="AAX98" s="28"/>
      <c r="AAY98" s="28"/>
      <c r="AAZ98" s="28"/>
      <c r="ABA98" s="28"/>
      <c r="ABB98" s="28"/>
      <c r="ABC98" s="28"/>
      <c r="ABD98" s="28"/>
      <c r="ABE98" s="28"/>
      <c r="ABF98" s="28"/>
      <c r="ABG98" s="28"/>
      <c r="ABH98" s="28"/>
      <c r="ABI98" s="28"/>
      <c r="ABJ98" s="28"/>
      <c r="ABK98" s="28"/>
      <c r="ABL98" s="28"/>
      <c r="ABM98" s="28"/>
      <c r="ABN98" s="28"/>
      <c r="ABO98" s="28"/>
      <c r="ABP98" s="28"/>
      <c r="ABQ98" s="28"/>
      <c r="ABR98" s="28"/>
      <c r="ABS98" s="28"/>
      <c r="ABT98" s="28"/>
      <c r="ABU98" s="28"/>
      <c r="ABV98" s="28"/>
      <c r="ABW98" s="28"/>
      <c r="ABX98" s="28"/>
      <c r="ABY98" s="28"/>
      <c r="ABZ98" s="28"/>
      <c r="ACA98" s="28"/>
      <c r="ACB98" s="28"/>
      <c r="ACC98" s="28"/>
      <c r="ACD98" s="28"/>
      <c r="ACE98" s="28"/>
      <c r="ACF98" s="28"/>
      <c r="ACG98" s="28"/>
      <c r="ACH98" s="28"/>
      <c r="ACI98" s="28"/>
      <c r="ACJ98" s="28"/>
      <c r="ACK98" s="28"/>
      <c r="ACL98" s="28"/>
      <c r="ACM98" s="28"/>
      <c r="ACN98" s="28"/>
      <c r="ACO98" s="28"/>
      <c r="ACP98" s="28"/>
      <c r="ACQ98" s="28"/>
      <c r="ACR98" s="28"/>
      <c r="ACS98" s="28"/>
      <c r="ACT98" s="28"/>
      <c r="ACU98" s="28"/>
      <c r="ACV98" s="28"/>
      <c r="ACW98" s="28"/>
      <c r="ACX98" s="28"/>
      <c r="ACY98" s="28"/>
      <c r="ACZ98" s="28"/>
      <c r="ADA98" s="28"/>
      <c r="ADB98" s="28"/>
      <c r="ADC98" s="28"/>
      <c r="ADD98" s="28"/>
      <c r="ADE98" s="28"/>
      <c r="ADF98" s="28"/>
      <c r="ADG98" s="28"/>
      <c r="ADH98" s="28"/>
      <c r="ADI98" s="28"/>
      <c r="ADJ98" s="28"/>
      <c r="ADK98" s="28"/>
      <c r="ADL98" s="28"/>
      <c r="ADM98" s="28"/>
      <c r="ADN98" s="28"/>
      <c r="ADO98" s="28"/>
      <c r="ADP98" s="28"/>
      <c r="ADQ98" s="28"/>
      <c r="ADR98" s="28"/>
      <c r="ADS98" s="28"/>
      <c r="ADT98" s="28"/>
      <c r="ADU98" s="28"/>
      <c r="ADV98" s="28"/>
      <c r="ADW98" s="28"/>
      <c r="ADX98" s="28"/>
      <c r="ADY98" s="28"/>
      <c r="ADZ98" s="28"/>
      <c r="AEA98" s="28"/>
      <c r="AEB98" s="28"/>
      <c r="AEC98" s="28"/>
      <c r="AED98" s="28"/>
      <c r="AEE98" s="28"/>
      <c r="AEF98" s="28"/>
      <c r="AEG98" s="28"/>
      <c r="AEH98" s="28"/>
      <c r="AEI98" s="28"/>
      <c r="AEJ98" s="28"/>
      <c r="AEK98" s="28"/>
      <c r="AEL98" s="28"/>
      <c r="AEM98" s="28"/>
      <c r="AEN98" s="28"/>
      <c r="AEO98" s="28"/>
      <c r="AEP98" s="28"/>
      <c r="AEQ98" s="28"/>
      <c r="AER98" s="28"/>
      <c r="AES98" s="28"/>
      <c r="AET98" s="28"/>
      <c r="AEU98" s="28"/>
      <c r="AEV98" s="28"/>
      <c r="AEW98" s="28"/>
      <c r="AEX98" s="28"/>
      <c r="AEY98" s="28"/>
      <c r="AEZ98" s="28"/>
      <c r="AFA98" s="28"/>
      <c r="AFB98" s="28"/>
      <c r="AFC98" s="28"/>
      <c r="AFD98" s="28"/>
      <c r="AFE98" s="28"/>
      <c r="AFF98" s="28"/>
      <c r="AFG98" s="28"/>
      <c r="AFH98" s="28"/>
      <c r="AFI98" s="28"/>
      <c r="AFJ98" s="28"/>
      <c r="AFK98" s="28"/>
      <c r="AFL98" s="28"/>
      <c r="AFM98" s="28"/>
      <c r="AFN98" s="28"/>
      <c r="AFO98" s="28"/>
      <c r="AFP98" s="28"/>
      <c r="AFQ98" s="28"/>
      <c r="AFR98" s="28"/>
      <c r="AFS98" s="28"/>
      <c r="AFT98" s="28"/>
      <c r="AFU98" s="28"/>
      <c r="AFV98" s="28"/>
      <c r="AFW98" s="28"/>
      <c r="AFX98" s="28"/>
      <c r="AFY98" s="28"/>
      <c r="AFZ98" s="28"/>
      <c r="AGA98" s="28"/>
      <c r="AGB98" s="28"/>
      <c r="AGC98" s="28"/>
      <c r="AGD98" s="28"/>
      <c r="AGE98" s="28"/>
      <c r="AGF98" s="28"/>
      <c r="AGG98" s="28"/>
      <c r="AGH98" s="28"/>
      <c r="AGI98" s="28"/>
      <c r="AGJ98" s="28"/>
      <c r="AGK98" s="28"/>
      <c r="AGL98" s="28"/>
      <c r="AGM98" s="28"/>
      <c r="AGN98" s="28"/>
      <c r="AGO98" s="28"/>
      <c r="AGP98" s="28"/>
      <c r="AGQ98" s="28"/>
      <c r="AGR98" s="28"/>
      <c r="AGS98" s="28"/>
      <c r="AGT98" s="28"/>
      <c r="AGU98" s="28"/>
      <c r="AGV98" s="28"/>
      <c r="AGW98" s="28"/>
      <c r="AGX98" s="28"/>
      <c r="AGY98" s="28"/>
      <c r="AGZ98" s="28"/>
      <c r="AHA98" s="28"/>
      <c r="AHB98" s="28"/>
      <c r="AHC98" s="28"/>
      <c r="AHD98" s="28"/>
      <c r="AHE98" s="28"/>
      <c r="AHF98" s="28"/>
      <c r="AHG98" s="28"/>
      <c r="AHH98" s="28"/>
      <c r="AHI98" s="28"/>
      <c r="AHJ98" s="28"/>
      <c r="AHK98" s="28"/>
      <c r="AHL98" s="28"/>
      <c r="AHM98" s="28"/>
      <c r="AHN98" s="28"/>
      <c r="AHO98" s="28"/>
      <c r="AHP98" s="28"/>
      <c r="AHQ98" s="28"/>
      <c r="AHR98" s="28"/>
      <c r="AHS98" s="28"/>
      <c r="AHT98" s="28"/>
      <c r="AHU98" s="28"/>
      <c r="AHV98" s="28"/>
      <c r="AHW98" s="28"/>
      <c r="AHX98" s="28"/>
      <c r="AHY98" s="28"/>
      <c r="AHZ98" s="28"/>
      <c r="AIA98" s="28"/>
      <c r="AIB98" s="28"/>
      <c r="AIC98" s="28"/>
      <c r="AID98" s="28"/>
      <c r="AIE98" s="28"/>
      <c r="AIF98" s="28"/>
      <c r="AIG98" s="28"/>
      <c r="AIH98" s="28"/>
      <c r="AII98" s="28"/>
      <c r="AIJ98" s="28"/>
      <c r="AIK98" s="28"/>
      <c r="AIL98" s="28"/>
      <c r="AIM98" s="28"/>
      <c r="AIN98" s="28"/>
      <c r="AIO98" s="28"/>
      <c r="AIP98" s="28"/>
      <c r="AIQ98" s="28"/>
      <c r="AIR98" s="28"/>
      <c r="AIS98" s="28"/>
      <c r="AIT98" s="28"/>
      <c r="AIU98" s="28"/>
      <c r="AIV98" s="28"/>
      <c r="AIW98" s="28"/>
      <c r="AIX98" s="28"/>
      <c r="AIY98" s="28"/>
      <c r="AIZ98" s="28"/>
      <c r="AJA98" s="28"/>
      <c r="AJB98" s="28"/>
      <c r="AJC98" s="28"/>
      <c r="AJD98" s="28"/>
      <c r="AJE98" s="28"/>
      <c r="AJF98" s="28"/>
      <c r="AJG98" s="28"/>
      <c r="AJH98" s="28"/>
      <c r="AJI98" s="28"/>
      <c r="AJJ98" s="28"/>
      <c r="AJK98" s="28"/>
      <c r="AJL98" s="28"/>
      <c r="AJM98" s="28"/>
      <c r="AJN98" s="28"/>
      <c r="AJO98" s="28"/>
      <c r="AJP98" s="28"/>
      <c r="AJQ98" s="28"/>
      <c r="AJR98" s="28"/>
      <c r="AJS98" s="28"/>
      <c r="AJT98" s="28"/>
      <c r="AJU98" s="28"/>
      <c r="AJV98" s="28"/>
      <c r="AJW98" s="28"/>
      <c r="AJX98" s="28"/>
      <c r="AJY98" s="28"/>
      <c r="AJZ98" s="28"/>
      <c r="AKA98" s="28"/>
      <c r="AKB98" s="28"/>
      <c r="AKC98" s="28"/>
      <c r="AKD98" s="28"/>
      <c r="AKE98" s="28"/>
      <c r="AKF98" s="28"/>
      <c r="AKG98" s="28"/>
      <c r="AKH98" s="28"/>
      <c r="AKI98" s="28"/>
      <c r="AKJ98" s="28"/>
      <c r="AKK98" s="28"/>
      <c r="AKL98" s="28"/>
      <c r="AKM98" s="28"/>
      <c r="AKN98" s="28"/>
      <c r="AKO98" s="28"/>
      <c r="AKP98" s="28"/>
      <c r="AKQ98" s="28"/>
      <c r="AKR98" s="28"/>
      <c r="AKS98" s="28"/>
      <c r="AKT98" s="28"/>
      <c r="AKU98" s="28"/>
      <c r="AKV98" s="28"/>
      <c r="AKW98" s="28"/>
      <c r="AKX98" s="28"/>
      <c r="AKY98" s="28"/>
      <c r="AKZ98" s="28"/>
      <c r="ALA98" s="28"/>
      <c r="ALB98" s="28"/>
      <c r="ALC98" s="28"/>
      <c r="ALD98" s="28"/>
      <c r="ALE98" s="28"/>
      <c r="ALF98" s="28"/>
      <c r="ALG98" s="28"/>
      <c r="ALH98" s="28"/>
      <c r="ALI98" s="28"/>
      <c r="ALJ98" s="28"/>
      <c r="ALK98" s="28"/>
      <c r="ALL98" s="28"/>
      <c r="ALM98" s="28"/>
      <c r="ALN98" s="28"/>
      <c r="ALO98" s="28"/>
      <c r="ALP98" s="28"/>
      <c r="ALQ98" s="28"/>
      <c r="ALR98" s="28"/>
      <c r="ALS98" s="28"/>
      <c r="ALT98" s="28"/>
      <c r="ALU98" s="28"/>
      <c r="ALV98" s="28"/>
      <c r="ALW98" s="28"/>
      <c r="ALX98" s="28"/>
      <c r="ALY98" s="28"/>
      <c r="ALZ98" s="28"/>
      <c r="AMA98" s="28"/>
      <c r="AMB98" s="28"/>
      <c r="AMC98" s="28"/>
      <c r="AMD98" s="28"/>
      <c r="AME98" s="28"/>
      <c r="AMF98" s="30"/>
    </row>
    <row r="99" spans="2:1020">
      <c r="C99" s="531"/>
      <c r="D99" s="176" t="s">
        <v>745</v>
      </c>
      <c r="E99" s="496" t="s">
        <v>1127</v>
      </c>
      <c r="F99" s="135"/>
      <c r="G99" s="135"/>
      <c r="H99" s="135"/>
      <c r="I99" s="135"/>
      <c r="J99" s="135"/>
      <c r="K99" s="135"/>
      <c r="L99" s="135"/>
      <c r="M99" s="135"/>
      <c r="N99" s="135"/>
      <c r="O99" s="135"/>
      <c r="P99" s="135"/>
      <c r="Q99" s="135"/>
      <c r="R99" s="158"/>
      <c r="AME99" s="28"/>
    </row>
    <row r="100" spans="2:1020">
      <c r="C100" s="531"/>
      <c r="D100" s="176" t="s">
        <v>745</v>
      </c>
      <c r="E100" s="496" t="s">
        <v>472</v>
      </c>
      <c r="F100" s="135"/>
      <c r="G100" s="135"/>
      <c r="H100" s="135"/>
      <c r="I100" s="135"/>
      <c r="J100" s="135"/>
      <c r="K100" s="135"/>
      <c r="L100" s="135"/>
      <c r="M100" s="135"/>
      <c r="N100" s="135"/>
      <c r="O100" s="135"/>
      <c r="P100" s="135"/>
      <c r="Q100" s="135"/>
      <c r="R100" s="158"/>
      <c r="AME100" s="28"/>
    </row>
    <row r="101" spans="2:1020">
      <c r="C101" s="531"/>
      <c r="D101" s="176" t="s">
        <v>745</v>
      </c>
      <c r="E101" s="496" t="s">
        <v>1993</v>
      </c>
      <c r="F101" s="135"/>
      <c r="G101" s="135"/>
      <c r="H101" s="135"/>
      <c r="I101" s="135"/>
      <c r="J101" s="135"/>
      <c r="K101" s="135"/>
      <c r="L101" s="135"/>
      <c r="M101" s="135"/>
      <c r="N101" s="135"/>
      <c r="O101" s="135"/>
      <c r="P101" s="135"/>
      <c r="Q101" s="135"/>
      <c r="R101" s="158"/>
      <c r="AME101" s="28"/>
    </row>
    <row r="102" spans="2:1020">
      <c r="C102" s="532"/>
      <c r="D102" s="176" t="s">
        <v>745</v>
      </c>
      <c r="E102" s="496" t="s">
        <v>475</v>
      </c>
      <c r="F102" s="135"/>
      <c r="G102" s="135"/>
      <c r="H102" s="135"/>
      <c r="I102" s="135"/>
      <c r="J102" s="135"/>
      <c r="K102" s="135"/>
      <c r="L102" s="135"/>
      <c r="M102" s="135"/>
      <c r="N102" s="135"/>
      <c r="O102" s="135"/>
      <c r="P102" s="135"/>
      <c r="Q102" s="135"/>
      <c r="R102" s="158"/>
      <c r="AME102" s="28"/>
    </row>
    <row r="103" spans="2:1020">
      <c r="C103" s="532"/>
      <c r="D103" s="176" t="s">
        <v>745</v>
      </c>
      <c r="E103" s="496" t="s">
        <v>440</v>
      </c>
      <c r="F103" s="135"/>
      <c r="G103" s="135"/>
      <c r="H103" s="135"/>
      <c r="I103" s="135"/>
      <c r="J103" s="135"/>
      <c r="K103" s="135"/>
      <c r="L103" s="135"/>
      <c r="M103" s="135"/>
      <c r="N103" s="135"/>
      <c r="O103" s="135"/>
      <c r="P103" s="135"/>
      <c r="Q103" s="135"/>
      <c r="R103" s="158"/>
      <c r="AME103" s="28"/>
    </row>
    <row r="104" spans="2:1020">
      <c r="C104" s="533"/>
      <c r="D104" s="509" t="s">
        <v>525</v>
      </c>
      <c r="E104" s="496" t="s">
        <v>1994</v>
      </c>
      <c r="F104" s="135"/>
      <c r="G104" s="135"/>
      <c r="H104" s="135"/>
      <c r="I104" s="135"/>
      <c r="J104" s="135"/>
      <c r="K104" s="135"/>
      <c r="L104" s="135"/>
      <c r="M104" s="135"/>
      <c r="N104" s="135"/>
      <c r="O104" s="135"/>
      <c r="P104" s="135"/>
      <c r="Q104" s="135"/>
      <c r="R104" s="158"/>
      <c r="AME104" s="28"/>
    </row>
    <row r="105" spans="2:1020">
      <c r="C105" s="533"/>
      <c r="D105" s="509" t="s">
        <v>525</v>
      </c>
      <c r="E105" s="496" t="s">
        <v>1995</v>
      </c>
      <c r="F105" s="135"/>
      <c r="G105" s="135"/>
      <c r="H105" s="135"/>
      <c r="I105" s="135"/>
      <c r="J105" s="135"/>
      <c r="K105" s="135"/>
      <c r="L105" s="135"/>
      <c r="M105" s="135"/>
      <c r="N105" s="135"/>
      <c r="O105" s="135"/>
      <c r="P105" s="135"/>
      <c r="Q105" s="135"/>
      <c r="R105" s="158"/>
      <c r="AME105" s="28"/>
    </row>
    <row r="106" spans="2:1020">
      <c r="C106" s="533"/>
      <c r="D106" s="509" t="s">
        <v>525</v>
      </c>
      <c r="E106" s="496" t="s">
        <v>1709</v>
      </c>
      <c r="F106" s="135"/>
      <c r="G106" s="135"/>
      <c r="H106" s="135"/>
      <c r="I106" s="135"/>
      <c r="J106" s="135"/>
      <c r="K106" s="135"/>
      <c r="L106" s="135"/>
      <c r="M106" s="135"/>
      <c r="N106" s="135"/>
      <c r="O106" s="135"/>
      <c r="P106" s="135"/>
      <c r="Q106" s="135"/>
      <c r="R106" s="158"/>
      <c r="AME106" s="28"/>
    </row>
    <row r="107" spans="2:1020">
      <c r="C107" s="533"/>
      <c r="D107" s="509" t="s">
        <v>525</v>
      </c>
      <c r="E107" s="496" t="s">
        <v>1996</v>
      </c>
      <c r="F107" s="135"/>
      <c r="G107" s="135"/>
      <c r="H107" s="135"/>
      <c r="I107" s="135"/>
      <c r="J107" s="135"/>
      <c r="K107" s="135"/>
      <c r="L107" s="135"/>
      <c r="M107" s="135"/>
      <c r="N107" s="135"/>
      <c r="O107" s="135"/>
      <c r="P107" s="135"/>
      <c r="Q107" s="135"/>
      <c r="R107" s="158"/>
      <c r="AME107" s="28"/>
    </row>
    <row r="108" spans="2:1020">
      <c r="C108" s="533"/>
      <c r="D108" s="176" t="s">
        <v>745</v>
      </c>
      <c r="E108" s="496" t="s">
        <v>1997</v>
      </c>
      <c r="F108" s="135"/>
      <c r="G108" s="135"/>
      <c r="H108" s="135"/>
      <c r="I108" s="135"/>
      <c r="J108" s="135"/>
      <c r="K108" s="135"/>
      <c r="L108" s="135"/>
      <c r="M108" s="135"/>
      <c r="N108" s="135"/>
      <c r="O108" s="135"/>
      <c r="P108" s="135"/>
      <c r="Q108" s="135"/>
      <c r="R108" s="158"/>
      <c r="AME108" s="28"/>
    </row>
    <row r="109" spans="2:1020">
      <c r="C109" s="533"/>
      <c r="D109" s="176" t="s">
        <v>745</v>
      </c>
      <c r="E109" s="496" t="s">
        <v>216</v>
      </c>
      <c r="F109" s="135"/>
      <c r="G109" s="135"/>
      <c r="H109" s="135"/>
      <c r="I109" s="135"/>
      <c r="J109" s="135"/>
      <c r="K109" s="135"/>
      <c r="L109" s="135"/>
      <c r="M109" s="135"/>
      <c r="N109" s="135"/>
      <c r="O109" s="135"/>
      <c r="P109" s="135"/>
      <c r="Q109" s="135"/>
      <c r="R109" s="158"/>
      <c r="AME109" s="28"/>
    </row>
    <row r="110" spans="2:1020">
      <c r="C110" s="533"/>
      <c r="D110" s="176" t="s">
        <v>745</v>
      </c>
      <c r="E110" s="496" t="s">
        <v>192</v>
      </c>
      <c r="F110" s="135"/>
      <c r="G110" s="135"/>
      <c r="H110" s="135"/>
      <c r="I110" s="135"/>
      <c r="J110" s="135"/>
      <c r="K110" s="135"/>
      <c r="L110" s="135"/>
      <c r="M110" s="135"/>
      <c r="N110" s="135"/>
      <c r="O110" s="135"/>
      <c r="P110" s="135"/>
      <c r="Q110" s="135"/>
      <c r="R110" s="158"/>
      <c r="AME110" s="28"/>
    </row>
    <row r="111" spans="2:1020">
      <c r="C111" s="533"/>
      <c r="D111" s="176" t="s">
        <v>745</v>
      </c>
      <c r="E111" s="496" t="s">
        <v>203</v>
      </c>
      <c r="F111" s="135"/>
      <c r="G111" s="135"/>
      <c r="H111" s="135"/>
      <c r="I111" s="135"/>
      <c r="J111" s="135"/>
      <c r="K111" s="135"/>
      <c r="L111" s="135"/>
      <c r="M111" s="135"/>
      <c r="N111" s="135"/>
      <c r="O111" s="135"/>
      <c r="P111" s="135"/>
      <c r="Q111" s="135"/>
      <c r="R111" s="158"/>
      <c r="AME111" s="28"/>
    </row>
    <row r="112" spans="2:1020">
      <c r="C112" s="533"/>
      <c r="D112" s="176" t="s">
        <v>745</v>
      </c>
      <c r="E112" s="496" t="s">
        <v>190</v>
      </c>
      <c r="F112" s="135"/>
      <c r="G112" s="135"/>
      <c r="H112" s="135"/>
      <c r="I112" s="135"/>
      <c r="J112" s="135"/>
      <c r="K112" s="135"/>
      <c r="L112" s="135"/>
      <c r="M112" s="135"/>
      <c r="N112" s="135"/>
      <c r="O112" s="135"/>
      <c r="P112" s="135"/>
      <c r="Q112" s="135"/>
      <c r="R112" s="158"/>
      <c r="AME112" s="28"/>
    </row>
    <row r="113" spans="3:1019">
      <c r="C113" s="533"/>
      <c r="D113" s="509" t="s">
        <v>525</v>
      </c>
      <c r="E113" s="496" t="s">
        <v>1998</v>
      </c>
      <c r="F113" s="135"/>
      <c r="G113" s="135"/>
      <c r="H113" s="135"/>
      <c r="I113" s="135"/>
      <c r="J113" s="135"/>
      <c r="K113" s="135"/>
      <c r="L113" s="135"/>
      <c r="M113" s="135"/>
      <c r="N113" s="135"/>
      <c r="O113" s="135"/>
      <c r="P113" s="135"/>
      <c r="Q113" s="135"/>
      <c r="R113" s="158"/>
      <c r="AME113" s="28"/>
    </row>
    <row r="114" spans="3:1019">
      <c r="C114" s="533"/>
      <c r="D114" s="509" t="s">
        <v>550</v>
      </c>
      <c r="E114" s="497" t="s">
        <v>1999</v>
      </c>
      <c r="F114" s="135"/>
      <c r="G114" s="135"/>
      <c r="H114" s="135"/>
      <c r="I114" s="135"/>
      <c r="J114" s="135"/>
      <c r="K114" s="135"/>
      <c r="L114" s="135"/>
      <c r="M114" s="135"/>
      <c r="N114" s="135"/>
      <c r="O114" s="135"/>
      <c r="P114" s="135"/>
      <c r="Q114" s="135"/>
      <c r="R114" s="158"/>
      <c r="AME114" s="28"/>
    </row>
    <row r="115" spans="3:1019">
      <c r="C115" s="533"/>
      <c r="D115" s="509" t="s">
        <v>550</v>
      </c>
      <c r="E115" s="497" t="s">
        <v>754</v>
      </c>
      <c r="F115" s="135"/>
      <c r="G115" s="135"/>
      <c r="H115" s="135"/>
      <c r="I115" s="135"/>
      <c r="J115" s="135"/>
      <c r="K115" s="135"/>
      <c r="L115" s="135"/>
      <c r="M115" s="135"/>
      <c r="N115" s="135"/>
      <c r="O115" s="135"/>
      <c r="P115" s="135"/>
      <c r="Q115" s="135"/>
      <c r="R115" s="158"/>
      <c r="AME115" s="28"/>
    </row>
    <row r="116" spans="3:1019">
      <c r="C116" s="533"/>
      <c r="D116" s="509" t="s">
        <v>550</v>
      </c>
      <c r="E116" s="497" t="s">
        <v>696</v>
      </c>
      <c r="F116" s="135"/>
      <c r="G116" s="135"/>
      <c r="H116" s="135"/>
      <c r="I116" s="135"/>
      <c r="J116" s="135"/>
      <c r="K116" s="135"/>
      <c r="L116" s="135"/>
      <c r="M116" s="135"/>
      <c r="N116" s="135"/>
      <c r="O116" s="135"/>
      <c r="P116" s="135"/>
      <c r="Q116" s="135"/>
      <c r="R116" s="158"/>
      <c r="AME116" s="28"/>
    </row>
    <row r="117" spans="3:1019">
      <c r="C117" s="533"/>
      <c r="D117" s="176" t="s">
        <v>745</v>
      </c>
      <c r="E117" s="497" t="s">
        <v>206</v>
      </c>
      <c r="F117" s="135"/>
      <c r="G117" s="135"/>
      <c r="H117" s="135"/>
      <c r="I117" s="135"/>
      <c r="J117" s="135"/>
      <c r="K117" s="135"/>
      <c r="L117" s="135"/>
      <c r="M117" s="135"/>
      <c r="N117" s="135"/>
      <c r="O117" s="135"/>
      <c r="P117" s="135"/>
      <c r="Q117" s="135"/>
      <c r="R117" s="158"/>
      <c r="AME117" s="28"/>
    </row>
    <row r="118" spans="3:1019">
      <c r="C118" s="533"/>
      <c r="D118" s="509" t="s">
        <v>550</v>
      </c>
      <c r="E118" s="497" t="s">
        <v>2000</v>
      </c>
      <c r="F118" s="135"/>
      <c r="G118" s="135"/>
      <c r="H118" s="135"/>
      <c r="I118" s="135"/>
      <c r="J118" s="135"/>
      <c r="K118" s="135"/>
      <c r="L118" s="135"/>
      <c r="M118" s="135"/>
      <c r="N118" s="135"/>
      <c r="O118" s="135"/>
      <c r="P118" s="135"/>
      <c r="Q118" s="135"/>
      <c r="R118" s="158"/>
      <c r="AME118" s="28"/>
    </row>
    <row r="119" spans="3:1019" ht="13.5" thickBot="1">
      <c r="C119" s="534"/>
      <c r="D119" s="510" t="s">
        <v>525</v>
      </c>
      <c r="E119" s="503" t="s">
        <v>1785</v>
      </c>
      <c r="F119" s="505"/>
      <c r="G119" s="505"/>
      <c r="H119" s="505"/>
      <c r="I119" s="505"/>
      <c r="J119" s="505"/>
      <c r="K119" s="505"/>
      <c r="L119" s="505"/>
      <c r="M119" s="505"/>
      <c r="N119" s="505"/>
      <c r="O119" s="505"/>
      <c r="P119" s="505"/>
      <c r="Q119" s="505"/>
      <c r="R119" s="504"/>
      <c r="AME119" s="28"/>
    </row>
    <row r="120" spans="3:1019" ht="15.5" customHeight="1">
      <c r="C120" s="535" t="s">
        <v>29</v>
      </c>
      <c r="D120" s="538" t="s">
        <v>5</v>
      </c>
      <c r="E120" s="539"/>
      <c r="F120" s="501"/>
      <c r="G120" s="501"/>
      <c r="H120" s="501"/>
      <c r="I120" s="501"/>
      <c r="J120" s="501"/>
      <c r="K120" s="501"/>
      <c r="L120" s="501"/>
      <c r="M120" s="501"/>
      <c r="N120" s="501"/>
      <c r="O120" s="501"/>
      <c r="P120" s="501"/>
      <c r="Q120" s="501"/>
      <c r="R120" s="502"/>
      <c r="AME120" s="28"/>
    </row>
    <row r="121" spans="3:1019">
      <c r="C121" s="523"/>
      <c r="D121" s="507" t="s">
        <v>525</v>
      </c>
      <c r="E121" s="496" t="s">
        <v>167</v>
      </c>
      <c r="F121" s="217"/>
      <c r="G121" s="217"/>
      <c r="H121" s="217"/>
      <c r="I121" s="217"/>
      <c r="J121" s="217"/>
      <c r="K121" s="217"/>
      <c r="L121" s="217"/>
      <c r="M121" s="217"/>
      <c r="N121" s="217"/>
      <c r="O121" s="217"/>
      <c r="P121" s="217"/>
      <c r="Q121" s="217"/>
      <c r="R121" s="158"/>
      <c r="AME121" s="28"/>
    </row>
    <row r="122" spans="3:1019">
      <c r="C122" s="523"/>
      <c r="D122" s="507" t="s">
        <v>525</v>
      </c>
      <c r="E122" s="496" t="s">
        <v>168</v>
      </c>
      <c r="F122" s="217"/>
      <c r="G122" s="217"/>
      <c r="H122" s="217"/>
      <c r="I122" s="217"/>
      <c r="J122" s="217"/>
      <c r="K122" s="217"/>
      <c r="L122" s="217"/>
      <c r="M122" s="217"/>
      <c r="N122" s="217"/>
      <c r="O122" s="217"/>
      <c r="P122" s="217"/>
      <c r="Q122" s="217"/>
      <c r="R122" s="158"/>
      <c r="AME122" s="28"/>
    </row>
    <row r="123" spans="3:1019">
      <c r="C123" s="523"/>
      <c r="D123" s="507" t="s">
        <v>525</v>
      </c>
      <c r="E123" s="496" t="s">
        <v>166</v>
      </c>
      <c r="F123" s="217"/>
      <c r="G123" s="217"/>
      <c r="H123" s="217"/>
      <c r="I123" s="217"/>
      <c r="J123" s="217"/>
      <c r="K123" s="217"/>
      <c r="L123" s="217"/>
      <c r="M123" s="217"/>
      <c r="N123" s="217"/>
      <c r="O123" s="217"/>
      <c r="P123" s="217"/>
      <c r="Q123" s="217"/>
      <c r="R123" s="158"/>
      <c r="AME123" s="28"/>
    </row>
    <row r="124" spans="3:1019">
      <c r="C124" s="523"/>
      <c r="D124" s="507" t="s">
        <v>525</v>
      </c>
      <c r="E124" s="496" t="s">
        <v>156</v>
      </c>
      <c r="F124" s="217"/>
      <c r="G124" s="217"/>
      <c r="H124" s="217"/>
      <c r="I124" s="217"/>
      <c r="J124" s="217"/>
      <c r="K124" s="217"/>
      <c r="L124" s="217"/>
      <c r="M124" s="217"/>
      <c r="N124" s="217"/>
      <c r="O124" s="217"/>
      <c r="P124" s="217"/>
      <c r="Q124" s="217"/>
      <c r="R124" s="158"/>
      <c r="AME124" s="28"/>
    </row>
    <row r="125" spans="3:1019">
      <c r="C125" s="523"/>
      <c r="D125" s="507" t="s">
        <v>525</v>
      </c>
      <c r="E125" s="496" t="s">
        <v>151</v>
      </c>
      <c r="F125" s="217"/>
      <c r="G125" s="217"/>
      <c r="H125" s="217"/>
      <c r="I125" s="217"/>
      <c r="J125" s="217"/>
      <c r="K125" s="217"/>
      <c r="L125" s="217"/>
      <c r="M125" s="217"/>
      <c r="N125" s="217"/>
      <c r="O125" s="217"/>
      <c r="P125" s="217"/>
      <c r="Q125" s="217"/>
      <c r="R125" s="158"/>
      <c r="AME125" s="28"/>
    </row>
    <row r="126" spans="3:1019">
      <c r="C126" s="523"/>
      <c r="D126" s="507" t="s">
        <v>525</v>
      </c>
      <c r="E126" s="496" t="s">
        <v>178</v>
      </c>
      <c r="F126" s="217"/>
      <c r="G126" s="217"/>
      <c r="H126" s="217"/>
      <c r="I126" s="217"/>
      <c r="J126" s="217"/>
      <c r="K126" s="217"/>
      <c r="L126" s="217"/>
      <c r="M126" s="217"/>
      <c r="N126" s="217"/>
      <c r="O126" s="217"/>
      <c r="P126" s="217"/>
      <c r="Q126" s="217"/>
      <c r="R126" s="158"/>
      <c r="AME126" s="28"/>
    </row>
    <row r="127" spans="3:1019">
      <c r="C127" s="523"/>
      <c r="D127" s="507" t="s">
        <v>525</v>
      </c>
      <c r="E127" s="496" t="s">
        <v>179</v>
      </c>
      <c r="F127" s="217"/>
      <c r="G127" s="217"/>
      <c r="H127" s="217"/>
      <c r="I127" s="217"/>
      <c r="J127" s="217"/>
      <c r="K127" s="217"/>
      <c r="L127" s="217"/>
      <c r="M127" s="217"/>
      <c r="N127" s="217"/>
      <c r="O127" s="217"/>
      <c r="P127" s="217"/>
      <c r="Q127" s="217"/>
      <c r="R127" s="158"/>
      <c r="AME127" s="28"/>
    </row>
    <row r="128" spans="3:1019">
      <c r="C128" s="523"/>
      <c r="D128" s="507" t="s">
        <v>525</v>
      </c>
      <c r="E128" s="496" t="s">
        <v>165</v>
      </c>
      <c r="F128" s="217"/>
      <c r="G128" s="217"/>
      <c r="H128" s="217"/>
      <c r="I128" s="217"/>
      <c r="J128" s="217"/>
      <c r="K128" s="217"/>
      <c r="L128" s="217"/>
      <c r="M128" s="217"/>
      <c r="N128" s="217"/>
      <c r="O128" s="217"/>
      <c r="P128" s="217"/>
      <c r="Q128" s="217"/>
      <c r="R128" s="158"/>
      <c r="AME128" s="28"/>
    </row>
    <row r="129" spans="3:1019">
      <c r="C129" s="523"/>
      <c r="D129" s="509" t="s">
        <v>550</v>
      </c>
      <c r="E129" s="496" t="s">
        <v>1991</v>
      </c>
      <c r="F129" s="217"/>
      <c r="G129" s="217"/>
      <c r="H129" s="217"/>
      <c r="I129" s="217"/>
      <c r="J129" s="217"/>
      <c r="K129" s="217"/>
      <c r="L129" s="217"/>
      <c r="M129" s="217"/>
      <c r="N129" s="217"/>
      <c r="O129" s="217"/>
      <c r="P129" s="217"/>
      <c r="Q129" s="217"/>
      <c r="R129" s="158"/>
      <c r="AME129" s="28"/>
    </row>
    <row r="130" spans="3:1019">
      <c r="C130" s="523"/>
      <c r="D130" s="509" t="s">
        <v>550</v>
      </c>
      <c r="E130" s="496" t="s">
        <v>174</v>
      </c>
      <c r="F130" s="217"/>
      <c r="G130" s="217"/>
      <c r="H130" s="217"/>
      <c r="I130" s="217"/>
      <c r="J130" s="217"/>
      <c r="K130" s="217"/>
      <c r="L130" s="217"/>
      <c r="M130" s="217"/>
      <c r="N130" s="217"/>
      <c r="O130" s="217"/>
      <c r="P130" s="217"/>
      <c r="Q130" s="217"/>
      <c r="R130" s="158"/>
      <c r="AME130" s="28"/>
    </row>
    <row r="131" spans="3:1019" ht="13.5" thickBot="1">
      <c r="C131" s="534"/>
      <c r="D131" s="510" t="s">
        <v>525</v>
      </c>
      <c r="E131" s="503" t="s">
        <v>1992</v>
      </c>
      <c r="F131" s="219"/>
      <c r="G131" s="219"/>
      <c r="H131" s="219"/>
      <c r="I131" s="219"/>
      <c r="J131" s="219"/>
      <c r="K131" s="219"/>
      <c r="L131" s="219"/>
      <c r="M131" s="219"/>
      <c r="N131" s="219"/>
      <c r="O131" s="219"/>
      <c r="P131" s="219"/>
      <c r="Q131" s="219"/>
      <c r="R131" s="504"/>
      <c r="AME131" s="28"/>
    </row>
    <row r="132" spans="3:1019" ht="13.5" thickBot="1">
      <c r="C132" s="498" t="s">
        <v>640</v>
      </c>
      <c r="D132" s="511"/>
      <c r="E132" s="499"/>
      <c r="F132" s="499"/>
      <c r="G132" s="499"/>
      <c r="H132" s="499"/>
      <c r="I132" s="499"/>
      <c r="J132" s="499"/>
      <c r="K132" s="499"/>
      <c r="L132" s="499"/>
      <c r="M132" s="499"/>
      <c r="N132" s="499"/>
      <c r="O132" s="499"/>
      <c r="P132" s="499"/>
      <c r="Q132" s="499"/>
      <c r="R132" s="500"/>
      <c r="AME132" s="28"/>
    </row>
    <row r="134" spans="3:1019" ht="16" thickBot="1">
      <c r="C134" s="148" t="s">
        <v>2005</v>
      </c>
      <c r="I134" s="29"/>
      <c r="J134" s="29"/>
      <c r="K134" s="29"/>
      <c r="L134" s="29"/>
      <c r="M134" s="29"/>
      <c r="N134" s="29"/>
      <c r="O134" s="29"/>
      <c r="P134" s="29"/>
      <c r="Q134" s="29"/>
    </row>
    <row r="135" spans="3:1019" ht="15.5" customHeight="1">
      <c r="C135" s="24" t="s">
        <v>0</v>
      </c>
      <c r="D135" s="524" t="s">
        <v>508</v>
      </c>
      <c r="E135" s="525"/>
      <c r="F135" s="25" t="s">
        <v>8</v>
      </c>
      <c r="G135" s="25" t="s">
        <v>9</v>
      </c>
      <c r="H135" s="25" t="s">
        <v>10</v>
      </c>
      <c r="I135" s="25" t="s">
        <v>11</v>
      </c>
      <c r="J135" s="25" t="s">
        <v>12</v>
      </c>
      <c r="K135" s="25" t="s">
        <v>13</v>
      </c>
      <c r="L135" s="25" t="s">
        <v>14</v>
      </c>
      <c r="M135" s="25" t="s">
        <v>15</v>
      </c>
      <c r="N135" s="25" t="s">
        <v>16</v>
      </c>
      <c r="O135" s="25" t="s">
        <v>17</v>
      </c>
      <c r="P135" s="25" t="s">
        <v>18</v>
      </c>
      <c r="Q135" s="25" t="s">
        <v>19</v>
      </c>
      <c r="R135" s="26" t="s">
        <v>2006</v>
      </c>
      <c r="AME135" s="28"/>
    </row>
    <row r="136" spans="3:1019" ht="15.5" customHeight="1">
      <c r="C136" s="523" t="s">
        <v>33</v>
      </c>
      <c r="D136" s="526" t="s">
        <v>5</v>
      </c>
      <c r="E136" s="527"/>
      <c r="F136" s="141"/>
      <c r="G136" s="141"/>
      <c r="H136" s="141"/>
      <c r="I136" s="141"/>
      <c r="J136" s="141"/>
      <c r="K136" s="141"/>
      <c r="L136" s="141"/>
      <c r="M136" s="141"/>
      <c r="N136" s="141"/>
      <c r="O136" s="141"/>
      <c r="P136" s="141"/>
      <c r="Q136" s="141"/>
      <c r="R136" s="143"/>
      <c r="AME136" s="28"/>
    </row>
    <row r="137" spans="3:1019" ht="15.5" customHeight="1">
      <c r="C137" s="523"/>
      <c r="D137" s="507" t="s">
        <v>53</v>
      </c>
      <c r="E137" s="506" t="s">
        <v>53</v>
      </c>
      <c r="F137" s="218"/>
      <c r="G137" s="218"/>
      <c r="H137" s="218"/>
      <c r="I137" s="218"/>
      <c r="J137" s="218"/>
      <c r="K137" s="218"/>
      <c r="L137" s="218"/>
      <c r="M137" s="218"/>
      <c r="N137" s="218"/>
      <c r="O137" s="218"/>
      <c r="P137" s="218"/>
      <c r="Q137" s="218"/>
      <c r="R137" s="143"/>
      <c r="AME137" s="28"/>
    </row>
    <row r="138" spans="3:1019" ht="15.5" customHeight="1">
      <c r="C138" s="523"/>
      <c r="D138" s="507" t="s">
        <v>53</v>
      </c>
      <c r="E138" s="506" t="s">
        <v>958</v>
      </c>
      <c r="F138" s="218"/>
      <c r="G138" s="218"/>
      <c r="H138" s="218"/>
      <c r="I138" s="218"/>
      <c r="J138" s="218"/>
      <c r="K138" s="218"/>
      <c r="L138" s="218"/>
      <c r="M138" s="218"/>
      <c r="N138" s="218"/>
      <c r="O138" s="218"/>
      <c r="P138" s="218"/>
      <c r="Q138" s="218"/>
      <c r="R138" s="143"/>
      <c r="AME138" s="28"/>
    </row>
    <row r="139" spans="3:1019">
      <c r="C139" s="523"/>
      <c r="D139" s="507" t="s">
        <v>54</v>
      </c>
      <c r="E139" s="506" t="s">
        <v>734</v>
      </c>
      <c r="F139" s="140"/>
      <c r="G139" s="140"/>
      <c r="H139" s="140"/>
      <c r="I139" s="140"/>
      <c r="J139" s="140"/>
      <c r="K139" s="140"/>
      <c r="L139" s="140"/>
      <c r="M139" s="140"/>
      <c r="N139" s="140"/>
      <c r="O139" s="140"/>
      <c r="P139" s="140"/>
      <c r="Q139" s="140"/>
      <c r="R139" s="158"/>
      <c r="AME139" s="28"/>
    </row>
    <row r="140" spans="3:1019">
      <c r="C140" s="523"/>
      <c r="D140" s="507" t="s">
        <v>54</v>
      </c>
      <c r="E140" s="506" t="s">
        <v>735</v>
      </c>
      <c r="F140" s="217"/>
      <c r="G140" s="217"/>
      <c r="H140" s="217"/>
      <c r="I140" s="217"/>
      <c r="J140" s="217"/>
      <c r="K140" s="217"/>
      <c r="L140" s="217"/>
      <c r="M140" s="217"/>
      <c r="N140" s="217"/>
      <c r="O140" s="217"/>
      <c r="P140" s="217"/>
      <c r="Q140" s="217"/>
      <c r="R140" s="158"/>
      <c r="AME140" s="28"/>
    </row>
    <row r="141" spans="3:1019">
      <c r="C141" s="523"/>
      <c r="D141" s="507" t="s">
        <v>54</v>
      </c>
      <c r="E141" s="506" t="s">
        <v>702</v>
      </c>
      <c r="F141" s="140"/>
      <c r="G141" s="140"/>
      <c r="H141" s="140"/>
      <c r="I141" s="140"/>
      <c r="J141" s="140"/>
      <c r="K141" s="140"/>
      <c r="L141" s="140"/>
      <c r="M141" s="140"/>
      <c r="N141" s="140"/>
      <c r="O141" s="140"/>
      <c r="P141" s="140"/>
      <c r="Q141" s="140"/>
      <c r="R141" s="158"/>
      <c r="AME141" s="28"/>
    </row>
    <row r="142" spans="3:1019">
      <c r="C142" s="523"/>
      <c r="D142" s="507" t="s">
        <v>54</v>
      </c>
      <c r="E142" s="496" t="s">
        <v>704</v>
      </c>
      <c r="F142" s="217"/>
      <c r="G142" s="217"/>
      <c r="H142" s="217"/>
      <c r="I142" s="217"/>
      <c r="J142" s="217"/>
      <c r="K142" s="217"/>
      <c r="L142" s="217"/>
      <c r="M142" s="217"/>
      <c r="N142" s="217"/>
      <c r="O142" s="217"/>
      <c r="P142" s="217"/>
      <c r="Q142" s="217"/>
      <c r="R142" s="158"/>
      <c r="AME142" s="28"/>
    </row>
    <row r="143" spans="3:1019">
      <c r="C143" s="523"/>
      <c r="D143" s="507" t="s">
        <v>54</v>
      </c>
      <c r="E143" s="506" t="s">
        <v>1876</v>
      </c>
      <c r="F143" s="140"/>
      <c r="G143" s="140"/>
      <c r="H143" s="140"/>
      <c r="I143" s="140"/>
      <c r="J143" s="140"/>
      <c r="K143" s="140"/>
      <c r="L143" s="140"/>
      <c r="M143" s="140"/>
      <c r="N143" s="140"/>
      <c r="O143" s="140"/>
      <c r="P143" s="140"/>
      <c r="Q143" s="140"/>
      <c r="R143" s="158"/>
      <c r="AME143" s="28"/>
    </row>
    <row r="144" spans="3:1019">
      <c r="C144" s="523"/>
      <c r="D144" s="507" t="s">
        <v>54</v>
      </c>
      <c r="E144" s="496" t="s">
        <v>1462</v>
      </c>
      <c r="F144" s="217"/>
      <c r="G144" s="217"/>
      <c r="H144" s="217"/>
      <c r="I144" s="217"/>
      <c r="J144" s="217"/>
      <c r="K144" s="217"/>
      <c r="L144" s="217"/>
      <c r="M144" s="217"/>
      <c r="N144" s="217"/>
      <c r="O144" s="217"/>
      <c r="P144" s="217"/>
      <c r="Q144" s="217"/>
      <c r="R144" s="158"/>
      <c r="AME144" s="28"/>
    </row>
    <row r="145" spans="3:1019">
      <c r="C145" s="523"/>
      <c r="D145" s="507" t="s">
        <v>54</v>
      </c>
      <c r="E145" s="506" t="s">
        <v>843</v>
      </c>
      <c r="F145" s="217"/>
      <c r="G145" s="217"/>
      <c r="H145" s="217"/>
      <c r="I145" s="217"/>
      <c r="J145" s="217"/>
      <c r="K145" s="217"/>
      <c r="L145" s="217"/>
      <c r="M145" s="217"/>
      <c r="N145" s="217"/>
      <c r="O145" s="217"/>
      <c r="P145" s="217"/>
      <c r="Q145" s="217"/>
      <c r="R145" s="158"/>
      <c r="AME145" s="28"/>
    </row>
    <row r="146" spans="3:1019">
      <c r="C146" s="523"/>
      <c r="D146" s="507" t="s">
        <v>54</v>
      </c>
      <c r="E146" s="506" t="s">
        <v>730</v>
      </c>
      <c r="F146" s="217"/>
      <c r="G146" s="217"/>
      <c r="H146" s="217"/>
      <c r="I146" s="217"/>
      <c r="J146" s="217"/>
      <c r="K146" s="217"/>
      <c r="L146" s="217"/>
      <c r="M146" s="217"/>
      <c r="N146" s="217"/>
      <c r="O146" s="217"/>
      <c r="P146" s="217"/>
      <c r="Q146" s="217"/>
      <c r="R146" s="158"/>
      <c r="AME146" s="28"/>
    </row>
    <row r="147" spans="3:1019">
      <c r="C147" s="523"/>
      <c r="D147" s="507" t="s">
        <v>650</v>
      </c>
      <c r="E147" s="506" t="s">
        <v>1874</v>
      </c>
      <c r="F147" s="140"/>
      <c r="G147" s="140"/>
      <c r="H147" s="140"/>
      <c r="I147" s="140"/>
      <c r="J147" s="140"/>
      <c r="K147" s="140"/>
      <c r="L147" s="140"/>
      <c r="M147" s="140"/>
      <c r="N147" s="140"/>
      <c r="O147" s="140"/>
      <c r="P147" s="140"/>
      <c r="Q147" s="140"/>
      <c r="R147" s="158"/>
      <c r="AME147" s="28"/>
    </row>
    <row r="148" spans="3:1019">
      <c r="C148" s="523"/>
      <c r="D148" s="507" t="s">
        <v>649</v>
      </c>
      <c r="E148" s="496" t="s">
        <v>1872</v>
      </c>
      <c r="F148" s="140"/>
      <c r="G148" s="140"/>
      <c r="H148" s="140"/>
      <c r="I148" s="140"/>
      <c r="J148" s="140"/>
      <c r="K148" s="140"/>
      <c r="L148" s="140"/>
      <c r="M148" s="140"/>
      <c r="N148" s="140"/>
      <c r="O148" s="140"/>
      <c r="P148" s="140"/>
      <c r="Q148" s="140"/>
      <c r="R148" s="158"/>
      <c r="AME148" s="28"/>
    </row>
    <row r="149" spans="3:1019">
      <c r="C149" s="523"/>
      <c r="D149" s="507" t="s">
        <v>649</v>
      </c>
      <c r="E149" s="496" t="s">
        <v>1870</v>
      </c>
      <c r="F149" s="140"/>
      <c r="G149" s="140"/>
      <c r="H149" s="140"/>
      <c r="I149" s="140"/>
      <c r="J149" s="140"/>
      <c r="K149" s="140"/>
      <c r="L149" s="140"/>
      <c r="M149" s="140"/>
      <c r="N149" s="140"/>
      <c r="O149" s="140"/>
      <c r="P149" s="140"/>
      <c r="Q149" s="140"/>
      <c r="R149" s="158"/>
      <c r="AME149" s="28"/>
    </row>
    <row r="150" spans="3:1019">
      <c r="C150" s="523"/>
      <c r="D150" s="507" t="s">
        <v>649</v>
      </c>
      <c r="E150" s="496" t="s">
        <v>1466</v>
      </c>
      <c r="F150" s="140"/>
      <c r="G150" s="140"/>
      <c r="H150" s="140"/>
      <c r="I150" s="140"/>
      <c r="J150" s="140"/>
      <c r="K150" s="140"/>
      <c r="L150" s="140"/>
      <c r="M150" s="140"/>
      <c r="N150" s="140"/>
      <c r="O150" s="140"/>
      <c r="P150" s="140"/>
      <c r="Q150" s="140"/>
      <c r="R150" s="158"/>
      <c r="AME150" s="28"/>
    </row>
    <row r="151" spans="3:1019" ht="15.5" customHeight="1">
      <c r="C151" s="523" t="s">
        <v>29</v>
      </c>
      <c r="D151" s="526" t="s">
        <v>5</v>
      </c>
      <c r="E151" s="527"/>
      <c r="F151" s="141"/>
      <c r="G151" s="141"/>
      <c r="H151" s="141"/>
      <c r="I151" s="141"/>
      <c r="J151" s="141"/>
      <c r="K151" s="141"/>
      <c r="L151" s="141"/>
      <c r="M151" s="141"/>
      <c r="N151" s="141"/>
      <c r="O151" s="141"/>
      <c r="P151" s="141"/>
      <c r="Q151" s="141"/>
      <c r="R151" s="143"/>
      <c r="AME151" s="28"/>
    </row>
    <row r="152" spans="3:1019">
      <c r="C152" s="523"/>
      <c r="D152" s="507" t="s">
        <v>53</v>
      </c>
      <c r="E152" s="506" t="s">
        <v>53</v>
      </c>
      <c r="F152" s="140"/>
      <c r="G152" s="140"/>
      <c r="H152" s="140"/>
      <c r="I152" s="140"/>
      <c r="J152" s="140"/>
      <c r="K152" s="140"/>
      <c r="L152" s="140"/>
      <c r="M152" s="140"/>
      <c r="N152" s="140"/>
      <c r="O152" s="140"/>
      <c r="P152" s="140"/>
      <c r="Q152" s="140"/>
      <c r="R152" s="158"/>
      <c r="AME152" s="28"/>
    </row>
    <row r="153" spans="3:1019">
      <c r="C153" s="523"/>
      <c r="D153" s="507" t="s">
        <v>54</v>
      </c>
      <c r="E153" s="506" t="s">
        <v>703</v>
      </c>
      <c r="F153" s="140"/>
      <c r="G153" s="140"/>
      <c r="H153" s="140"/>
      <c r="I153" s="140"/>
      <c r="J153" s="140"/>
      <c r="K153" s="140"/>
      <c r="L153" s="140"/>
      <c r="M153" s="140"/>
      <c r="N153" s="140"/>
      <c r="O153" s="140"/>
      <c r="P153" s="140"/>
      <c r="Q153" s="140"/>
      <c r="R153" s="158"/>
      <c r="AME153" s="28"/>
    </row>
    <row r="154" spans="3:1019">
      <c r="C154" s="523"/>
      <c r="D154" s="507" t="s">
        <v>54</v>
      </c>
      <c r="E154" s="506" t="s">
        <v>1194</v>
      </c>
      <c r="F154" s="140"/>
      <c r="G154" s="140"/>
      <c r="H154" s="140"/>
      <c r="I154" s="140"/>
      <c r="J154" s="140"/>
      <c r="K154" s="140"/>
      <c r="L154" s="140"/>
      <c r="M154" s="140"/>
      <c r="N154" s="140"/>
      <c r="O154" s="140"/>
      <c r="P154" s="140"/>
      <c r="Q154" s="140"/>
      <c r="R154" s="158"/>
      <c r="AME154" s="28"/>
    </row>
    <row r="155" spans="3:1019">
      <c r="C155" s="523"/>
      <c r="D155" s="507" t="s">
        <v>649</v>
      </c>
      <c r="E155" s="496" t="s">
        <v>1205</v>
      </c>
      <c r="F155" s="140"/>
      <c r="G155" s="140"/>
      <c r="H155" s="140"/>
      <c r="I155" s="140"/>
      <c r="J155" s="140"/>
      <c r="K155" s="140"/>
      <c r="L155" s="140"/>
      <c r="M155" s="140"/>
      <c r="N155" s="140"/>
      <c r="O155" s="140"/>
      <c r="P155" s="140"/>
      <c r="Q155" s="140"/>
      <c r="R155" s="158"/>
      <c r="AME155" s="28"/>
    </row>
    <row r="156" spans="3:1019">
      <c r="C156" s="523"/>
      <c r="D156" s="507" t="s">
        <v>649</v>
      </c>
      <c r="E156" s="496" t="s">
        <v>780</v>
      </c>
      <c r="F156" s="140"/>
      <c r="G156" s="140"/>
      <c r="H156" s="140"/>
      <c r="I156" s="140"/>
      <c r="J156" s="140"/>
      <c r="K156" s="140"/>
      <c r="L156" s="140"/>
      <c r="M156" s="140"/>
      <c r="N156" s="140"/>
      <c r="O156" s="140"/>
      <c r="P156" s="140"/>
      <c r="Q156" s="140"/>
      <c r="R156" s="158"/>
      <c r="AME156" s="28"/>
    </row>
    <row r="157" spans="3:1019" ht="13.5" thickBot="1">
      <c r="C157" s="144" t="s">
        <v>640</v>
      </c>
      <c r="D157" s="508"/>
      <c r="E157" s="145"/>
      <c r="F157" s="145"/>
      <c r="G157" s="145"/>
      <c r="H157" s="145"/>
      <c r="I157" s="145"/>
      <c r="J157" s="145"/>
      <c r="K157" s="145"/>
      <c r="L157" s="145"/>
      <c r="M157" s="145"/>
      <c r="N157" s="145"/>
      <c r="O157" s="145"/>
      <c r="P157" s="145"/>
      <c r="Q157" s="145"/>
      <c r="R157" s="146"/>
      <c r="AME157" s="28"/>
    </row>
  </sheetData>
  <mergeCells count="14">
    <mergeCell ref="P12:P13"/>
    <mergeCell ref="C96:C119"/>
    <mergeCell ref="C120:C131"/>
    <mergeCell ref="D95:E95"/>
    <mergeCell ref="D96:E96"/>
    <mergeCell ref="D120:E120"/>
    <mergeCell ref="C12:C13"/>
    <mergeCell ref="D12:I12"/>
    <mergeCell ref="J12:O12"/>
    <mergeCell ref="C136:C150"/>
    <mergeCell ref="C151:C156"/>
    <mergeCell ref="D135:E135"/>
    <mergeCell ref="D136:E136"/>
    <mergeCell ref="D151:E151"/>
  </mergeCells>
  <phoneticPr fontId="154" type="noConversion"/>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66FF33"/>
  </sheetPr>
  <dimension ref="B1:CS103"/>
  <sheetViews>
    <sheetView tabSelected="1" zoomScale="74" zoomScaleNormal="74" workbookViewId="0">
      <pane xSplit="7" ySplit="3" topLeftCell="AB40" activePane="bottomRight" state="frozen"/>
      <selection pane="topRight" activeCell="H1" sqref="H1"/>
      <selection pane="bottomLeft" activeCell="A4" sqref="A4"/>
      <selection pane="bottomRight" activeCell="AH45" sqref="AH45"/>
    </sheetView>
  </sheetViews>
  <sheetFormatPr defaultColWidth="8.54296875" defaultRowHeight="13" outlineLevelCol="1"/>
  <cols>
    <col min="1" max="1" width="4.08984375" style="76" customWidth="1"/>
    <col min="2" max="2" width="21.36328125" style="78" customWidth="1"/>
    <col min="3" max="4" width="8.26953125" style="78" customWidth="1"/>
    <col min="5" max="5" width="9.54296875" style="78" customWidth="1"/>
    <col min="6" max="6" width="12.08984375" style="78" customWidth="1"/>
    <col min="7" max="7" width="13.7265625" style="78" customWidth="1"/>
    <col min="8" max="8" width="14.1796875" style="517" customWidth="1"/>
    <col min="9" max="9" width="12.08984375" style="78" customWidth="1"/>
    <col min="10" max="10" width="11.453125" style="78" customWidth="1"/>
    <col min="11" max="11" width="13.08984375" style="78" customWidth="1"/>
    <col min="12" max="12" width="13.453125" style="78" customWidth="1" outlineLevel="1"/>
    <col min="13" max="13" width="7.54296875" style="78" customWidth="1" outlineLevel="1"/>
    <col min="14" max="15" width="8.54296875" style="78" customWidth="1" outlineLevel="1"/>
    <col min="16" max="16" width="8.08984375" style="78" customWidth="1" outlineLevel="1"/>
    <col min="17" max="17" width="12.7265625" style="78" customWidth="1"/>
    <col min="18" max="18" width="14.08984375" style="76" customWidth="1"/>
    <col min="19" max="19" width="8.54296875" style="79" customWidth="1"/>
    <col min="20" max="21" width="12.08984375" style="79" customWidth="1" outlineLevel="1"/>
    <col min="22" max="22" width="13.54296875" style="79" customWidth="1" outlineLevel="1"/>
    <col min="23" max="23" width="21.08984375" style="79" customWidth="1" outlineLevel="1"/>
    <col min="24" max="25" width="19.08984375" style="79" customWidth="1" outlineLevel="1"/>
    <col min="26" max="26" width="15.08984375" style="79" customWidth="1"/>
    <col min="27" max="27" width="13" style="79" customWidth="1"/>
    <col min="28" max="28" width="12.54296875" style="76" customWidth="1"/>
    <col min="29" max="29" width="19" style="76" customWidth="1" outlineLevel="1"/>
    <col min="30" max="30" width="12.54296875" style="76" customWidth="1" outlineLevel="1"/>
    <col min="31" max="32" width="17.26953125" style="76" customWidth="1" outlineLevel="1"/>
    <col min="33" max="33" width="21.26953125" style="76" customWidth="1" outlineLevel="1"/>
    <col min="34" max="34" width="19.7265625" style="76" customWidth="1" outlineLevel="1"/>
    <col min="35" max="35" width="10.54296875" style="76" customWidth="1" outlineLevel="1"/>
    <col min="36" max="36" width="14.453125" style="79" customWidth="1" outlineLevel="1"/>
    <col min="37" max="37" width="13.08984375" style="79" customWidth="1" outlineLevel="1"/>
    <col min="38" max="39" width="13.54296875" style="79" customWidth="1" outlineLevel="1"/>
    <col min="40" max="40" width="26.08984375" style="78" customWidth="1" outlineLevel="1"/>
    <col min="41" max="41" width="12.08984375" style="79" customWidth="1" outlineLevel="1"/>
    <col min="42" max="42" width="12.54296875" style="79" customWidth="1" outlineLevel="1"/>
    <col min="43" max="43" width="12.08984375" style="79" customWidth="1" outlineLevel="1"/>
    <col min="44" max="44" width="37.26953125" style="238" customWidth="1" outlineLevel="1"/>
    <col min="45" max="45" width="25.08984375" style="238" customWidth="1" outlineLevel="1"/>
    <col min="46" max="46" width="12.54296875" style="76" customWidth="1"/>
    <col min="47" max="47" width="15.54296875" style="76" hidden="1" customWidth="1" outlineLevel="1"/>
    <col min="48" max="48" width="12.54296875" style="76" hidden="1" customWidth="1" outlineLevel="1"/>
    <col min="49" max="49" width="12.08984375" style="76" hidden="1" customWidth="1" outlineLevel="1"/>
    <col min="50" max="50" width="11.54296875" style="76" hidden="1" customWidth="1" outlineLevel="1"/>
    <col min="51" max="51" width="16" style="76" hidden="1" customWidth="1" outlineLevel="1"/>
    <col min="52" max="52" width="19.08984375" style="76" hidden="1" customWidth="1" outlineLevel="1"/>
    <col min="53" max="53" width="9.08984375" style="76" hidden="1" customWidth="1" outlineLevel="1"/>
    <col min="54" max="54" width="15.453125" style="79" hidden="1" customWidth="1" outlineLevel="1"/>
    <col min="55" max="55" width="13.08984375" style="79" hidden="1" customWidth="1" outlineLevel="1"/>
    <col min="56" max="56" width="13.54296875" style="79" hidden="1" customWidth="1" outlineLevel="1"/>
    <col min="57" max="57" width="12" style="79" hidden="1" customWidth="1" outlineLevel="1"/>
    <col min="58" max="59" width="10.54296875" style="79" hidden="1" customWidth="1" outlineLevel="1"/>
    <col min="60" max="60" width="7.54296875" style="79" hidden="1" customWidth="1" outlineLevel="1"/>
    <col min="61" max="61" width="26.54296875" style="76" hidden="1" customWidth="1" outlineLevel="1"/>
    <col min="62" max="62" width="19.08984375" style="76" hidden="1" customWidth="1" outlineLevel="1"/>
    <col min="63" max="63" width="11" style="76" customWidth="1" collapsed="1"/>
    <col min="64" max="64" width="9.54296875" style="76" hidden="1" customWidth="1" outlineLevel="1"/>
    <col min="65" max="65" width="12.54296875" style="76" hidden="1" customWidth="1" outlineLevel="1"/>
    <col min="66" max="66" width="12.08984375" style="76" hidden="1" customWidth="1" outlineLevel="1"/>
    <col min="67" max="69" width="11.54296875" style="76" hidden="1" customWidth="1" outlineLevel="1"/>
    <col min="70" max="70" width="9.08984375" style="76" hidden="1" customWidth="1" outlineLevel="1"/>
    <col min="71" max="71" width="12" style="79" hidden="1" customWidth="1" outlineLevel="1"/>
    <col min="72" max="72" width="13.08984375" style="79" hidden="1" customWidth="1" outlineLevel="1"/>
    <col min="73" max="73" width="13.54296875" style="79" hidden="1" customWidth="1" outlineLevel="1"/>
    <col min="74" max="74" width="12" style="79" hidden="1" customWidth="1" outlineLevel="1"/>
    <col min="75" max="76" width="10.54296875" style="79" hidden="1" customWidth="1" outlineLevel="1"/>
    <col min="77" max="77" width="12.453125" style="79" hidden="1" customWidth="1" outlineLevel="1"/>
    <col min="78" max="79" width="18.54296875" style="76" hidden="1" customWidth="1" outlineLevel="1"/>
    <col min="80" max="80" width="14" style="76" customWidth="1" collapsed="1"/>
    <col min="81" max="81" width="9.54296875" style="76" hidden="1" customWidth="1" outlineLevel="1"/>
    <col min="82" max="82" width="12.54296875" style="76" hidden="1" customWidth="1" outlineLevel="1"/>
    <col min="83" max="83" width="12.08984375" style="76" hidden="1" customWidth="1" outlineLevel="1"/>
    <col min="84" max="86" width="11.54296875" style="76" hidden="1" customWidth="1" outlineLevel="1"/>
    <col min="87" max="87" width="9.08984375" style="76" hidden="1" customWidth="1" outlineLevel="1"/>
    <col min="88" max="88" width="14.54296875" style="79" hidden="1" customWidth="1" outlineLevel="1"/>
    <col min="89" max="89" width="13.08984375" style="79" hidden="1" customWidth="1" outlineLevel="1"/>
    <col min="90" max="90" width="13.54296875" style="79" hidden="1" customWidth="1" outlineLevel="1"/>
    <col min="91" max="91" width="12" style="79" hidden="1" customWidth="1" outlineLevel="1"/>
    <col min="92" max="93" width="10.54296875" style="79" hidden="1" customWidth="1" outlineLevel="1"/>
    <col min="94" max="94" width="7.54296875" style="79" hidden="1" customWidth="1" outlineLevel="1"/>
    <col min="95" max="95" width="19" style="76" hidden="1" customWidth="1" outlineLevel="1"/>
    <col min="96" max="96" width="17.54296875" style="76" hidden="1" customWidth="1" outlineLevel="1"/>
    <col min="97" max="97" width="8.54296875" style="76" collapsed="1"/>
    <col min="98" max="16384" width="8.54296875" style="76"/>
  </cols>
  <sheetData>
    <row r="1" spans="2:96" ht="18.5">
      <c r="B1" s="77" t="s">
        <v>39</v>
      </c>
      <c r="C1" s="76"/>
      <c r="R1" s="79"/>
      <c r="T1" s="119"/>
      <c r="AB1" s="268" t="s">
        <v>652</v>
      </c>
      <c r="AC1" s="79"/>
      <c r="AD1" s="79"/>
      <c r="AE1" s="79"/>
      <c r="AF1" s="79"/>
      <c r="AG1" s="79"/>
      <c r="AH1" s="79"/>
      <c r="AI1" s="79"/>
      <c r="AR1" s="327"/>
      <c r="AS1" s="327"/>
      <c r="AT1" s="269" t="s">
        <v>954</v>
      </c>
      <c r="AU1" s="79"/>
      <c r="AV1" s="79"/>
      <c r="AW1" s="79"/>
      <c r="AX1" s="79"/>
      <c r="AY1" s="79"/>
      <c r="AZ1" s="79"/>
      <c r="BA1" s="79"/>
      <c r="BI1" s="79"/>
      <c r="BJ1" s="79"/>
      <c r="BK1" s="269" t="s">
        <v>955</v>
      </c>
      <c r="BL1" s="79"/>
      <c r="BM1" s="79"/>
      <c r="BN1" s="79"/>
      <c r="BO1" s="79"/>
      <c r="BP1" s="79"/>
      <c r="BQ1" s="79"/>
      <c r="BR1" s="79"/>
      <c r="BZ1" s="79"/>
      <c r="CA1" s="79"/>
      <c r="CB1" s="269" t="s">
        <v>956</v>
      </c>
      <c r="CC1" s="79"/>
      <c r="CD1" s="79"/>
      <c r="CE1" s="79"/>
      <c r="CF1" s="79"/>
      <c r="CG1" s="79"/>
      <c r="CH1" s="79"/>
      <c r="CI1" s="79"/>
      <c r="CQ1" s="79"/>
      <c r="CR1" s="79"/>
    </row>
    <row r="2" spans="2:96" s="75" customFormat="1" ht="14.9" customHeight="1">
      <c r="B2" s="212" t="s">
        <v>831</v>
      </c>
      <c r="C2" s="550" t="s">
        <v>832</v>
      </c>
      <c r="D2" s="550"/>
      <c r="E2" s="550"/>
      <c r="F2" s="550"/>
      <c r="G2" s="213" t="s">
        <v>771</v>
      </c>
      <c r="H2" s="555" t="s">
        <v>1220</v>
      </c>
      <c r="I2" s="555"/>
      <c r="J2" s="324"/>
      <c r="K2" s="323"/>
      <c r="L2" s="274" t="s">
        <v>833</v>
      </c>
      <c r="M2" s="551" t="s">
        <v>833</v>
      </c>
      <c r="N2" s="551"/>
      <c r="O2" s="551"/>
      <c r="P2" s="551"/>
      <c r="Q2" s="75" t="s">
        <v>831</v>
      </c>
      <c r="R2" s="212" t="s">
        <v>834</v>
      </c>
      <c r="S2" s="214" t="s">
        <v>831</v>
      </c>
      <c r="T2" s="551" t="s">
        <v>833</v>
      </c>
      <c r="U2" s="551"/>
      <c r="V2" s="551"/>
      <c r="W2" s="215" t="s">
        <v>833</v>
      </c>
      <c r="X2" s="214" t="s">
        <v>831</v>
      </c>
      <c r="Y2" s="215" t="s">
        <v>833</v>
      </c>
      <c r="Z2" s="466" t="s">
        <v>1908</v>
      </c>
      <c r="AA2" s="215" t="s">
        <v>833</v>
      </c>
      <c r="AB2" s="545" t="s">
        <v>835</v>
      </c>
      <c r="AC2" s="545"/>
      <c r="AD2" s="545"/>
      <c r="AE2" s="545"/>
      <c r="AF2" s="75" t="s">
        <v>831</v>
      </c>
      <c r="AG2" s="75" t="s">
        <v>831</v>
      </c>
      <c r="AH2" s="75" t="s">
        <v>831</v>
      </c>
      <c r="AI2" s="75" t="s">
        <v>831</v>
      </c>
      <c r="AJ2" s="215" t="s">
        <v>833</v>
      </c>
      <c r="AK2" s="545" t="s">
        <v>831</v>
      </c>
      <c r="AL2" s="545"/>
      <c r="AM2" s="545"/>
      <c r="AN2" s="545"/>
      <c r="AO2" s="545"/>
      <c r="AP2" s="545"/>
      <c r="AQ2" s="545"/>
      <c r="AR2" s="545"/>
      <c r="AS2" s="545"/>
      <c r="AT2" s="545" t="s">
        <v>835</v>
      </c>
      <c r="AU2" s="545"/>
      <c r="AV2" s="545"/>
      <c r="AW2" s="545"/>
      <c r="AX2" s="75" t="s">
        <v>831</v>
      </c>
      <c r="AY2" s="75" t="s">
        <v>831</v>
      </c>
      <c r="AZ2" s="75" t="s">
        <v>831</v>
      </c>
      <c r="BA2" s="75" t="s">
        <v>831</v>
      </c>
      <c r="BB2" s="215" t="s">
        <v>833</v>
      </c>
      <c r="BC2" s="545" t="s">
        <v>831</v>
      </c>
      <c r="BD2" s="545"/>
      <c r="BE2" s="545"/>
      <c r="BF2" s="545"/>
      <c r="BG2" s="545"/>
      <c r="BH2" s="545"/>
      <c r="BI2" s="545"/>
      <c r="BJ2" s="545"/>
      <c r="BK2" s="545" t="s">
        <v>835</v>
      </c>
      <c r="BL2" s="545"/>
      <c r="BM2" s="545"/>
      <c r="BN2" s="545"/>
      <c r="BO2" s="75" t="s">
        <v>831</v>
      </c>
      <c r="BP2" s="75" t="s">
        <v>831</v>
      </c>
      <c r="BQ2" s="75" t="s">
        <v>831</v>
      </c>
      <c r="BR2" s="75" t="s">
        <v>831</v>
      </c>
      <c r="BS2" s="215" t="s">
        <v>833</v>
      </c>
      <c r="BT2" s="545" t="s">
        <v>831</v>
      </c>
      <c r="BU2" s="545"/>
      <c r="BV2" s="545"/>
      <c r="BW2" s="545"/>
      <c r="BX2" s="545"/>
      <c r="BY2" s="545"/>
      <c r="BZ2" s="545"/>
      <c r="CA2" s="545"/>
      <c r="CB2" s="546" t="s">
        <v>835</v>
      </c>
      <c r="CC2" s="545"/>
      <c r="CD2" s="545"/>
      <c r="CE2" s="545"/>
      <c r="CF2" s="75" t="s">
        <v>831</v>
      </c>
      <c r="CG2" s="75" t="s">
        <v>831</v>
      </c>
      <c r="CH2" s="75" t="s">
        <v>831</v>
      </c>
      <c r="CI2" s="75" t="s">
        <v>831</v>
      </c>
      <c r="CJ2" s="215" t="s">
        <v>833</v>
      </c>
      <c r="CK2" s="544" t="s">
        <v>725</v>
      </c>
      <c r="CL2" s="545"/>
      <c r="CM2" s="545"/>
      <c r="CN2" s="545"/>
      <c r="CO2" s="545"/>
      <c r="CP2" s="545"/>
      <c r="CQ2" s="545"/>
      <c r="CR2" s="545"/>
    </row>
    <row r="3" spans="2:96" s="75" customFormat="1" ht="25.5" customHeight="1">
      <c r="B3" s="159" t="s">
        <v>667</v>
      </c>
      <c r="C3" s="261" t="s">
        <v>25</v>
      </c>
      <c r="D3" s="262" t="s">
        <v>26</v>
      </c>
      <c r="E3" s="80" t="s">
        <v>1907</v>
      </c>
      <c r="F3" s="81" t="s">
        <v>6</v>
      </c>
      <c r="G3" s="80" t="s">
        <v>2009</v>
      </c>
      <c r="H3" s="516" t="s">
        <v>2008</v>
      </c>
      <c r="I3" s="80" t="s">
        <v>59</v>
      </c>
      <c r="J3" s="80" t="s">
        <v>1187</v>
      </c>
      <c r="K3" s="80" t="s">
        <v>30</v>
      </c>
      <c r="L3" s="80" t="s">
        <v>40</v>
      </c>
      <c r="M3" s="80" t="s">
        <v>60</v>
      </c>
      <c r="N3" s="263" t="s">
        <v>182</v>
      </c>
      <c r="O3" s="263" t="s">
        <v>184</v>
      </c>
      <c r="P3" s="263" t="s">
        <v>183</v>
      </c>
      <c r="Q3" s="264" t="s">
        <v>181</v>
      </c>
      <c r="R3" s="265" t="s">
        <v>651</v>
      </c>
      <c r="S3" s="266" t="s">
        <v>23</v>
      </c>
      <c r="T3" s="266" t="s">
        <v>698</v>
      </c>
      <c r="U3" s="266" t="s">
        <v>699</v>
      </c>
      <c r="V3" s="266" t="s">
        <v>700</v>
      </c>
      <c r="W3" s="275" t="s">
        <v>709</v>
      </c>
      <c r="X3" s="81" t="s">
        <v>1894</v>
      </c>
      <c r="Y3" s="81" t="s">
        <v>1895</v>
      </c>
      <c r="Z3" s="257" t="s">
        <v>952</v>
      </c>
      <c r="AA3" s="257" t="s">
        <v>953</v>
      </c>
      <c r="AB3" s="260" t="s">
        <v>694</v>
      </c>
      <c r="AC3" s="86" t="s">
        <v>31</v>
      </c>
      <c r="AD3" s="260" t="s">
        <v>663</v>
      </c>
      <c r="AE3" s="260" t="s">
        <v>41</v>
      </c>
      <c r="AF3" s="260" t="s">
        <v>32</v>
      </c>
      <c r="AG3" s="276" t="s">
        <v>957</v>
      </c>
      <c r="AH3" s="276" t="s">
        <v>837</v>
      </c>
      <c r="AI3" s="260" t="s">
        <v>42</v>
      </c>
      <c r="AJ3" s="86" t="s">
        <v>692</v>
      </c>
      <c r="AK3" s="86" t="s">
        <v>726</v>
      </c>
      <c r="AL3" s="115" t="s">
        <v>693</v>
      </c>
      <c r="AM3" s="478" t="s">
        <v>1976</v>
      </c>
      <c r="AN3" s="308" t="s">
        <v>24</v>
      </c>
      <c r="AO3" s="260" t="s">
        <v>27</v>
      </c>
      <c r="AP3" s="260" t="s">
        <v>28</v>
      </c>
      <c r="AQ3" s="260" t="s">
        <v>664</v>
      </c>
      <c r="AR3" s="260" t="s">
        <v>695</v>
      </c>
      <c r="AS3" s="260" t="s">
        <v>666</v>
      </c>
      <c r="AT3" s="82" t="s">
        <v>694</v>
      </c>
      <c r="AU3" s="83" t="s">
        <v>31</v>
      </c>
      <c r="AV3" s="82" t="s">
        <v>663</v>
      </c>
      <c r="AW3" s="82" t="s">
        <v>41</v>
      </c>
      <c r="AX3" s="82" t="s">
        <v>32</v>
      </c>
      <c r="AY3" s="267" t="s">
        <v>957</v>
      </c>
      <c r="AZ3" s="267" t="s">
        <v>837</v>
      </c>
      <c r="BA3" s="82" t="s">
        <v>42</v>
      </c>
      <c r="BB3" s="83" t="s">
        <v>692</v>
      </c>
      <c r="BC3" s="83" t="s">
        <v>691</v>
      </c>
      <c r="BD3" s="259" t="s">
        <v>693</v>
      </c>
      <c r="BE3" s="83" t="s">
        <v>24</v>
      </c>
      <c r="BF3" s="82" t="s">
        <v>27</v>
      </c>
      <c r="BG3" s="82" t="s">
        <v>28</v>
      </c>
      <c r="BH3" s="82" t="s">
        <v>664</v>
      </c>
      <c r="BI3" s="82" t="s">
        <v>695</v>
      </c>
      <c r="BJ3" s="82" t="s">
        <v>666</v>
      </c>
      <c r="BK3" s="84" t="s">
        <v>694</v>
      </c>
      <c r="BL3" s="85" t="s">
        <v>31</v>
      </c>
      <c r="BM3" s="84" t="s">
        <v>663</v>
      </c>
      <c r="BN3" s="84" t="s">
        <v>41</v>
      </c>
      <c r="BO3" s="84" t="s">
        <v>32</v>
      </c>
      <c r="BP3" s="84" t="s">
        <v>957</v>
      </c>
      <c r="BQ3" s="84" t="s">
        <v>837</v>
      </c>
      <c r="BR3" s="84" t="s">
        <v>42</v>
      </c>
      <c r="BS3" s="85" t="s">
        <v>692</v>
      </c>
      <c r="BT3" s="85" t="s">
        <v>691</v>
      </c>
      <c r="BU3" s="270" t="s">
        <v>693</v>
      </c>
      <c r="BV3" s="85" t="s">
        <v>24</v>
      </c>
      <c r="BW3" s="84" t="s">
        <v>27</v>
      </c>
      <c r="BX3" s="84" t="s">
        <v>28</v>
      </c>
      <c r="BY3" s="84" t="s">
        <v>664</v>
      </c>
      <c r="BZ3" s="84" t="s">
        <v>695</v>
      </c>
      <c r="CA3" s="84" t="s">
        <v>666</v>
      </c>
      <c r="CB3" s="271" t="s">
        <v>694</v>
      </c>
      <c r="CC3" s="272" t="s">
        <v>31</v>
      </c>
      <c r="CD3" s="271" t="s">
        <v>663</v>
      </c>
      <c r="CE3" s="271" t="s">
        <v>41</v>
      </c>
      <c r="CF3" s="271" t="s">
        <v>32</v>
      </c>
      <c r="CG3" s="271" t="s">
        <v>957</v>
      </c>
      <c r="CH3" s="271" t="s">
        <v>837</v>
      </c>
      <c r="CI3" s="271" t="s">
        <v>42</v>
      </c>
      <c r="CJ3" s="272" t="s">
        <v>692</v>
      </c>
      <c r="CK3" s="272" t="s">
        <v>691</v>
      </c>
      <c r="CL3" s="273" t="s">
        <v>693</v>
      </c>
      <c r="CM3" s="272" t="s">
        <v>24</v>
      </c>
      <c r="CN3" s="271" t="s">
        <v>27</v>
      </c>
      <c r="CO3" s="271" t="s">
        <v>28</v>
      </c>
      <c r="CP3" s="271" t="s">
        <v>664</v>
      </c>
      <c r="CQ3" s="271" t="s">
        <v>695</v>
      </c>
      <c r="CR3" s="467" t="s">
        <v>666</v>
      </c>
    </row>
    <row r="4" spans="2:96" s="75" customFormat="1" ht="13.5" customHeight="1">
      <c r="B4" s="160" t="s">
        <v>668</v>
      </c>
      <c r="C4" s="88" t="s">
        <v>642</v>
      </c>
      <c r="D4" s="95"/>
      <c r="E4" s="89"/>
      <c r="F4" s="89"/>
      <c r="G4" s="89"/>
      <c r="H4" s="518"/>
      <c r="I4" s="89"/>
      <c r="J4" s="89"/>
      <c r="K4" s="89"/>
      <c r="L4" s="89"/>
      <c r="M4" s="96" t="str">
        <f ca="1">IF(COUNT(I4,K4,L4)=0, "", IF(TODAY()&lt;I4,"NPI",IF(TODAY()&lt;K4,"MP",IF(TODAY()&lt;L4,"EOP","EOS"))))</f>
        <v/>
      </c>
      <c r="N4" s="97" t="str">
        <f ca="1">IF(M4="MP",(TODAY()-I4)/365,"NA")</f>
        <v>NA</v>
      </c>
      <c r="O4" s="97" t="str">
        <f ca="1">IF(M4="EOP",(TODAY()-K4)/365,"NA")</f>
        <v>NA</v>
      </c>
      <c r="P4" s="98" t="str">
        <f ca="1">IF(M4="EOS",(TODAY()-L4)/365,"NA")</f>
        <v>NA</v>
      </c>
      <c r="Q4" s="90"/>
      <c r="R4" s="99"/>
      <c r="S4" s="91"/>
      <c r="T4" s="101">
        <f t="shared" ref="T4:T54" si="0">AJ4+BB4+BS4+CJ4</f>
        <v>0</v>
      </c>
      <c r="U4" s="122">
        <f t="shared" ref="U4:U83" si="1">AK4+BC4+BT4+CK4</f>
        <v>0</v>
      </c>
      <c r="V4" s="122">
        <f t="shared" ref="V4:V54" si="2">AL4+BD4+BU4+CL4</f>
        <v>0</v>
      </c>
      <c r="W4" s="258" t="str">
        <f t="shared" ref="W4:W80" si="3">IF(COUNTA(AC4,AU4,BL4,CC4)=0,"",IF(CC4&lt;&gt;"",CC4,IF(BL4&lt;&gt;"",BL4,IF(AU4&lt;&gt;"",AU4,AC4))))</f>
        <v/>
      </c>
      <c r="X4" s="258"/>
      <c r="Y4" s="258"/>
      <c r="Z4" s="258"/>
      <c r="AA4" s="176">
        <f>IF(AK4+BC4+BT4+CK4-Z4&gt;=0,AK4+BC4+BT4+CK4-Z4,0)</f>
        <v>0</v>
      </c>
      <c r="AB4" s="99"/>
      <c r="AC4" s="99"/>
      <c r="AD4" s="99"/>
      <c r="AE4" s="99"/>
      <c r="AF4" s="91"/>
      <c r="AG4" s="220"/>
      <c r="AH4" s="220"/>
      <c r="AI4" s="91"/>
      <c r="AJ4" s="101">
        <f>IF(AK4=0,0,AK4/AQ4/7)</f>
        <v>0</v>
      </c>
      <c r="AK4" s="91"/>
      <c r="AL4" s="116"/>
      <c r="AM4" s="220"/>
      <c r="AN4" s="89"/>
      <c r="AO4" s="92"/>
      <c r="AP4" s="92"/>
      <c r="AQ4" s="93"/>
      <c r="AR4" s="328"/>
      <c r="AS4" s="328"/>
      <c r="AT4" s="99"/>
      <c r="AU4" s="99"/>
      <c r="AV4" s="99"/>
      <c r="AW4" s="99"/>
      <c r="AX4" s="91"/>
      <c r="AY4" s="220"/>
      <c r="AZ4" s="220"/>
      <c r="BA4" s="91"/>
      <c r="BB4" s="101">
        <f>IF(BC4=0,0,BC4/BH4/7)</f>
        <v>0</v>
      </c>
      <c r="BC4" s="100"/>
      <c r="BD4" s="87"/>
      <c r="BE4" s="102"/>
      <c r="BF4" s="103"/>
      <c r="BG4" s="103"/>
      <c r="BH4" s="100"/>
      <c r="BI4" s="104"/>
      <c r="BJ4" s="104"/>
      <c r="BK4" s="99"/>
      <c r="BL4" s="99"/>
      <c r="BM4" s="99"/>
      <c r="BN4" s="99"/>
      <c r="BO4" s="99"/>
      <c r="BP4" s="175"/>
      <c r="BQ4" s="175"/>
      <c r="BR4" s="100"/>
      <c r="BS4" s="101">
        <f>IF(BT4=0,0,BT4/BY4/7)</f>
        <v>0</v>
      </c>
      <c r="BT4" s="100"/>
      <c r="BU4" s="87"/>
      <c r="BV4" s="102"/>
      <c r="BW4" s="103"/>
      <c r="BX4" s="226"/>
      <c r="BY4" s="100"/>
      <c r="BZ4" s="104"/>
      <c r="CA4" s="104"/>
      <c r="CB4" s="99"/>
      <c r="CC4" s="99"/>
      <c r="CD4" s="99"/>
      <c r="CE4" s="99"/>
      <c r="CF4" s="99"/>
      <c r="CG4" s="175"/>
      <c r="CH4" s="175"/>
      <c r="CI4" s="100"/>
      <c r="CJ4" s="101">
        <f>IF(CK4=0,0,CK4/CP4/7)</f>
        <v>0</v>
      </c>
      <c r="CK4" s="100"/>
      <c r="CL4" s="87"/>
      <c r="CM4" s="102"/>
      <c r="CN4" s="103"/>
      <c r="CO4" s="103"/>
      <c r="CP4" s="100"/>
      <c r="CQ4" s="104"/>
      <c r="CR4" s="104"/>
    </row>
    <row r="5" spans="2:96" s="75" customFormat="1" ht="13.5" customHeight="1">
      <c r="B5" s="183" t="s">
        <v>1673</v>
      </c>
      <c r="C5" s="184">
        <v>2026</v>
      </c>
      <c r="D5" s="172" t="s">
        <v>12</v>
      </c>
      <c r="E5" s="185" t="s">
        <v>29</v>
      </c>
      <c r="F5" s="185" t="s">
        <v>525</v>
      </c>
      <c r="G5" s="332" t="s">
        <v>1677</v>
      </c>
      <c r="H5" s="519" t="str">
        <f>IFERROR(VLOOKUP(G5,'C38 NB project list'!F:J,2,0),IFERROR(VLOOKUP(G5, 'C38 AIO project list'!E:I,2,0),""))</f>
        <v>IdeaCentre AIO 24AKP10</v>
      </c>
      <c r="I5" s="186">
        <f>IFERROR(VLOOKUP(G5,'C38 NB project list'!F:J,4,0),IFERROR(VLOOKUP(G5, 'C38 AIO project list'!E:I,4,0),""))</f>
        <v>45835</v>
      </c>
      <c r="J5" s="185" t="str">
        <f t="shared" ref="J5:J8" ca="1" si="4">IF(K5&lt;=TODAY(),"Y","N")</f>
        <v>N</v>
      </c>
      <c r="K5" s="186">
        <f>IFERROR(VLOOKUP(G5,'C38 NB project list'!F:J,5,0),IFERROR(VLOOKUP(G5,'C38 AIO project list'!E:I,5,0),""))</f>
        <v>46660</v>
      </c>
      <c r="L5" s="186">
        <f t="shared" ref="L5:L8" si="5">IF(ISNUMBER(K5),EDATE(K5,60),"")</f>
        <v>48487</v>
      </c>
      <c r="M5" s="186" t="str">
        <f t="shared" ref="M5:M8" ca="1" si="6">IF(COUNT(I5,K5,L5)=0, "", IF(TODAY()&lt;I5,"NPI",IF(TODAY()&lt;K5,"MP",IF(TODAY()&lt;L5,"EOP","EOS"))))</f>
        <v>MP</v>
      </c>
      <c r="N5" s="187">
        <f t="shared" ref="N5:N8" ca="1" si="7">IF(M5="MP",(TODAY()-I5)/365,"NA")</f>
        <v>0.93698630136986305</v>
      </c>
      <c r="O5" s="187" t="str">
        <f t="shared" ref="O5:O8" ca="1" si="8">IF(M5="EOP",(TODAY()-K5)/365,"NA")</f>
        <v>NA</v>
      </c>
      <c r="P5" s="188" t="str">
        <f t="shared" ref="P5:P8" ca="1" si="9">IF(M5="EOS",(TODAY()-L5)/365,"NA")</f>
        <v>NA</v>
      </c>
      <c r="Q5" s="188" t="s">
        <v>643</v>
      </c>
      <c r="R5" s="175" t="s">
        <v>746</v>
      </c>
      <c r="S5" s="220"/>
      <c r="T5" s="191">
        <f t="shared" si="0"/>
        <v>0</v>
      </c>
      <c r="U5" s="191">
        <f t="shared" si="1"/>
        <v>0</v>
      </c>
      <c r="V5" s="191">
        <f t="shared" si="2"/>
        <v>0</v>
      </c>
      <c r="W5" s="189" t="str">
        <f t="shared" si="3"/>
        <v>Planning</v>
      </c>
      <c r="X5" s="230"/>
      <c r="Y5" s="190">
        <f>IF(AND(X5&lt;&gt;"", AO5&lt;&gt;""),X5-AO5,0)</f>
        <v>0</v>
      </c>
      <c r="Z5" s="258"/>
      <c r="AA5" s="176">
        <f t="shared" ref="AA5:AA68" si="10">IF(AK5+BC5+BT5+CK5-Z5&gt;=0,AK5+BC5+BT5+CK5-Z5,0)</f>
        <v>0</v>
      </c>
      <c r="AB5" s="175" t="s">
        <v>652</v>
      </c>
      <c r="AC5" s="175" t="s">
        <v>4</v>
      </c>
      <c r="AD5" s="175" t="s">
        <v>54</v>
      </c>
      <c r="AE5" s="175" t="s">
        <v>703</v>
      </c>
      <c r="AF5" s="220"/>
      <c r="AG5" s="220"/>
      <c r="AH5" s="220"/>
      <c r="AI5" s="220"/>
      <c r="AJ5" s="191">
        <f t="shared" ref="AJ5:AJ8" si="11">IF(AK5=0,0,AK5/AQ5/7)</f>
        <v>0</v>
      </c>
      <c r="AK5" s="220"/>
      <c r="AL5" s="220"/>
      <c r="AM5" s="220"/>
      <c r="AN5" s="224"/>
      <c r="AO5" s="230"/>
      <c r="AP5" s="218"/>
      <c r="AQ5" s="225"/>
      <c r="AR5" s="182" t="s">
        <v>1682</v>
      </c>
      <c r="AS5" s="329"/>
      <c r="AT5" s="175"/>
      <c r="AU5" s="175"/>
      <c r="AV5" s="175"/>
      <c r="AW5" s="175"/>
      <c r="AX5" s="220"/>
      <c r="AY5" s="220"/>
      <c r="AZ5" s="220"/>
      <c r="BA5" s="220"/>
      <c r="BB5" s="177"/>
      <c r="BC5" s="176"/>
      <c r="BD5" s="176"/>
      <c r="BE5" s="178"/>
      <c r="BF5" s="181"/>
      <c r="BG5" s="181"/>
      <c r="BH5" s="176"/>
      <c r="BI5" s="182"/>
      <c r="BJ5" s="182"/>
      <c r="BK5" s="175"/>
      <c r="BL5" s="175"/>
      <c r="BM5" s="175"/>
      <c r="BN5" s="175"/>
      <c r="BO5" s="175"/>
      <c r="BP5" s="175"/>
      <c r="BQ5" s="175"/>
      <c r="BR5" s="176"/>
      <c r="BS5" s="177"/>
      <c r="BT5" s="176"/>
      <c r="BU5" s="176"/>
      <c r="BV5" s="178"/>
      <c r="BW5" s="181"/>
      <c r="BX5" s="226"/>
      <c r="BY5" s="176"/>
      <c r="BZ5" s="182"/>
      <c r="CA5" s="182"/>
      <c r="CB5" s="175"/>
      <c r="CC5" s="175"/>
      <c r="CD5" s="175"/>
      <c r="CE5" s="175"/>
      <c r="CF5" s="175"/>
      <c r="CG5" s="175"/>
      <c r="CH5" s="175"/>
      <c r="CI5" s="176"/>
      <c r="CJ5" s="177"/>
      <c r="CK5" s="176"/>
      <c r="CL5" s="176"/>
      <c r="CM5" s="178"/>
      <c r="CN5" s="181"/>
      <c r="CO5" s="181"/>
      <c r="CP5" s="176"/>
      <c r="CQ5" s="182"/>
      <c r="CR5" s="182"/>
    </row>
    <row r="6" spans="2:96" s="75" customFormat="1" ht="13.5" customHeight="1">
      <c r="B6" s="183" t="s">
        <v>1674</v>
      </c>
      <c r="C6" s="184">
        <v>2026</v>
      </c>
      <c r="D6" s="172" t="s">
        <v>12</v>
      </c>
      <c r="E6" s="185" t="s">
        <v>29</v>
      </c>
      <c r="F6" s="185" t="s">
        <v>525</v>
      </c>
      <c r="G6" s="332" t="s">
        <v>1678</v>
      </c>
      <c r="H6" s="519" t="str">
        <f>IFERROR(VLOOKUP(G6,'C38 NB project list'!F:J,2,0),IFERROR(VLOOKUP(G6, 'C38 AIO project list'!E:I,2,0),""))</f>
        <v>IdeaCentre AIO 24AKP10</v>
      </c>
      <c r="I6" s="186">
        <f>IFERROR(VLOOKUP(G6,'C38 NB project list'!F:J,4,0),IFERROR(VLOOKUP(G6, 'C38 AIO project list'!E:I,4,0),""))</f>
        <v>45791</v>
      </c>
      <c r="J6" s="185" t="str">
        <f t="shared" ca="1" si="4"/>
        <v>N</v>
      </c>
      <c r="K6" s="186">
        <f>IFERROR(VLOOKUP(G6,'C38 NB project list'!F:J,5,0),IFERROR(VLOOKUP(G6,'C38 AIO project list'!E:I,5,0),""))</f>
        <v>46660</v>
      </c>
      <c r="L6" s="186">
        <f t="shared" si="5"/>
        <v>48487</v>
      </c>
      <c r="M6" s="186" t="str">
        <f t="shared" ca="1" si="6"/>
        <v>MP</v>
      </c>
      <c r="N6" s="187">
        <f t="shared" ca="1" si="7"/>
        <v>1.0575342465753426</v>
      </c>
      <c r="O6" s="187" t="str">
        <f t="shared" ca="1" si="8"/>
        <v>NA</v>
      </c>
      <c r="P6" s="188" t="str">
        <f t="shared" ca="1" si="9"/>
        <v>NA</v>
      </c>
      <c r="Q6" s="188" t="s">
        <v>643</v>
      </c>
      <c r="R6" s="175" t="s">
        <v>746</v>
      </c>
      <c r="S6" s="220"/>
      <c r="T6" s="191">
        <f t="shared" si="0"/>
        <v>0</v>
      </c>
      <c r="U6" s="191">
        <f t="shared" si="1"/>
        <v>0</v>
      </c>
      <c r="V6" s="191">
        <f t="shared" si="2"/>
        <v>0</v>
      </c>
      <c r="W6" s="189" t="str">
        <f t="shared" si="3"/>
        <v>Planning</v>
      </c>
      <c r="X6" s="230"/>
      <c r="Y6" s="190">
        <f t="shared" ref="Y6:Y77" si="12">IF(AND(X6&lt;&gt;"", AO6&lt;&gt;""),X6-AO6,0)</f>
        <v>0</v>
      </c>
      <c r="Z6" s="258"/>
      <c r="AA6" s="176">
        <f t="shared" si="10"/>
        <v>0</v>
      </c>
      <c r="AB6" s="175" t="s">
        <v>652</v>
      </c>
      <c r="AC6" s="175" t="s">
        <v>4</v>
      </c>
      <c r="AD6" s="175" t="s">
        <v>54</v>
      </c>
      <c r="AE6" s="175" t="s">
        <v>703</v>
      </c>
      <c r="AF6" s="220"/>
      <c r="AG6" s="220"/>
      <c r="AH6" s="220"/>
      <c r="AI6" s="220"/>
      <c r="AJ6" s="191">
        <f t="shared" si="11"/>
        <v>0</v>
      </c>
      <c r="AK6" s="220"/>
      <c r="AL6" s="220"/>
      <c r="AM6" s="220"/>
      <c r="AN6" s="224"/>
      <c r="AO6" s="218"/>
      <c r="AP6" s="218"/>
      <c r="AQ6" s="225"/>
      <c r="AR6" s="182" t="s">
        <v>1682</v>
      </c>
      <c r="AS6" s="329"/>
      <c r="AT6" s="175"/>
      <c r="AU6" s="175"/>
      <c r="AV6" s="175"/>
      <c r="AW6" s="175"/>
      <c r="AX6" s="220"/>
      <c r="AY6" s="220"/>
      <c r="AZ6" s="220"/>
      <c r="BA6" s="220"/>
      <c r="BB6" s="177">
        <f t="shared" ref="BB6:BB19" si="13">IF(BC6=0,0,BC6/BH6/7)</f>
        <v>0</v>
      </c>
      <c r="BC6" s="176"/>
      <c r="BD6" s="176"/>
      <c r="BE6" s="178"/>
      <c r="BF6" s="181"/>
      <c r="BG6" s="181"/>
      <c r="BH6" s="176"/>
      <c r="BI6" s="182"/>
      <c r="BJ6" s="182"/>
      <c r="BK6" s="175"/>
      <c r="BL6" s="175"/>
      <c r="BM6" s="175"/>
      <c r="BN6" s="175"/>
      <c r="BO6" s="175"/>
      <c r="BP6" s="175"/>
      <c r="BQ6" s="175"/>
      <c r="BR6" s="176"/>
      <c r="BS6" s="177"/>
      <c r="BT6" s="176"/>
      <c r="BU6" s="176"/>
      <c r="BV6" s="178"/>
      <c r="BW6" s="181"/>
      <c r="BX6" s="226"/>
      <c r="BY6" s="176"/>
      <c r="BZ6" s="182"/>
      <c r="CA6" s="182"/>
      <c r="CB6" s="175"/>
      <c r="CC6" s="175"/>
      <c r="CD6" s="175"/>
      <c r="CE6" s="175"/>
      <c r="CF6" s="175"/>
      <c r="CG6" s="175"/>
      <c r="CH6" s="175"/>
      <c r="CI6" s="176"/>
      <c r="CJ6" s="177"/>
      <c r="CK6" s="176"/>
      <c r="CL6" s="176"/>
      <c r="CM6" s="178"/>
      <c r="CN6" s="181"/>
      <c r="CO6" s="181"/>
      <c r="CP6" s="176"/>
      <c r="CQ6" s="182"/>
      <c r="CR6" s="182"/>
    </row>
    <row r="7" spans="2:96" s="75" customFormat="1" ht="13.5" customHeight="1">
      <c r="B7" s="183" t="s">
        <v>1675</v>
      </c>
      <c r="C7" s="184">
        <v>2026</v>
      </c>
      <c r="D7" s="172" t="s">
        <v>12</v>
      </c>
      <c r="E7" s="185" t="s">
        <v>29</v>
      </c>
      <c r="F7" s="185" t="s">
        <v>525</v>
      </c>
      <c r="G7" s="332" t="s">
        <v>1679</v>
      </c>
      <c r="H7" s="519" t="str">
        <f>IFERROR(VLOOKUP(G7,'C38 NB project list'!F:J,2,0),IFERROR(VLOOKUP(G7, 'C38 AIO project list'!E:I,2,0),""))</f>
        <v>IdeaCentre AIO 24AKP10</v>
      </c>
      <c r="I7" s="186">
        <f>IFERROR(VLOOKUP(G7,'C38 NB project list'!F:J,4,0),IFERROR(VLOOKUP(G7, 'C38 AIO project list'!E:I,4,0),""))</f>
        <v>45835</v>
      </c>
      <c r="J7" s="185" t="str">
        <f t="shared" ca="1" si="4"/>
        <v>N</v>
      </c>
      <c r="K7" s="186">
        <f>IFERROR(VLOOKUP(G7,'C38 NB project list'!F:J,5,0),IFERROR(VLOOKUP(G7,'C38 AIO project list'!E:I,5,0),""))</f>
        <v>46660</v>
      </c>
      <c r="L7" s="186">
        <f t="shared" si="5"/>
        <v>48487</v>
      </c>
      <c r="M7" s="186" t="str">
        <f t="shared" ca="1" si="6"/>
        <v>MP</v>
      </c>
      <c r="N7" s="187">
        <f t="shared" ca="1" si="7"/>
        <v>0.93698630136986305</v>
      </c>
      <c r="O7" s="187" t="str">
        <f t="shared" ca="1" si="8"/>
        <v>NA</v>
      </c>
      <c r="P7" s="188" t="str">
        <f t="shared" ca="1" si="9"/>
        <v>NA</v>
      </c>
      <c r="Q7" s="188" t="s">
        <v>643</v>
      </c>
      <c r="R7" s="175" t="s">
        <v>746</v>
      </c>
      <c r="S7" s="220"/>
      <c r="T7" s="191">
        <f t="shared" si="0"/>
        <v>0</v>
      </c>
      <c r="U7" s="191">
        <f t="shared" si="1"/>
        <v>0</v>
      </c>
      <c r="V7" s="191">
        <f t="shared" si="2"/>
        <v>0</v>
      </c>
      <c r="W7" s="189" t="str">
        <f t="shared" si="3"/>
        <v>Planning</v>
      </c>
      <c r="X7" s="230"/>
      <c r="Y7" s="190">
        <f t="shared" si="12"/>
        <v>0</v>
      </c>
      <c r="Z7" s="258"/>
      <c r="AA7" s="176">
        <f t="shared" si="10"/>
        <v>0</v>
      </c>
      <c r="AB7" s="175" t="s">
        <v>652</v>
      </c>
      <c r="AC7" s="175" t="s">
        <v>4</v>
      </c>
      <c r="AD7" s="175" t="s">
        <v>54</v>
      </c>
      <c r="AE7" s="175" t="s">
        <v>703</v>
      </c>
      <c r="AF7" s="220"/>
      <c r="AG7" s="220"/>
      <c r="AH7" s="220"/>
      <c r="AI7" s="220"/>
      <c r="AJ7" s="191">
        <f t="shared" si="11"/>
        <v>0</v>
      </c>
      <c r="AK7" s="220"/>
      <c r="AL7" s="220"/>
      <c r="AM7" s="220"/>
      <c r="AN7" s="224"/>
      <c r="AO7" s="218"/>
      <c r="AP7" s="218"/>
      <c r="AQ7" s="225"/>
      <c r="AR7" s="182" t="s">
        <v>1682</v>
      </c>
      <c r="AS7" s="329"/>
      <c r="AT7" s="175"/>
      <c r="AU7" s="175"/>
      <c r="AV7" s="175"/>
      <c r="AW7" s="175"/>
      <c r="AX7" s="220"/>
      <c r="AY7" s="220"/>
      <c r="AZ7" s="220"/>
      <c r="BA7" s="220"/>
      <c r="BB7" s="177">
        <f t="shared" si="13"/>
        <v>0</v>
      </c>
      <c r="BC7" s="176"/>
      <c r="BD7" s="176"/>
      <c r="BE7" s="178"/>
      <c r="BF7" s="181"/>
      <c r="BG7" s="181"/>
      <c r="BH7" s="176"/>
      <c r="BI7" s="182"/>
      <c r="BJ7" s="182"/>
      <c r="BK7" s="175"/>
      <c r="BL7" s="175"/>
      <c r="BM7" s="175"/>
      <c r="BN7" s="175"/>
      <c r="BO7" s="175"/>
      <c r="BP7" s="175"/>
      <c r="BQ7" s="175"/>
      <c r="BR7" s="176"/>
      <c r="BS7" s="177"/>
      <c r="BT7" s="176"/>
      <c r="BU7" s="176"/>
      <c r="BV7" s="178"/>
      <c r="BW7" s="181"/>
      <c r="BX7" s="226"/>
      <c r="BY7" s="176"/>
      <c r="BZ7" s="182"/>
      <c r="CA7" s="182"/>
      <c r="CB7" s="175"/>
      <c r="CC7" s="175"/>
      <c r="CD7" s="175"/>
      <c r="CE7" s="175"/>
      <c r="CF7" s="175"/>
      <c r="CG7" s="175"/>
      <c r="CH7" s="175"/>
      <c r="CI7" s="176"/>
      <c r="CJ7" s="177"/>
      <c r="CK7" s="176"/>
      <c r="CL7" s="176"/>
      <c r="CM7" s="178"/>
      <c r="CN7" s="181"/>
      <c r="CO7" s="181"/>
      <c r="CP7" s="176"/>
      <c r="CQ7" s="182"/>
      <c r="CR7" s="182"/>
    </row>
    <row r="8" spans="2:96" s="75" customFormat="1" ht="13.5" customHeight="1">
      <c r="B8" s="183" t="s">
        <v>1676</v>
      </c>
      <c r="C8" s="184">
        <v>2026</v>
      </c>
      <c r="D8" s="172" t="s">
        <v>12</v>
      </c>
      <c r="E8" s="185" t="s">
        <v>29</v>
      </c>
      <c r="F8" s="185" t="s">
        <v>525</v>
      </c>
      <c r="G8" s="332" t="s">
        <v>1476</v>
      </c>
      <c r="H8" s="519" t="str">
        <f>IFERROR(VLOOKUP(G8,'C38 NB project list'!F:J,2,0),IFERROR(VLOOKUP(G8, 'C38 AIO project list'!E:I,2,0),""))</f>
        <v>IdeaCentre AIO 24IRH9</v>
      </c>
      <c r="I8" s="186">
        <f>IFERROR(VLOOKUP(G8,'C38 NB project list'!F:J,4,0),IFERROR(VLOOKUP(G8, 'C38 AIO project list'!E:I,4,0),""))</f>
        <v>45677</v>
      </c>
      <c r="J8" s="185" t="str">
        <f t="shared" ca="1" si="4"/>
        <v>N</v>
      </c>
      <c r="K8" s="186">
        <f>IFERROR(VLOOKUP(G8,'C38 NB project list'!F:J,5,0),IFERROR(VLOOKUP(G8,'C38 AIO project list'!E:I,5,0),""))</f>
        <v>46477</v>
      </c>
      <c r="L8" s="186">
        <f t="shared" si="5"/>
        <v>48304</v>
      </c>
      <c r="M8" s="186" t="str">
        <f t="shared" ca="1" si="6"/>
        <v>MP</v>
      </c>
      <c r="N8" s="187">
        <f t="shared" ca="1" si="7"/>
        <v>1.3698630136986301</v>
      </c>
      <c r="O8" s="187" t="str">
        <f t="shared" ca="1" si="8"/>
        <v>NA</v>
      </c>
      <c r="P8" s="188" t="str">
        <f t="shared" ca="1" si="9"/>
        <v>NA</v>
      </c>
      <c r="Q8" s="188" t="s">
        <v>643</v>
      </c>
      <c r="R8" s="175" t="s">
        <v>746</v>
      </c>
      <c r="S8" s="220"/>
      <c r="T8" s="191">
        <f t="shared" si="0"/>
        <v>0</v>
      </c>
      <c r="U8" s="191">
        <f t="shared" si="1"/>
        <v>0</v>
      </c>
      <c r="V8" s="191">
        <f t="shared" si="2"/>
        <v>0</v>
      </c>
      <c r="W8" s="189" t="str">
        <f t="shared" si="3"/>
        <v>Planning</v>
      </c>
      <c r="X8" s="230"/>
      <c r="Y8" s="190">
        <f t="shared" si="12"/>
        <v>0</v>
      </c>
      <c r="Z8" s="258"/>
      <c r="AA8" s="176">
        <f t="shared" si="10"/>
        <v>0</v>
      </c>
      <c r="AB8" s="175" t="s">
        <v>652</v>
      </c>
      <c r="AC8" s="175" t="s">
        <v>4</v>
      </c>
      <c r="AD8" s="175" t="s">
        <v>54</v>
      </c>
      <c r="AE8" s="175" t="s">
        <v>703</v>
      </c>
      <c r="AF8" s="220"/>
      <c r="AG8" s="220"/>
      <c r="AH8" s="220"/>
      <c r="AI8" s="220"/>
      <c r="AJ8" s="191">
        <f t="shared" si="11"/>
        <v>0</v>
      </c>
      <c r="AK8" s="220"/>
      <c r="AL8" s="220"/>
      <c r="AM8" s="220"/>
      <c r="AN8" s="224"/>
      <c r="AO8" s="218"/>
      <c r="AP8" s="218"/>
      <c r="AQ8" s="225"/>
      <c r="AR8" s="182" t="s">
        <v>1682</v>
      </c>
      <c r="AS8" s="329"/>
      <c r="AT8" s="175"/>
      <c r="AU8" s="175"/>
      <c r="AV8" s="175"/>
      <c r="AW8" s="175"/>
      <c r="AX8" s="220"/>
      <c r="AY8" s="220"/>
      <c r="AZ8" s="220"/>
      <c r="BA8" s="220"/>
      <c r="BB8" s="177">
        <f t="shared" si="13"/>
        <v>0</v>
      </c>
      <c r="BC8" s="176"/>
      <c r="BD8" s="176"/>
      <c r="BE8" s="178"/>
      <c r="BF8" s="181"/>
      <c r="BG8" s="181"/>
      <c r="BH8" s="176"/>
      <c r="BI8" s="182"/>
      <c r="BJ8" s="182"/>
      <c r="BK8" s="175"/>
      <c r="BL8" s="175"/>
      <c r="BM8" s="175"/>
      <c r="BN8" s="175"/>
      <c r="BO8" s="175"/>
      <c r="BP8" s="175"/>
      <c r="BQ8" s="175"/>
      <c r="BR8" s="176"/>
      <c r="BS8" s="177"/>
      <c r="BT8" s="176"/>
      <c r="BU8" s="176"/>
      <c r="BV8" s="178"/>
      <c r="BW8" s="181"/>
      <c r="BX8" s="226"/>
      <c r="BY8" s="176"/>
      <c r="BZ8" s="182"/>
      <c r="CA8" s="182"/>
      <c r="CB8" s="175"/>
      <c r="CC8" s="175"/>
      <c r="CD8" s="175"/>
      <c r="CE8" s="175"/>
      <c r="CF8" s="175"/>
      <c r="CG8" s="175"/>
      <c r="CH8" s="175"/>
      <c r="CI8" s="176"/>
      <c r="CJ8" s="177"/>
      <c r="CK8" s="176"/>
      <c r="CL8" s="176"/>
      <c r="CM8" s="178"/>
      <c r="CN8" s="181"/>
      <c r="CO8" s="181"/>
      <c r="CP8" s="176"/>
      <c r="CQ8" s="182"/>
      <c r="CR8" s="182"/>
    </row>
    <row r="9" spans="2:96" s="75" customFormat="1" ht="18.5" customHeight="1">
      <c r="B9" s="183" t="s">
        <v>1475</v>
      </c>
      <c r="C9" s="184">
        <v>2026</v>
      </c>
      <c r="D9" s="172" t="s">
        <v>12</v>
      </c>
      <c r="E9" s="185" t="s">
        <v>29</v>
      </c>
      <c r="F9" s="185" t="s">
        <v>525</v>
      </c>
      <c r="G9" s="332" t="s">
        <v>1477</v>
      </c>
      <c r="H9" s="519" t="str">
        <f>IFERROR(VLOOKUP(G9,'C38 NB project list'!F:J,2,0),IFERROR(VLOOKUP(G9, 'C38 AIO project list'!E:I,2,0),""))</f>
        <v>IdeaCentre AIO 24IRH9</v>
      </c>
      <c r="I9" s="186">
        <f>IFERROR(VLOOKUP(G9,'C38 NB project list'!F:J,4,0),IFERROR(VLOOKUP(G9, 'C38 AIO project list'!E:I,4,0),""))</f>
        <v>45303</v>
      </c>
      <c r="J9" s="185" t="str">
        <f t="shared" ref="J9:J15" ca="1" si="14">IF(K9&lt;=TODAY(),"Y","N")</f>
        <v>N</v>
      </c>
      <c r="K9" s="186">
        <f>IFERROR(VLOOKUP(G9,'C38 NB project list'!F:J,5,0),IFERROR(VLOOKUP(G9,'C38 AIO project list'!E:I,5,0),""))</f>
        <v>46477</v>
      </c>
      <c r="L9" s="186">
        <f t="shared" ref="L9:L19" si="15">IF(ISNUMBER(K9),EDATE(K9,60),"")</f>
        <v>48304</v>
      </c>
      <c r="M9" s="186" t="str">
        <f t="shared" ref="M9:M15" ca="1" si="16">IF(COUNT(I9,K9,L9)=0, "", IF(TODAY()&lt;I9,"NPI",IF(TODAY()&lt;K9,"MP",IF(TODAY()&lt;L9,"EOP","EOS"))))</f>
        <v>MP</v>
      </c>
      <c r="N9" s="187">
        <f t="shared" ref="N9:N10" ca="1" si="17">IF(M9="MP",(TODAY()-I9)/365,"NA")</f>
        <v>2.3945205479452056</v>
      </c>
      <c r="O9" s="187" t="str">
        <f t="shared" ref="O9:O10" ca="1" si="18">IF(M9="EOP",(TODAY()-K9)/365,"NA")</f>
        <v>NA</v>
      </c>
      <c r="P9" s="188" t="str">
        <f t="shared" ref="P9:P10" ca="1" si="19">IF(M9="EOS",(TODAY()-L9)/365,"NA")</f>
        <v>NA</v>
      </c>
      <c r="Q9" s="188" t="s">
        <v>643</v>
      </c>
      <c r="R9" s="175" t="s">
        <v>746</v>
      </c>
      <c r="S9" s="220"/>
      <c r="T9" s="191">
        <f t="shared" si="0"/>
        <v>0</v>
      </c>
      <c r="U9" s="191">
        <f t="shared" si="1"/>
        <v>0</v>
      </c>
      <c r="V9" s="191">
        <f t="shared" si="2"/>
        <v>0</v>
      </c>
      <c r="W9" s="189" t="str">
        <f t="shared" si="3"/>
        <v>Planning</v>
      </c>
      <c r="X9" s="230"/>
      <c r="Y9" s="190">
        <f t="shared" si="12"/>
        <v>0</v>
      </c>
      <c r="Z9" s="258"/>
      <c r="AA9" s="177">
        <f t="shared" si="10"/>
        <v>0</v>
      </c>
      <c r="AB9" s="175" t="s">
        <v>652</v>
      </c>
      <c r="AC9" s="175" t="s">
        <v>4</v>
      </c>
      <c r="AD9" s="175" t="s">
        <v>54</v>
      </c>
      <c r="AE9" s="175" t="s">
        <v>703</v>
      </c>
      <c r="AF9" s="220"/>
      <c r="AG9" s="220"/>
      <c r="AH9" s="220"/>
      <c r="AI9" s="220"/>
      <c r="AJ9" s="191">
        <f>IF(AK9=0,0,AK9/AQ9/7)</f>
        <v>0</v>
      </c>
      <c r="AK9" s="191"/>
      <c r="AL9" s="220"/>
      <c r="AM9" s="220"/>
      <c r="AN9" s="196"/>
      <c r="AO9" s="230"/>
      <c r="AP9" s="230"/>
      <c r="AQ9" s="225"/>
      <c r="AR9" s="182" t="s">
        <v>1682</v>
      </c>
      <c r="AS9" s="329"/>
      <c r="AT9" s="175"/>
      <c r="AU9" s="175"/>
      <c r="AV9" s="175"/>
      <c r="AW9" s="175"/>
      <c r="AX9" s="220"/>
      <c r="AY9" s="220"/>
      <c r="AZ9" s="220"/>
      <c r="BA9" s="220"/>
      <c r="BB9" s="177">
        <f t="shared" si="13"/>
        <v>0</v>
      </c>
      <c r="BC9" s="176"/>
      <c r="BD9" s="176"/>
      <c r="BE9" s="178"/>
      <c r="BF9" s="181"/>
      <c r="BG9" s="181"/>
      <c r="BH9" s="176"/>
      <c r="BI9" s="182"/>
      <c r="BJ9" s="182"/>
      <c r="BK9" s="175"/>
      <c r="BL9" s="175"/>
      <c r="BM9" s="175"/>
      <c r="BN9" s="175"/>
      <c r="BO9" s="175"/>
      <c r="BP9" s="175"/>
      <c r="BQ9" s="175"/>
      <c r="BR9" s="176"/>
      <c r="BS9" s="177"/>
      <c r="BT9" s="176"/>
      <c r="BU9" s="176"/>
      <c r="BV9" s="178"/>
      <c r="BW9" s="181"/>
      <c r="BX9" s="226"/>
      <c r="BY9" s="176"/>
      <c r="BZ9" s="182"/>
      <c r="CA9" s="182"/>
      <c r="CB9" s="175"/>
      <c r="CC9" s="175"/>
      <c r="CD9" s="175"/>
      <c r="CE9" s="175"/>
      <c r="CF9" s="175"/>
      <c r="CG9" s="175"/>
      <c r="CH9" s="175"/>
      <c r="CI9" s="176"/>
      <c r="CJ9" s="177"/>
      <c r="CK9" s="176"/>
      <c r="CL9" s="176"/>
      <c r="CM9" s="178"/>
      <c r="CN9" s="181"/>
      <c r="CO9" s="181"/>
      <c r="CP9" s="176"/>
      <c r="CQ9" s="182"/>
      <c r="CR9" s="182"/>
    </row>
    <row r="10" spans="2:96" s="75" customFormat="1" ht="41.65" customHeight="1">
      <c r="B10" s="183" t="s">
        <v>1474</v>
      </c>
      <c r="C10" s="184">
        <v>2026</v>
      </c>
      <c r="D10" s="172" t="s">
        <v>12</v>
      </c>
      <c r="E10" s="185" t="s">
        <v>29</v>
      </c>
      <c r="F10" s="185" t="s">
        <v>525</v>
      </c>
      <c r="G10" s="332" t="s">
        <v>1476</v>
      </c>
      <c r="H10" s="519" t="str">
        <f>IFERROR(VLOOKUP(G10,'C38 NB project list'!F:J,2,0),IFERROR(VLOOKUP(G10, 'C38 AIO project list'!E:I,2,0),""))</f>
        <v>IdeaCentre AIO 24IRH9</v>
      </c>
      <c r="I10" s="186">
        <f>IFERROR(VLOOKUP(G10,'C38 NB project list'!F:J,4,0),IFERROR(VLOOKUP(G10, 'C38 AIO project list'!E:I,4,0),""))</f>
        <v>45677</v>
      </c>
      <c r="J10" s="185" t="str">
        <f t="shared" ca="1" si="14"/>
        <v>N</v>
      </c>
      <c r="K10" s="186">
        <f>IFERROR(VLOOKUP(G10,'C38 NB project list'!F:J,5,0),IFERROR(VLOOKUP(G10,'C38 AIO project list'!E:I,5,0),""))</f>
        <v>46477</v>
      </c>
      <c r="L10" s="186">
        <f t="shared" si="15"/>
        <v>48304</v>
      </c>
      <c r="M10" s="186" t="str">
        <f t="shared" ca="1" si="16"/>
        <v>MP</v>
      </c>
      <c r="N10" s="187">
        <f t="shared" ca="1" si="17"/>
        <v>1.3698630136986301</v>
      </c>
      <c r="O10" s="187" t="str">
        <f t="shared" ca="1" si="18"/>
        <v>NA</v>
      </c>
      <c r="P10" s="188" t="str">
        <f t="shared" ca="1" si="19"/>
        <v>NA</v>
      </c>
      <c r="Q10" s="188" t="s">
        <v>643</v>
      </c>
      <c r="R10" s="175" t="s">
        <v>746</v>
      </c>
      <c r="S10" s="333">
        <v>8</v>
      </c>
      <c r="T10" s="191">
        <f t="shared" ref="T10:T15" si="20">AJ10+BB10+BS10+CJ10</f>
        <v>2.2142857142857144</v>
      </c>
      <c r="U10" s="191">
        <f t="shared" ref="U10:U15" si="21">AK10+BC10+BT10+CK10</f>
        <v>62</v>
      </c>
      <c r="V10" s="191">
        <f t="shared" ref="V10:V15" si="22">AL10+BD10+BU10+CL10</f>
        <v>0</v>
      </c>
      <c r="W10" s="189" t="str">
        <f t="shared" si="3"/>
        <v>Pass</v>
      </c>
      <c r="X10" s="230"/>
      <c r="Y10" s="190">
        <f t="shared" si="12"/>
        <v>0</v>
      </c>
      <c r="Z10" s="176">
        <v>62</v>
      </c>
      <c r="AA10" s="176">
        <f t="shared" si="10"/>
        <v>0</v>
      </c>
      <c r="AB10" s="175" t="s">
        <v>652</v>
      </c>
      <c r="AC10" s="175" t="s">
        <v>1</v>
      </c>
      <c r="AD10" s="175" t="s">
        <v>1204</v>
      </c>
      <c r="AE10" s="175" t="s">
        <v>53</v>
      </c>
      <c r="AF10" s="332" t="s">
        <v>1483</v>
      </c>
      <c r="AG10" s="193" t="s">
        <v>1212</v>
      </c>
      <c r="AH10" s="229" t="s">
        <v>1085</v>
      </c>
      <c r="AI10" s="220"/>
      <c r="AJ10" s="191">
        <f>IF(AK10=0,0,AK10/AQ10/7)</f>
        <v>2.2142857142857144</v>
      </c>
      <c r="AK10" s="191">
        <v>62</v>
      </c>
      <c r="AL10" s="220">
        <v>0</v>
      </c>
      <c r="AM10" s="220" t="s">
        <v>1975</v>
      </c>
      <c r="AN10" s="196" t="s">
        <v>1974</v>
      </c>
      <c r="AO10" s="230">
        <v>46150</v>
      </c>
      <c r="AP10" s="230">
        <v>46155</v>
      </c>
      <c r="AQ10" s="225">
        <v>4</v>
      </c>
      <c r="AR10" s="193" t="s">
        <v>1484</v>
      </c>
      <c r="AS10" s="329"/>
      <c r="AT10" s="175"/>
      <c r="AU10" s="175"/>
      <c r="AV10" s="175"/>
      <c r="AW10" s="175"/>
      <c r="AX10" s="220"/>
      <c r="AY10" s="220"/>
      <c r="AZ10" s="220"/>
      <c r="BA10" s="220"/>
      <c r="BB10" s="177">
        <f t="shared" si="13"/>
        <v>0</v>
      </c>
      <c r="BC10" s="176"/>
      <c r="BD10" s="176"/>
      <c r="BE10" s="178"/>
      <c r="BF10" s="181"/>
      <c r="BG10" s="181"/>
      <c r="BH10" s="176"/>
      <c r="BI10" s="182"/>
      <c r="BJ10" s="182"/>
      <c r="BK10" s="175"/>
      <c r="BL10" s="175"/>
      <c r="BM10" s="175"/>
      <c r="BN10" s="175"/>
      <c r="BO10" s="175"/>
      <c r="BP10" s="175"/>
      <c r="BQ10" s="175"/>
      <c r="BR10" s="176"/>
      <c r="BS10" s="177"/>
      <c r="BT10" s="176"/>
      <c r="BU10" s="176"/>
      <c r="BV10" s="178"/>
      <c r="BW10" s="181"/>
      <c r="BX10" s="226"/>
      <c r="BY10" s="176"/>
      <c r="BZ10" s="182"/>
      <c r="CA10" s="182"/>
      <c r="CB10" s="175"/>
      <c r="CC10" s="175"/>
      <c r="CD10" s="175"/>
      <c r="CE10" s="175"/>
      <c r="CF10" s="175"/>
      <c r="CG10" s="175"/>
      <c r="CH10" s="175"/>
      <c r="CI10" s="176"/>
      <c r="CJ10" s="177"/>
      <c r="CK10" s="176"/>
      <c r="CL10" s="176"/>
      <c r="CM10" s="178"/>
      <c r="CN10" s="181"/>
      <c r="CO10" s="181"/>
      <c r="CP10" s="176"/>
      <c r="CQ10" s="182"/>
      <c r="CR10" s="182"/>
    </row>
    <row r="11" spans="2:96" s="75" customFormat="1" ht="13.5" customHeight="1">
      <c r="B11" s="183" t="s">
        <v>1224</v>
      </c>
      <c r="C11" s="184">
        <v>2026</v>
      </c>
      <c r="D11" s="172" t="s">
        <v>12</v>
      </c>
      <c r="E11" s="185" t="s">
        <v>29</v>
      </c>
      <c r="F11" s="185" t="s">
        <v>525</v>
      </c>
      <c r="G11" s="332" t="s">
        <v>1477</v>
      </c>
      <c r="H11" s="519" t="str">
        <f>IFERROR(VLOOKUP(G11,'C38 NB project list'!F:J,2,0),IFERROR(VLOOKUP(G11, 'C38 AIO project list'!E:I,2,0),""))</f>
        <v>IdeaCentre AIO 24IRH9</v>
      </c>
      <c r="I11" s="186">
        <f>IFERROR(VLOOKUP(G11,'C38 NB project list'!F:J,4,0),IFERROR(VLOOKUP(G11, 'C38 AIO project list'!E:I,4,0),""))</f>
        <v>45303</v>
      </c>
      <c r="J11" s="185" t="str">
        <f t="shared" ca="1" si="14"/>
        <v>N</v>
      </c>
      <c r="K11" s="186">
        <f>IFERROR(VLOOKUP(G11,'C38 NB project list'!F:J,5,0),IFERROR(VLOOKUP(G11,'C38 AIO project list'!E:I,5,0),""))</f>
        <v>46477</v>
      </c>
      <c r="L11" s="186">
        <f t="shared" si="15"/>
        <v>48304</v>
      </c>
      <c r="M11" s="186" t="str">
        <f t="shared" ca="1" si="16"/>
        <v>MP</v>
      </c>
      <c r="N11" s="187">
        <f t="shared" ref="N11:N15" ca="1" si="23">IF(M11="MP",(TODAY()-I11)/365,"NA")</f>
        <v>2.3945205479452056</v>
      </c>
      <c r="O11" s="187" t="str">
        <f t="shared" ref="O11:O15" ca="1" si="24">IF(M11="EOP",(TODAY()-K11)/365,"NA")</f>
        <v>NA</v>
      </c>
      <c r="P11" s="188" t="str">
        <f t="shared" ref="P11:P15" ca="1" si="25">IF(M11="EOS",(TODAY()-L11)/365,"NA")</f>
        <v>NA</v>
      </c>
      <c r="Q11" s="188" t="s">
        <v>643</v>
      </c>
      <c r="R11" s="175" t="s">
        <v>746</v>
      </c>
      <c r="S11" s="333">
        <v>13</v>
      </c>
      <c r="T11" s="191">
        <f t="shared" si="20"/>
        <v>2.25</v>
      </c>
      <c r="U11" s="191">
        <f t="shared" si="21"/>
        <v>63</v>
      </c>
      <c r="V11" s="191">
        <f t="shared" si="22"/>
        <v>0</v>
      </c>
      <c r="W11" s="189" t="str">
        <f t="shared" si="3"/>
        <v>Fail</v>
      </c>
      <c r="X11" s="230"/>
      <c r="Y11" s="190">
        <f t="shared" si="12"/>
        <v>0</v>
      </c>
      <c r="Z11" s="176">
        <v>62</v>
      </c>
      <c r="AA11" s="176">
        <f t="shared" si="10"/>
        <v>1</v>
      </c>
      <c r="AB11" s="175" t="s">
        <v>652</v>
      </c>
      <c r="AC11" s="175" t="s">
        <v>2</v>
      </c>
      <c r="AD11" s="175" t="s">
        <v>1204</v>
      </c>
      <c r="AE11" s="175" t="s">
        <v>53</v>
      </c>
      <c r="AF11" s="175" t="s">
        <v>1478</v>
      </c>
      <c r="AG11" s="193" t="s">
        <v>1212</v>
      </c>
      <c r="AH11" s="229" t="s">
        <v>1085</v>
      </c>
      <c r="AI11" s="220"/>
      <c r="AJ11" s="191">
        <f t="shared" ref="AJ11:AJ15" si="26">IF(AK11=0,0,AK11/AQ11/7)</f>
        <v>2.25</v>
      </c>
      <c r="AK11" s="191">
        <v>63</v>
      </c>
      <c r="AL11" s="333">
        <v>0</v>
      </c>
      <c r="AM11" s="220" t="s">
        <v>1975</v>
      </c>
      <c r="AN11" s="196" t="s">
        <v>1806</v>
      </c>
      <c r="AO11" s="230">
        <v>46150</v>
      </c>
      <c r="AP11" s="230">
        <v>46155</v>
      </c>
      <c r="AQ11" s="225">
        <v>4</v>
      </c>
      <c r="AR11" s="193" t="s">
        <v>1484</v>
      </c>
      <c r="AS11" s="329"/>
      <c r="AT11" s="175"/>
      <c r="AU11" s="175"/>
      <c r="AV11" s="175"/>
      <c r="AW11" s="175"/>
      <c r="AX11" s="220"/>
      <c r="AY11" s="220"/>
      <c r="AZ11" s="220"/>
      <c r="BA11" s="220"/>
      <c r="BB11" s="177">
        <f t="shared" si="13"/>
        <v>0</v>
      </c>
      <c r="BC11" s="176"/>
      <c r="BD11" s="176"/>
      <c r="BE11" s="178"/>
      <c r="BF11" s="181"/>
      <c r="BG11" s="181"/>
      <c r="BH11" s="176"/>
      <c r="BI11" s="182"/>
      <c r="BJ11" s="182"/>
      <c r="BK11" s="175"/>
      <c r="BL11" s="175"/>
      <c r="BM11" s="175"/>
      <c r="BN11" s="175"/>
      <c r="BO11" s="175"/>
      <c r="BP11" s="175"/>
      <c r="BQ11" s="175"/>
      <c r="BR11" s="176"/>
      <c r="BS11" s="177"/>
      <c r="BT11" s="176"/>
      <c r="BU11" s="176"/>
      <c r="BV11" s="178"/>
      <c r="BW11" s="181"/>
      <c r="BX11" s="226"/>
      <c r="BY11" s="176"/>
      <c r="BZ11" s="182"/>
      <c r="CA11" s="182"/>
      <c r="CB11" s="175"/>
      <c r="CC11" s="175"/>
      <c r="CD11" s="175"/>
      <c r="CE11" s="175"/>
      <c r="CF11" s="175"/>
      <c r="CG11" s="175"/>
      <c r="CH11" s="175"/>
      <c r="CI11" s="176"/>
      <c r="CJ11" s="177"/>
      <c r="CK11" s="176"/>
      <c r="CL11" s="176"/>
      <c r="CM11" s="178"/>
      <c r="CN11" s="181"/>
      <c r="CO11" s="181"/>
      <c r="CP11" s="176"/>
      <c r="CQ11" s="182"/>
      <c r="CR11" s="182"/>
    </row>
    <row r="12" spans="2:96" s="75" customFormat="1" ht="16.149999999999999" customHeight="1">
      <c r="B12" s="183" t="s">
        <v>1225</v>
      </c>
      <c r="C12" s="184">
        <v>2026</v>
      </c>
      <c r="D12" s="172" t="s">
        <v>12</v>
      </c>
      <c r="E12" s="185" t="s">
        <v>29</v>
      </c>
      <c r="F12" s="185" t="s">
        <v>525</v>
      </c>
      <c r="G12" s="332" t="s">
        <v>2010</v>
      </c>
      <c r="H12" s="519" t="str">
        <f>IFERROR(VLOOKUP(G12,'C38 NB project list'!F:J,2,0),IFERROR(VLOOKUP(G12, 'C38 AIO project list'!E:I,2,0),""))</f>
        <v>IdeaCentre AIO 24IRH9</v>
      </c>
      <c r="I12" s="186">
        <f>IFERROR(VLOOKUP(G12,'C38 NB project list'!F:J,4,0),IFERROR(VLOOKUP(G12, 'C38 AIO project list'!E:I,4,0),""))</f>
        <v>45677</v>
      </c>
      <c r="J12" s="185" t="str">
        <f t="shared" ca="1" si="14"/>
        <v>N</v>
      </c>
      <c r="K12" s="186">
        <f>IFERROR(VLOOKUP(G12,'C38 NB project list'!F:J,5,0),IFERROR(VLOOKUP(G12,'C38 AIO project list'!E:I,5,0),""))</f>
        <v>46477</v>
      </c>
      <c r="L12" s="186">
        <f t="shared" si="15"/>
        <v>48304</v>
      </c>
      <c r="M12" s="186" t="str">
        <f t="shared" ca="1" si="16"/>
        <v>MP</v>
      </c>
      <c r="N12" s="187">
        <f t="shared" ca="1" si="23"/>
        <v>1.3698630136986301</v>
      </c>
      <c r="O12" s="187" t="str">
        <f t="shared" ca="1" si="24"/>
        <v>NA</v>
      </c>
      <c r="P12" s="188" t="str">
        <f t="shared" ca="1" si="25"/>
        <v>NA</v>
      </c>
      <c r="Q12" s="188" t="s">
        <v>643</v>
      </c>
      <c r="R12" s="175" t="s">
        <v>746</v>
      </c>
      <c r="S12" s="333">
        <v>9</v>
      </c>
      <c r="T12" s="191">
        <f t="shared" si="20"/>
        <v>1.2653061224489797</v>
      </c>
      <c r="U12" s="191">
        <f t="shared" si="21"/>
        <v>62</v>
      </c>
      <c r="V12" s="191">
        <f t="shared" si="22"/>
        <v>0</v>
      </c>
      <c r="W12" s="189" t="str">
        <f t="shared" si="3"/>
        <v>Pass</v>
      </c>
      <c r="X12" s="230"/>
      <c r="Y12" s="190">
        <f t="shared" si="12"/>
        <v>0</v>
      </c>
      <c r="Z12" s="279">
        <v>62</v>
      </c>
      <c r="AA12" s="176">
        <f t="shared" si="10"/>
        <v>0</v>
      </c>
      <c r="AB12" s="175" t="s">
        <v>652</v>
      </c>
      <c r="AC12" s="175" t="s">
        <v>1</v>
      </c>
      <c r="AD12" s="175" t="s">
        <v>1204</v>
      </c>
      <c r="AE12" s="175" t="s">
        <v>53</v>
      </c>
      <c r="AF12" s="332" t="s">
        <v>1680</v>
      </c>
      <c r="AG12" s="193" t="s">
        <v>1212</v>
      </c>
      <c r="AH12" s="229" t="s">
        <v>1085</v>
      </c>
      <c r="AI12" s="220"/>
      <c r="AJ12" s="191">
        <f t="shared" si="26"/>
        <v>1.2653061224489797</v>
      </c>
      <c r="AK12" s="191">
        <v>62</v>
      </c>
      <c r="AL12" s="333">
        <v>0</v>
      </c>
      <c r="AM12" s="220" t="s">
        <v>1975</v>
      </c>
      <c r="AN12" s="196" t="s">
        <v>1807</v>
      </c>
      <c r="AO12" s="230">
        <v>46160</v>
      </c>
      <c r="AP12" s="230"/>
      <c r="AQ12" s="225">
        <v>7</v>
      </c>
      <c r="AR12" s="193" t="s">
        <v>1683</v>
      </c>
      <c r="AS12" s="329"/>
      <c r="AT12" s="175"/>
      <c r="AU12" s="175"/>
      <c r="AV12" s="175"/>
      <c r="AW12" s="175"/>
      <c r="AX12" s="220"/>
      <c r="AY12" s="220"/>
      <c r="AZ12" s="220"/>
      <c r="BA12" s="220"/>
      <c r="BB12" s="177">
        <f t="shared" si="13"/>
        <v>0</v>
      </c>
      <c r="BC12" s="176"/>
      <c r="BD12" s="176"/>
      <c r="BE12" s="178"/>
      <c r="BF12" s="181"/>
      <c r="BG12" s="181"/>
      <c r="BH12" s="176"/>
      <c r="BI12" s="182"/>
      <c r="BJ12" s="182"/>
      <c r="BK12" s="175"/>
      <c r="BL12" s="175"/>
      <c r="BM12" s="175"/>
      <c r="BN12" s="175"/>
      <c r="BO12" s="175"/>
      <c r="BP12" s="175"/>
      <c r="BQ12" s="175"/>
      <c r="BR12" s="176"/>
      <c r="BS12" s="177"/>
      <c r="BT12" s="176"/>
      <c r="BU12" s="176"/>
      <c r="BV12" s="178"/>
      <c r="BW12" s="181"/>
      <c r="BX12" s="226"/>
      <c r="BY12" s="176"/>
      <c r="BZ12" s="182"/>
      <c r="CA12" s="182"/>
      <c r="CB12" s="175"/>
      <c r="CC12" s="175"/>
      <c r="CD12" s="175"/>
      <c r="CE12" s="175"/>
      <c r="CF12" s="175"/>
      <c r="CG12" s="175"/>
      <c r="CH12" s="175"/>
      <c r="CI12" s="176"/>
      <c r="CJ12" s="177"/>
      <c r="CK12" s="176"/>
      <c r="CL12" s="176"/>
      <c r="CM12" s="178"/>
      <c r="CN12" s="181"/>
      <c r="CO12" s="181"/>
      <c r="CP12" s="176"/>
      <c r="CQ12" s="182"/>
      <c r="CR12" s="182"/>
    </row>
    <row r="13" spans="2:96" s="75" customFormat="1" ht="16.149999999999999" customHeight="1">
      <c r="B13" s="183" t="s">
        <v>1226</v>
      </c>
      <c r="C13" s="184">
        <v>2026</v>
      </c>
      <c r="D13" s="172" t="s">
        <v>12</v>
      </c>
      <c r="E13" s="185" t="s">
        <v>29</v>
      </c>
      <c r="F13" s="185" t="s">
        <v>525</v>
      </c>
      <c r="G13" s="332" t="s">
        <v>1477</v>
      </c>
      <c r="H13" s="519" t="str">
        <f>IFERROR(VLOOKUP(G13,'C38 NB project list'!F:J,2,0),IFERROR(VLOOKUP(G13, 'C38 AIO project list'!E:I,2,0),""))</f>
        <v>IdeaCentre AIO 24IRH9</v>
      </c>
      <c r="I13" s="186">
        <f>IFERROR(VLOOKUP(G13,'C38 NB project list'!F:J,4,0),IFERROR(VLOOKUP(G13, 'C38 AIO project list'!E:I,4,0),""))</f>
        <v>45303</v>
      </c>
      <c r="J13" s="185" t="str">
        <f t="shared" ca="1" si="14"/>
        <v>N</v>
      </c>
      <c r="K13" s="186">
        <f>IFERROR(VLOOKUP(G13,'C38 NB project list'!F:J,5,0),IFERROR(VLOOKUP(G13,'C38 AIO project list'!E:I,5,0),""))</f>
        <v>46477</v>
      </c>
      <c r="L13" s="186">
        <f t="shared" si="15"/>
        <v>48304</v>
      </c>
      <c r="M13" s="186" t="str">
        <f t="shared" ca="1" si="16"/>
        <v>MP</v>
      </c>
      <c r="N13" s="187">
        <f t="shared" ca="1" si="23"/>
        <v>2.3945205479452056</v>
      </c>
      <c r="O13" s="187" t="str">
        <f t="shared" ca="1" si="24"/>
        <v>NA</v>
      </c>
      <c r="P13" s="188" t="str">
        <f t="shared" ca="1" si="25"/>
        <v>NA</v>
      </c>
      <c r="Q13" s="188" t="s">
        <v>643</v>
      </c>
      <c r="R13" s="175" t="s">
        <v>746</v>
      </c>
      <c r="S13" s="333">
        <v>9</v>
      </c>
      <c r="T13" s="191">
        <f t="shared" si="20"/>
        <v>1.2857142857142858</v>
      </c>
      <c r="U13" s="191">
        <f t="shared" si="21"/>
        <v>63</v>
      </c>
      <c r="V13" s="191">
        <f t="shared" si="22"/>
        <v>0</v>
      </c>
      <c r="W13" s="189" t="str">
        <f t="shared" si="3"/>
        <v>Fail</v>
      </c>
      <c r="X13" s="230"/>
      <c r="Y13" s="190">
        <f t="shared" si="12"/>
        <v>0</v>
      </c>
      <c r="Z13" s="279">
        <v>62</v>
      </c>
      <c r="AA13" s="176">
        <f t="shared" si="10"/>
        <v>1</v>
      </c>
      <c r="AB13" s="175" t="s">
        <v>652</v>
      </c>
      <c r="AC13" s="175" t="s">
        <v>2</v>
      </c>
      <c r="AD13" s="175" t="s">
        <v>1204</v>
      </c>
      <c r="AE13" s="175" t="s">
        <v>53</v>
      </c>
      <c r="AF13" s="175" t="s">
        <v>1681</v>
      </c>
      <c r="AG13" s="193" t="s">
        <v>1212</v>
      </c>
      <c r="AH13" s="229" t="s">
        <v>1085</v>
      </c>
      <c r="AI13" s="220"/>
      <c r="AJ13" s="191">
        <f t="shared" si="26"/>
        <v>1.2857142857142858</v>
      </c>
      <c r="AK13" s="191">
        <v>63</v>
      </c>
      <c r="AL13" s="333">
        <v>0</v>
      </c>
      <c r="AM13" s="220" t="s">
        <v>1975</v>
      </c>
      <c r="AN13" s="196" t="s">
        <v>1805</v>
      </c>
      <c r="AO13" s="230">
        <v>46160</v>
      </c>
      <c r="AP13" s="218"/>
      <c r="AQ13" s="225">
        <v>7</v>
      </c>
      <c r="AR13" s="193" t="s">
        <v>1683</v>
      </c>
      <c r="AS13" s="329"/>
      <c r="AT13" s="175"/>
      <c r="AU13" s="175"/>
      <c r="AV13" s="175"/>
      <c r="AW13" s="175"/>
      <c r="AX13" s="220"/>
      <c r="AY13" s="220"/>
      <c r="AZ13" s="220"/>
      <c r="BA13" s="220"/>
      <c r="BB13" s="177">
        <f t="shared" si="13"/>
        <v>0</v>
      </c>
      <c r="BC13" s="176"/>
      <c r="BD13" s="176"/>
      <c r="BE13" s="178"/>
      <c r="BF13" s="181"/>
      <c r="BG13" s="181"/>
      <c r="BH13" s="176"/>
      <c r="BI13" s="182"/>
      <c r="BJ13" s="182"/>
      <c r="BK13" s="175"/>
      <c r="BL13" s="175"/>
      <c r="BM13" s="175"/>
      <c r="BN13" s="175"/>
      <c r="BO13" s="175"/>
      <c r="BP13" s="175"/>
      <c r="BQ13" s="175"/>
      <c r="BR13" s="176"/>
      <c r="BS13" s="177"/>
      <c r="BT13" s="176"/>
      <c r="BU13" s="176"/>
      <c r="BV13" s="178"/>
      <c r="BW13" s="181"/>
      <c r="BX13" s="226"/>
      <c r="BY13" s="176"/>
      <c r="BZ13" s="182"/>
      <c r="CA13" s="182"/>
      <c r="CB13" s="175"/>
      <c r="CC13" s="175"/>
      <c r="CD13" s="175"/>
      <c r="CE13" s="175"/>
      <c r="CF13" s="175"/>
      <c r="CG13" s="175"/>
      <c r="CH13" s="175"/>
      <c r="CI13" s="176"/>
      <c r="CJ13" s="177"/>
      <c r="CK13" s="176"/>
      <c r="CL13" s="176"/>
      <c r="CM13" s="178"/>
      <c r="CN13" s="181"/>
      <c r="CO13" s="181"/>
      <c r="CP13" s="176"/>
      <c r="CQ13" s="182"/>
      <c r="CR13" s="182"/>
    </row>
    <row r="14" spans="2:96" s="75" customFormat="1" ht="26" customHeight="1">
      <c r="B14" s="183" t="s">
        <v>1227</v>
      </c>
      <c r="C14" s="184">
        <v>2026</v>
      </c>
      <c r="D14" s="172" t="s">
        <v>12</v>
      </c>
      <c r="E14" s="185" t="s">
        <v>29</v>
      </c>
      <c r="F14" s="185" t="s">
        <v>525</v>
      </c>
      <c r="G14" s="332" t="s">
        <v>1222</v>
      </c>
      <c r="H14" s="519" t="str">
        <f>IFERROR(VLOOKUP(G14,'C38 NB project list'!F:J,2,0),IFERROR(VLOOKUP(G14, 'C38 AIO project list'!E:I,2,0),""))</f>
        <v>Yoga AIO 27IPH11</v>
      </c>
      <c r="I14" s="186">
        <f>IFERROR(VLOOKUP(G14,'C38 NB project list'!F:J,4,0),IFERROR(VLOOKUP(G14, 'C38 AIO project list'!E:I,4,0),""))</f>
        <v>46051</v>
      </c>
      <c r="J14" s="185" t="str">
        <f t="shared" ca="1" si="14"/>
        <v>N</v>
      </c>
      <c r="K14" s="186">
        <f>IFERROR(VLOOKUP(G14,'C38 NB project list'!F:J,5,0),IFERROR(VLOOKUP(G14,'C38 AIO project list'!E:I,5,0),""))</f>
        <v>46417</v>
      </c>
      <c r="L14" s="186">
        <f t="shared" si="15"/>
        <v>48243</v>
      </c>
      <c r="M14" s="186" t="str">
        <f t="shared" ca="1" si="16"/>
        <v>MP</v>
      </c>
      <c r="N14" s="187">
        <f t="shared" ca="1" si="23"/>
        <v>0.34520547945205482</v>
      </c>
      <c r="O14" s="187" t="str">
        <f t="shared" ca="1" si="24"/>
        <v>NA</v>
      </c>
      <c r="P14" s="188" t="str">
        <f t="shared" ca="1" si="25"/>
        <v>NA</v>
      </c>
      <c r="Q14" s="188" t="s">
        <v>643</v>
      </c>
      <c r="R14" s="175" t="s">
        <v>746</v>
      </c>
      <c r="S14" s="333">
        <v>7</v>
      </c>
      <c r="T14" s="191">
        <f t="shared" si="20"/>
        <v>1.2085714285714284</v>
      </c>
      <c r="U14" s="191">
        <f t="shared" si="21"/>
        <v>84.6</v>
      </c>
      <c r="V14" s="191">
        <f t="shared" si="22"/>
        <v>0</v>
      </c>
      <c r="W14" s="189" t="str">
        <f t="shared" si="3"/>
        <v>Testing</v>
      </c>
      <c r="X14" s="230"/>
      <c r="Y14" s="190">
        <f t="shared" si="12"/>
        <v>0</v>
      </c>
      <c r="Z14" s="279">
        <v>81.599999999999994</v>
      </c>
      <c r="AA14" s="176">
        <f t="shared" si="10"/>
        <v>3</v>
      </c>
      <c r="AB14" s="175" t="s">
        <v>652</v>
      </c>
      <c r="AC14" s="175" t="s">
        <v>729</v>
      </c>
      <c r="AD14" s="175" t="s">
        <v>1204</v>
      </c>
      <c r="AE14" s="175" t="s">
        <v>53</v>
      </c>
      <c r="AF14" s="175" t="s">
        <v>1800</v>
      </c>
      <c r="AG14" s="220"/>
      <c r="AH14" s="229" t="s">
        <v>1085</v>
      </c>
      <c r="AI14" s="220"/>
      <c r="AJ14" s="191">
        <f t="shared" si="26"/>
        <v>1.2085714285714284</v>
      </c>
      <c r="AK14" s="191">
        <v>84.6</v>
      </c>
      <c r="AL14" s="333">
        <v>0</v>
      </c>
      <c r="AM14" s="220" t="s">
        <v>1975</v>
      </c>
      <c r="AN14" s="196" t="s">
        <v>1808</v>
      </c>
      <c r="AO14" s="230">
        <v>46161</v>
      </c>
      <c r="AP14" s="218"/>
      <c r="AQ14" s="225">
        <v>10</v>
      </c>
      <c r="AR14" s="193" t="s">
        <v>1802</v>
      </c>
      <c r="AS14" s="329"/>
      <c r="AT14" s="175"/>
      <c r="AU14" s="175"/>
      <c r="AV14" s="175"/>
      <c r="AW14" s="175"/>
      <c r="AX14" s="220"/>
      <c r="AY14" s="220"/>
      <c r="AZ14" s="220"/>
      <c r="BA14" s="220"/>
      <c r="BB14" s="177">
        <f t="shared" si="13"/>
        <v>0</v>
      </c>
      <c r="BC14" s="176"/>
      <c r="BD14" s="176"/>
      <c r="BE14" s="178"/>
      <c r="BF14" s="181"/>
      <c r="BG14" s="181"/>
      <c r="BH14" s="176"/>
      <c r="BI14" s="182"/>
      <c r="BJ14" s="182"/>
      <c r="BK14" s="175"/>
      <c r="BL14" s="175"/>
      <c r="BM14" s="175"/>
      <c r="BN14" s="175"/>
      <c r="BO14" s="175"/>
      <c r="BP14" s="175"/>
      <c r="BQ14" s="175"/>
      <c r="BR14" s="176"/>
      <c r="BS14" s="177"/>
      <c r="BT14" s="176"/>
      <c r="BU14" s="176"/>
      <c r="BV14" s="178"/>
      <c r="BW14" s="181"/>
      <c r="BX14" s="226"/>
      <c r="BY14" s="176"/>
      <c r="BZ14" s="182"/>
      <c r="CA14" s="182"/>
      <c r="CB14" s="175"/>
      <c r="CC14" s="175"/>
      <c r="CD14" s="175"/>
      <c r="CE14" s="175"/>
      <c r="CF14" s="175"/>
      <c r="CG14" s="175"/>
      <c r="CH14" s="175"/>
      <c r="CI14" s="176"/>
      <c r="CJ14" s="177"/>
      <c r="CK14" s="176"/>
      <c r="CL14" s="176"/>
      <c r="CM14" s="178"/>
      <c r="CN14" s="181"/>
      <c r="CO14" s="181"/>
      <c r="CP14" s="176"/>
      <c r="CQ14" s="182"/>
      <c r="CR14" s="182"/>
    </row>
    <row r="15" spans="2:96" s="75" customFormat="1" ht="26" customHeight="1">
      <c r="B15" s="183" t="s">
        <v>1228</v>
      </c>
      <c r="C15" s="184">
        <v>2026</v>
      </c>
      <c r="D15" s="172" t="s">
        <v>12</v>
      </c>
      <c r="E15" s="185" t="s">
        <v>29</v>
      </c>
      <c r="F15" s="185" t="s">
        <v>525</v>
      </c>
      <c r="G15" s="332" t="s">
        <v>1221</v>
      </c>
      <c r="H15" s="519" t="str">
        <f>IFERROR(VLOOKUP(G15,'C38 NB project list'!F:J,2,0),IFERROR(VLOOKUP(G15, 'C38 AIO project list'!E:I,2,0),""))</f>
        <v>IdeaCentre AIO 27IPH11</v>
      </c>
      <c r="I15" s="186">
        <f>IFERROR(VLOOKUP(G15,'C38 NB project list'!F:J,4,0),IFERROR(VLOOKUP(G15, 'C38 AIO project list'!E:I,4,0),""))</f>
        <v>46051</v>
      </c>
      <c r="J15" s="185" t="str">
        <f t="shared" ca="1" si="14"/>
        <v>N</v>
      </c>
      <c r="K15" s="186">
        <f>IFERROR(VLOOKUP(G15,'C38 NB project list'!F:J,5,0),IFERROR(VLOOKUP(G15,'C38 AIO project list'!E:I,5,0),""))</f>
        <v>46417</v>
      </c>
      <c r="L15" s="186">
        <f t="shared" si="15"/>
        <v>48243</v>
      </c>
      <c r="M15" s="186" t="str">
        <f t="shared" ca="1" si="16"/>
        <v>MP</v>
      </c>
      <c r="N15" s="187">
        <f t="shared" ca="1" si="23"/>
        <v>0.34520547945205482</v>
      </c>
      <c r="O15" s="187" t="str">
        <f t="shared" ca="1" si="24"/>
        <v>NA</v>
      </c>
      <c r="P15" s="188" t="str">
        <f t="shared" ca="1" si="25"/>
        <v>NA</v>
      </c>
      <c r="Q15" s="188" t="s">
        <v>643</v>
      </c>
      <c r="R15" s="175" t="s">
        <v>746</v>
      </c>
      <c r="S15" s="333">
        <v>6</v>
      </c>
      <c r="T15" s="191">
        <f t="shared" si="20"/>
        <v>1.1942857142857142</v>
      </c>
      <c r="U15" s="191">
        <f t="shared" si="21"/>
        <v>83.6</v>
      </c>
      <c r="V15" s="191">
        <f t="shared" si="22"/>
        <v>0</v>
      </c>
      <c r="W15" s="189" t="str">
        <f t="shared" si="3"/>
        <v>Testing</v>
      </c>
      <c r="X15" s="230"/>
      <c r="Y15" s="190">
        <f t="shared" si="12"/>
        <v>0</v>
      </c>
      <c r="Z15" s="279">
        <v>81.599999999999994</v>
      </c>
      <c r="AA15" s="176">
        <f t="shared" si="10"/>
        <v>2</v>
      </c>
      <c r="AB15" s="175" t="s">
        <v>652</v>
      </c>
      <c r="AC15" s="175" t="s">
        <v>729</v>
      </c>
      <c r="AD15" s="175" t="s">
        <v>1204</v>
      </c>
      <c r="AE15" s="175" t="s">
        <v>53</v>
      </c>
      <c r="AF15" s="175" t="s">
        <v>1801</v>
      </c>
      <c r="AG15" s="220"/>
      <c r="AH15" s="229" t="s">
        <v>1085</v>
      </c>
      <c r="AI15" s="220"/>
      <c r="AJ15" s="191">
        <f t="shared" si="26"/>
        <v>1.1942857142857142</v>
      </c>
      <c r="AK15" s="191">
        <v>83.6</v>
      </c>
      <c r="AL15" s="333">
        <v>0</v>
      </c>
      <c r="AM15" s="220" t="s">
        <v>1975</v>
      </c>
      <c r="AN15" s="196" t="s">
        <v>1804</v>
      </c>
      <c r="AO15" s="230">
        <v>46161</v>
      </c>
      <c r="AP15" s="218"/>
      <c r="AQ15" s="225">
        <v>10</v>
      </c>
      <c r="AR15" s="193" t="s">
        <v>1802</v>
      </c>
      <c r="AS15" s="329"/>
      <c r="AT15" s="175"/>
      <c r="AU15" s="175"/>
      <c r="AV15" s="175"/>
      <c r="AW15" s="175"/>
      <c r="AX15" s="220"/>
      <c r="AY15" s="220"/>
      <c r="AZ15" s="220"/>
      <c r="BA15" s="220"/>
      <c r="BB15" s="177">
        <f t="shared" si="13"/>
        <v>0</v>
      </c>
      <c r="BC15" s="176"/>
      <c r="BD15" s="176"/>
      <c r="BE15" s="178"/>
      <c r="BF15" s="181"/>
      <c r="BG15" s="181"/>
      <c r="BH15" s="176"/>
      <c r="BI15" s="182"/>
      <c r="BJ15" s="182"/>
      <c r="BK15" s="175"/>
      <c r="BL15" s="175"/>
      <c r="BM15" s="175"/>
      <c r="BN15" s="175"/>
      <c r="BO15" s="175"/>
      <c r="BP15" s="175"/>
      <c r="BQ15" s="175"/>
      <c r="BR15" s="176"/>
      <c r="BS15" s="177"/>
      <c r="BT15" s="176"/>
      <c r="BU15" s="176"/>
      <c r="BV15" s="178"/>
      <c r="BW15" s="181"/>
      <c r="BX15" s="226"/>
      <c r="BY15" s="176"/>
      <c r="BZ15" s="182"/>
      <c r="CA15" s="182"/>
      <c r="CB15" s="175"/>
      <c r="CC15" s="175"/>
      <c r="CD15" s="175"/>
      <c r="CE15" s="175"/>
      <c r="CF15" s="175"/>
      <c r="CG15" s="175"/>
      <c r="CH15" s="175"/>
      <c r="CI15" s="176"/>
      <c r="CJ15" s="177"/>
      <c r="CK15" s="176"/>
      <c r="CL15" s="176"/>
      <c r="CM15" s="178"/>
      <c r="CN15" s="181"/>
      <c r="CO15" s="181"/>
      <c r="CP15" s="176"/>
      <c r="CQ15" s="182"/>
      <c r="CR15" s="182"/>
    </row>
    <row r="16" spans="2:96" s="75" customFormat="1" ht="16.149999999999999" customHeight="1">
      <c r="B16" s="183" t="s">
        <v>1245</v>
      </c>
      <c r="C16" s="184">
        <v>2026</v>
      </c>
      <c r="D16" s="172" t="s">
        <v>12</v>
      </c>
      <c r="E16" s="185" t="s">
        <v>29</v>
      </c>
      <c r="F16" s="185" t="s">
        <v>525</v>
      </c>
      <c r="G16" s="185" t="s">
        <v>779</v>
      </c>
      <c r="H16" s="519" t="str">
        <f>IFERROR(VLOOKUP(G16,'C38 NB project list'!F:J,2,0),IFERROR(VLOOKUP(G16, 'C38 AIO project list'!E:I,2,0),""))</f>
        <v>Yoga AIO 27IPH11</v>
      </c>
      <c r="I16" s="186">
        <f>IFERROR(VLOOKUP(G16,'C38 NB project list'!F:J,4,0),IFERROR(VLOOKUP(G16, 'C38 AIO project list'!E:I,4,0),""))</f>
        <v>46051</v>
      </c>
      <c r="J16" s="185" t="str">
        <f t="shared" ref="J16:J77" ca="1" si="27">IF(K16&lt;=TODAY(),"Y","N")</f>
        <v>N</v>
      </c>
      <c r="K16" s="186">
        <f>IFERROR(VLOOKUP(G16,'C38 NB project list'!F:J,5,0),IFERROR(VLOOKUP(G16,'C38 AIO project list'!E:I,5,0),""))</f>
        <v>46417</v>
      </c>
      <c r="L16" s="186">
        <f t="shared" si="15"/>
        <v>48243</v>
      </c>
      <c r="M16" s="186" t="str">
        <f t="shared" ref="M16:M19" ca="1" si="28">IF(COUNT(I16,K16,L16)=0, "", IF(TODAY()&lt;I16,"NPI",IF(TODAY()&lt;K16,"MP",IF(TODAY()&lt;L16,"EOP","EOS"))))</f>
        <v>MP</v>
      </c>
      <c r="N16" s="187">
        <f t="shared" ref="N16:N18" ca="1" si="29">IF(M16="MP",(TODAY()-I16)/365,"NA")</f>
        <v>0.34520547945205482</v>
      </c>
      <c r="O16" s="187" t="str">
        <f t="shared" ref="O16:O18" ca="1" si="30">IF(M16="EOP",(TODAY()-K16)/365,"NA")</f>
        <v>NA</v>
      </c>
      <c r="P16" s="188" t="str">
        <f t="shared" ref="P16:P18" ca="1" si="31">IF(M16="EOS",(TODAY()-L16)/365,"NA")</f>
        <v>NA</v>
      </c>
      <c r="Q16" s="188" t="s">
        <v>643</v>
      </c>
      <c r="R16" s="175" t="s">
        <v>746</v>
      </c>
      <c r="S16" s="333">
        <v>2</v>
      </c>
      <c r="T16" s="191">
        <f t="shared" si="0"/>
        <v>0.86428571428571421</v>
      </c>
      <c r="U16" s="191">
        <f t="shared" si="1"/>
        <v>24.2</v>
      </c>
      <c r="V16" s="191">
        <f t="shared" si="2"/>
        <v>0</v>
      </c>
      <c r="W16" s="189" t="str">
        <f t="shared" si="3"/>
        <v>Pass</v>
      </c>
      <c r="X16" s="230"/>
      <c r="Y16" s="190">
        <f t="shared" si="12"/>
        <v>0</v>
      </c>
      <c r="Z16" s="279">
        <v>24.2</v>
      </c>
      <c r="AA16" s="176">
        <f t="shared" si="10"/>
        <v>0</v>
      </c>
      <c r="AB16" s="175" t="s">
        <v>652</v>
      </c>
      <c r="AC16" s="175" t="s">
        <v>1</v>
      </c>
      <c r="AD16" s="175" t="s">
        <v>54</v>
      </c>
      <c r="AE16" s="175" t="s">
        <v>1194</v>
      </c>
      <c r="AF16" s="258" t="s">
        <v>1198</v>
      </c>
      <c r="AG16" s="332" t="s">
        <v>1670</v>
      </c>
      <c r="AH16" s="229" t="s">
        <v>1085</v>
      </c>
      <c r="AI16" s="220"/>
      <c r="AJ16" s="191">
        <f t="shared" ref="AJ16:AJ18" si="32">IF(AK16=0,0,AK16/AQ16/7)</f>
        <v>0.86428571428571421</v>
      </c>
      <c r="AK16" s="333">
        <v>24.2</v>
      </c>
      <c r="AL16" s="333">
        <v>0</v>
      </c>
      <c r="AM16" s="220" t="s">
        <v>1977</v>
      </c>
      <c r="AN16" s="196" t="s">
        <v>1803</v>
      </c>
      <c r="AO16" s="230">
        <v>46154</v>
      </c>
      <c r="AP16" s="230">
        <v>46157</v>
      </c>
      <c r="AQ16" s="334">
        <v>4</v>
      </c>
      <c r="AR16" s="193" t="s">
        <v>1672</v>
      </c>
      <c r="AS16" s="329"/>
      <c r="AT16" s="175"/>
      <c r="AU16" s="175"/>
      <c r="AV16" s="175"/>
      <c r="AW16" s="175"/>
      <c r="AX16" s="220"/>
      <c r="AY16" s="220"/>
      <c r="AZ16" s="220"/>
      <c r="BA16" s="220"/>
      <c r="BB16" s="177">
        <f t="shared" si="13"/>
        <v>0</v>
      </c>
      <c r="BC16" s="176"/>
      <c r="BD16" s="176"/>
      <c r="BE16" s="178"/>
      <c r="BF16" s="181"/>
      <c r="BG16" s="181"/>
      <c r="BH16" s="176"/>
      <c r="BI16" s="182"/>
      <c r="BJ16" s="182"/>
      <c r="BK16" s="175"/>
      <c r="BL16" s="175"/>
      <c r="BM16" s="175"/>
      <c r="BN16" s="175"/>
      <c r="BO16" s="175"/>
      <c r="BP16" s="175"/>
      <c r="BQ16" s="175"/>
      <c r="BR16" s="176"/>
      <c r="BS16" s="177"/>
      <c r="BT16" s="176"/>
      <c r="BU16" s="176"/>
      <c r="BV16" s="178"/>
      <c r="BW16" s="181"/>
      <c r="BX16" s="226"/>
      <c r="BY16" s="176"/>
      <c r="BZ16" s="182"/>
      <c r="CA16" s="182"/>
      <c r="CB16" s="175"/>
      <c r="CC16" s="175"/>
      <c r="CD16" s="175"/>
      <c r="CE16" s="175"/>
      <c r="CF16" s="175"/>
      <c r="CG16" s="175"/>
      <c r="CH16" s="175"/>
      <c r="CI16" s="176"/>
      <c r="CJ16" s="177"/>
      <c r="CK16" s="176"/>
      <c r="CL16" s="176"/>
      <c r="CM16" s="178"/>
      <c r="CN16" s="181"/>
      <c r="CO16" s="181"/>
      <c r="CP16" s="176"/>
      <c r="CQ16" s="182"/>
      <c r="CR16" s="182"/>
    </row>
    <row r="17" spans="2:96" s="75" customFormat="1" ht="16.149999999999999" customHeight="1">
      <c r="B17" s="183" t="s">
        <v>1246</v>
      </c>
      <c r="C17" s="184">
        <v>2026</v>
      </c>
      <c r="D17" s="172" t="s">
        <v>12</v>
      </c>
      <c r="E17" s="185" t="s">
        <v>29</v>
      </c>
      <c r="F17" s="185" t="s">
        <v>525</v>
      </c>
      <c r="G17" s="185" t="s">
        <v>712</v>
      </c>
      <c r="H17" s="519" t="str">
        <f>IFERROR(VLOOKUP(G17,'C38 NB project list'!F:J,2,0),IFERROR(VLOOKUP(G17, 'C38 AIO project list'!E:I,2,0),""))</f>
        <v>IdeaCentre AIO 27IPH11</v>
      </c>
      <c r="I17" s="186">
        <f>IFERROR(VLOOKUP(G17,'C38 NB project list'!F:J,4,0),IFERROR(VLOOKUP(G17, 'C38 AIO project list'!E:I,4,0),""))</f>
        <v>46051</v>
      </c>
      <c r="J17" s="185" t="str">
        <f t="shared" ca="1" si="27"/>
        <v>N</v>
      </c>
      <c r="K17" s="186">
        <f>IFERROR(VLOOKUP(G17,'C38 NB project list'!F:J,5,0),IFERROR(VLOOKUP(G17,'C38 AIO project list'!E:I,5,0),""))</f>
        <v>46417</v>
      </c>
      <c r="L17" s="186">
        <f t="shared" si="15"/>
        <v>48243</v>
      </c>
      <c r="M17" s="186" t="str">
        <f t="shared" ca="1" si="28"/>
        <v>MP</v>
      </c>
      <c r="N17" s="187">
        <f t="shared" ca="1" si="29"/>
        <v>0.34520547945205482</v>
      </c>
      <c r="O17" s="187" t="str">
        <f t="shared" ca="1" si="30"/>
        <v>NA</v>
      </c>
      <c r="P17" s="188" t="str">
        <f t="shared" ca="1" si="31"/>
        <v>NA</v>
      </c>
      <c r="Q17" s="188" t="s">
        <v>643</v>
      </c>
      <c r="R17" s="175" t="s">
        <v>746</v>
      </c>
      <c r="S17" s="333">
        <v>2</v>
      </c>
      <c r="T17" s="191">
        <f t="shared" si="0"/>
        <v>1.7285714285714284</v>
      </c>
      <c r="U17" s="191">
        <f t="shared" si="1"/>
        <v>48.4</v>
      </c>
      <c r="V17" s="191">
        <f t="shared" si="2"/>
        <v>0</v>
      </c>
      <c r="W17" s="189" t="str">
        <f t="shared" si="3"/>
        <v>Pass</v>
      </c>
      <c r="X17" s="230"/>
      <c r="Y17" s="190">
        <f t="shared" si="12"/>
        <v>0</v>
      </c>
      <c r="Z17" s="279">
        <v>24.2</v>
      </c>
      <c r="AA17" s="176">
        <f t="shared" si="10"/>
        <v>24.2</v>
      </c>
      <c r="AB17" s="175" t="s">
        <v>652</v>
      </c>
      <c r="AC17" s="175" t="s">
        <v>2</v>
      </c>
      <c r="AD17" s="175" t="s">
        <v>54</v>
      </c>
      <c r="AE17" s="175" t="s">
        <v>1194</v>
      </c>
      <c r="AF17" s="258" t="s">
        <v>1197</v>
      </c>
      <c r="AG17" s="332" t="s">
        <v>1671</v>
      </c>
      <c r="AH17" s="229" t="s">
        <v>1085</v>
      </c>
      <c r="AI17" s="220"/>
      <c r="AJ17" s="191">
        <f t="shared" si="32"/>
        <v>0.86428571428571421</v>
      </c>
      <c r="AK17" s="333">
        <v>24.2</v>
      </c>
      <c r="AL17" s="333">
        <v>0</v>
      </c>
      <c r="AM17" s="220" t="s">
        <v>1975</v>
      </c>
      <c r="AN17" s="196" t="s">
        <v>1809</v>
      </c>
      <c r="AO17" s="230">
        <v>46154</v>
      </c>
      <c r="AP17" s="230">
        <v>46157</v>
      </c>
      <c r="AQ17" s="334">
        <v>4</v>
      </c>
      <c r="AR17" s="193" t="s">
        <v>1672</v>
      </c>
      <c r="AS17" s="329"/>
      <c r="AT17" s="175" t="s">
        <v>697</v>
      </c>
      <c r="AU17" s="175" t="s">
        <v>1</v>
      </c>
      <c r="AV17" s="175" t="s">
        <v>54</v>
      </c>
      <c r="AW17" s="175" t="s">
        <v>1194</v>
      </c>
      <c r="AX17" s="220" t="s">
        <v>1797</v>
      </c>
      <c r="AY17" s="332" t="s">
        <v>1798</v>
      </c>
      <c r="AZ17" s="189" t="s">
        <v>1085</v>
      </c>
      <c r="BA17" s="220"/>
      <c r="BB17" s="177">
        <f t="shared" si="13"/>
        <v>0.86428571428571421</v>
      </c>
      <c r="BC17" s="176">
        <v>24.2</v>
      </c>
      <c r="BD17" s="176">
        <v>0</v>
      </c>
      <c r="BE17" s="196" t="s">
        <v>1199</v>
      </c>
      <c r="BF17" s="181">
        <v>46160</v>
      </c>
      <c r="BG17" s="181"/>
      <c r="BH17" s="176">
        <v>4</v>
      </c>
      <c r="BI17" s="182" t="s">
        <v>1799</v>
      </c>
      <c r="BJ17" s="182"/>
      <c r="BK17" s="175"/>
      <c r="BL17" s="175"/>
      <c r="BM17" s="175"/>
      <c r="BN17" s="175"/>
      <c r="BO17" s="175"/>
      <c r="BP17" s="175"/>
      <c r="BQ17" s="175"/>
      <c r="BR17" s="176"/>
      <c r="BS17" s="177"/>
      <c r="BT17" s="176"/>
      <c r="BU17" s="176"/>
      <c r="BV17" s="178"/>
      <c r="BW17" s="181"/>
      <c r="BX17" s="226"/>
      <c r="BY17" s="176"/>
      <c r="BZ17" s="182"/>
      <c r="CA17" s="182"/>
      <c r="CB17" s="175"/>
      <c r="CC17" s="175"/>
      <c r="CD17" s="175"/>
      <c r="CE17" s="175"/>
      <c r="CF17" s="175"/>
      <c r="CG17" s="175"/>
      <c r="CH17" s="175"/>
      <c r="CI17" s="176"/>
      <c r="CJ17" s="177"/>
      <c r="CK17" s="176"/>
      <c r="CL17" s="176"/>
      <c r="CM17" s="178"/>
      <c r="CN17" s="181"/>
      <c r="CO17" s="181"/>
      <c r="CP17" s="176"/>
      <c r="CQ17" s="182"/>
      <c r="CR17" s="182"/>
    </row>
    <row r="18" spans="2:96" s="75" customFormat="1" ht="13.5" customHeight="1">
      <c r="B18" s="183" t="s">
        <v>1652</v>
      </c>
      <c r="C18" s="184">
        <v>2026</v>
      </c>
      <c r="D18" s="172" t="s">
        <v>12</v>
      </c>
      <c r="E18" s="185" t="s">
        <v>29</v>
      </c>
      <c r="F18" s="185" t="s">
        <v>525</v>
      </c>
      <c r="G18" s="185" t="s">
        <v>712</v>
      </c>
      <c r="H18" s="519" t="str">
        <f>IFERROR(VLOOKUP(G18,'C38 NB project list'!F:J,2,0),IFERROR(VLOOKUP(G18, 'C38 AIO project list'!E:I,2,0),""))</f>
        <v>IdeaCentre AIO 27IPH11</v>
      </c>
      <c r="I18" s="186">
        <f>IFERROR(VLOOKUP(G18,'C38 NB project list'!F:J,4,0),IFERROR(VLOOKUP(G18, 'C38 AIO project list'!E:I,4,0),""))</f>
        <v>46051</v>
      </c>
      <c r="J18" s="185" t="str">
        <f t="shared" ca="1" si="27"/>
        <v>N</v>
      </c>
      <c r="K18" s="186">
        <f>IFERROR(VLOOKUP(G18,'C38 NB project list'!F:J,5,0),IFERROR(VLOOKUP(G18,'C38 AIO project list'!E:I,5,0),""))</f>
        <v>46417</v>
      </c>
      <c r="L18" s="186">
        <f t="shared" si="15"/>
        <v>48243</v>
      </c>
      <c r="M18" s="186" t="str">
        <f t="shared" ca="1" si="28"/>
        <v>MP</v>
      </c>
      <c r="N18" s="187">
        <f t="shared" ca="1" si="29"/>
        <v>0.34520547945205482</v>
      </c>
      <c r="O18" s="187" t="str">
        <f t="shared" ca="1" si="30"/>
        <v>NA</v>
      </c>
      <c r="P18" s="188" t="str">
        <f t="shared" ca="1" si="31"/>
        <v>NA</v>
      </c>
      <c r="Q18" s="188" t="s">
        <v>643</v>
      </c>
      <c r="R18" s="175" t="s">
        <v>746</v>
      </c>
      <c r="S18" s="333">
        <v>2</v>
      </c>
      <c r="T18" s="191">
        <f t="shared" si="0"/>
        <v>0.86428571428571421</v>
      </c>
      <c r="U18" s="191">
        <f t="shared" si="1"/>
        <v>24.2</v>
      </c>
      <c r="V18" s="191">
        <f t="shared" si="2"/>
        <v>0</v>
      </c>
      <c r="W18" s="189" t="str">
        <f t="shared" si="3"/>
        <v>Pass</v>
      </c>
      <c r="X18" s="230"/>
      <c r="Y18" s="190">
        <f t="shared" si="12"/>
        <v>0</v>
      </c>
      <c r="Z18" s="279">
        <v>24.2</v>
      </c>
      <c r="AA18" s="176">
        <f t="shared" si="10"/>
        <v>0</v>
      </c>
      <c r="AB18" s="175" t="s">
        <v>652</v>
      </c>
      <c r="AC18" s="175" t="s">
        <v>1</v>
      </c>
      <c r="AD18" s="175" t="s">
        <v>54</v>
      </c>
      <c r="AE18" s="175" t="s">
        <v>1194</v>
      </c>
      <c r="AF18" s="258" t="s">
        <v>1196</v>
      </c>
      <c r="AG18" s="332" t="s">
        <v>1671</v>
      </c>
      <c r="AH18" s="229" t="s">
        <v>1085</v>
      </c>
      <c r="AI18" s="220"/>
      <c r="AJ18" s="191">
        <f t="shared" si="32"/>
        <v>0.86428571428571421</v>
      </c>
      <c r="AK18" s="333">
        <v>24.2</v>
      </c>
      <c r="AL18" s="333">
        <v>0</v>
      </c>
      <c r="AM18" s="220" t="s">
        <v>1975</v>
      </c>
      <c r="AN18" s="196" t="s">
        <v>1809</v>
      </c>
      <c r="AO18" s="230">
        <v>46154</v>
      </c>
      <c r="AP18" s="230">
        <v>46157</v>
      </c>
      <c r="AQ18" s="334">
        <v>4</v>
      </c>
      <c r="AR18" s="193" t="s">
        <v>1672</v>
      </c>
      <c r="AS18" s="329"/>
      <c r="AT18" s="175"/>
      <c r="AU18" s="175"/>
      <c r="AV18" s="175"/>
      <c r="AW18" s="175"/>
      <c r="AX18" s="220"/>
      <c r="AY18" s="220"/>
      <c r="AZ18" s="220"/>
      <c r="BA18" s="220"/>
      <c r="BB18" s="177">
        <f t="shared" si="13"/>
        <v>0</v>
      </c>
      <c r="BC18" s="176"/>
      <c r="BD18" s="176"/>
      <c r="BE18" s="178"/>
      <c r="BF18" s="181"/>
      <c r="BG18" s="181"/>
      <c r="BH18" s="176"/>
      <c r="BI18" s="182"/>
      <c r="BJ18" s="182"/>
      <c r="BK18" s="175"/>
      <c r="BL18" s="175"/>
      <c r="BM18" s="175"/>
      <c r="BN18" s="175"/>
      <c r="BO18" s="175"/>
      <c r="BP18" s="175"/>
      <c r="BQ18" s="175"/>
      <c r="BR18" s="176"/>
      <c r="BS18" s="177"/>
      <c r="BT18" s="176"/>
      <c r="BU18" s="176"/>
      <c r="BV18" s="178"/>
      <c r="BW18" s="181"/>
      <c r="BX18" s="226"/>
      <c r="BY18" s="176"/>
      <c r="BZ18" s="182"/>
      <c r="CA18" s="182"/>
      <c r="CB18" s="175"/>
      <c r="CC18" s="175"/>
      <c r="CD18" s="175"/>
      <c r="CE18" s="175"/>
      <c r="CF18" s="175"/>
      <c r="CG18" s="175"/>
      <c r="CH18" s="175"/>
      <c r="CI18" s="176"/>
      <c r="CJ18" s="177"/>
      <c r="CK18" s="176"/>
      <c r="CL18" s="176"/>
      <c r="CM18" s="178"/>
      <c r="CN18" s="181"/>
      <c r="CO18" s="181"/>
      <c r="CP18" s="176"/>
      <c r="CQ18" s="182"/>
      <c r="CR18" s="182"/>
    </row>
    <row r="19" spans="2:96" s="75" customFormat="1" ht="26">
      <c r="B19" s="183" t="s">
        <v>1154</v>
      </c>
      <c r="C19" s="184">
        <v>2026</v>
      </c>
      <c r="D19" s="185" t="s">
        <v>11</v>
      </c>
      <c r="E19" s="185" t="s">
        <v>29</v>
      </c>
      <c r="F19" s="185" t="s">
        <v>525</v>
      </c>
      <c r="G19" s="185" t="s">
        <v>965</v>
      </c>
      <c r="H19" s="519" t="str">
        <f>IFERROR(VLOOKUP(G19,'C38 NB project list'!F:J,2,0),IFERROR(VLOOKUP(G19, 'C38 AIO project list'!E:I,2,0),""))</f>
        <v>Yoga AIO 27IAH10</v>
      </c>
      <c r="I19" s="186">
        <f>IFERROR(VLOOKUP(G19,'C38 NB project list'!F:J,4,0),IFERROR(VLOOKUP(G19, 'C38 AIO project list'!E:I,4,0),""))</f>
        <v>45733</v>
      </c>
      <c r="J19" s="185" t="str">
        <f t="shared" ca="1" si="27"/>
        <v>N</v>
      </c>
      <c r="K19" s="186">
        <f>IFERROR(VLOOKUP(G19,'C38 NB project list'!F:J,5,0),IFERROR(VLOOKUP(G19,'C38 AIO project list'!E:I,5,0),""))</f>
        <v>46387</v>
      </c>
      <c r="L19" s="186">
        <f t="shared" si="15"/>
        <v>48213</v>
      </c>
      <c r="M19" s="186" t="str">
        <f t="shared" ca="1" si="28"/>
        <v>MP</v>
      </c>
      <c r="N19" s="187">
        <f t="shared" ref="N19:N22" ca="1" si="33">IF(M19="MP",(TODAY()-I19)/365,"NA")</f>
        <v>1.2164383561643837</v>
      </c>
      <c r="O19" s="187" t="str">
        <f t="shared" ref="O19:O22" ca="1" si="34">IF(M19="EOP",(TODAY()-K19)/365,"NA")</f>
        <v>NA</v>
      </c>
      <c r="P19" s="188" t="str">
        <f t="shared" ref="P19:P22" ca="1" si="35">IF(M19="EOS",(TODAY()-L19)/365,"NA")</f>
        <v>NA</v>
      </c>
      <c r="Q19" s="188" t="s">
        <v>643</v>
      </c>
      <c r="R19" s="175" t="s">
        <v>746</v>
      </c>
      <c r="S19" s="190">
        <v>5</v>
      </c>
      <c r="T19" s="191">
        <f t="shared" ref="T19" si="36">AJ19+BB19+BS19+CJ19</f>
        <v>1.2442857142857142</v>
      </c>
      <c r="U19" s="191">
        <f t="shared" ref="U19" si="37">AK19+BC19+BT19+CK19</f>
        <v>87.1</v>
      </c>
      <c r="V19" s="191">
        <f>AL19+BD19+BU19+CL19</f>
        <v>0</v>
      </c>
      <c r="W19" s="189" t="str">
        <f t="shared" si="3"/>
        <v>Conditional Pass</v>
      </c>
      <c r="X19" s="230"/>
      <c r="Y19" s="190">
        <f t="shared" si="12"/>
        <v>0</v>
      </c>
      <c r="Z19" s="176">
        <v>85.1</v>
      </c>
      <c r="AA19" s="176">
        <f t="shared" si="10"/>
        <v>2</v>
      </c>
      <c r="AB19" s="175" t="s">
        <v>652</v>
      </c>
      <c r="AC19" s="175" t="s">
        <v>849</v>
      </c>
      <c r="AD19" s="175" t="s">
        <v>1204</v>
      </c>
      <c r="AE19" s="189" t="s">
        <v>53</v>
      </c>
      <c r="AF19" s="175" t="s">
        <v>1153</v>
      </c>
      <c r="AG19" s="193" t="s">
        <v>1212</v>
      </c>
      <c r="AH19" s="229" t="s">
        <v>1209</v>
      </c>
      <c r="AI19" s="220"/>
      <c r="AJ19" s="191">
        <f t="shared" ref="AJ19:AJ22" si="38">IF(AK19=0,0,AK19/AQ19/7)</f>
        <v>1.2442857142857142</v>
      </c>
      <c r="AK19" s="333">
        <v>87.1</v>
      </c>
      <c r="AL19" s="333">
        <v>0</v>
      </c>
      <c r="AM19" s="220" t="s">
        <v>1975</v>
      </c>
      <c r="AN19" s="196" t="s">
        <v>1808</v>
      </c>
      <c r="AO19" s="230">
        <v>46136</v>
      </c>
      <c r="AP19" s="230">
        <v>46153</v>
      </c>
      <c r="AQ19" s="334">
        <v>10</v>
      </c>
      <c r="AR19" s="193" t="s">
        <v>1186</v>
      </c>
      <c r="AS19" s="329"/>
      <c r="AT19" s="175"/>
      <c r="AU19" s="175"/>
      <c r="AV19" s="175"/>
      <c r="AW19" s="175"/>
      <c r="AX19" s="220"/>
      <c r="AY19" s="220"/>
      <c r="AZ19" s="220"/>
      <c r="BA19" s="220"/>
      <c r="BB19" s="177">
        <f t="shared" si="13"/>
        <v>0</v>
      </c>
      <c r="BC19" s="176"/>
      <c r="BD19" s="176"/>
      <c r="BE19" s="178"/>
      <c r="BF19" s="181"/>
      <c r="BG19" s="181"/>
      <c r="BH19" s="176"/>
      <c r="BI19" s="182"/>
      <c r="BJ19" s="182"/>
      <c r="BK19" s="175"/>
      <c r="BL19" s="175"/>
      <c r="BM19" s="175"/>
      <c r="BN19" s="175"/>
      <c r="BO19" s="175"/>
      <c r="BP19" s="175"/>
      <c r="BQ19" s="175"/>
      <c r="BR19" s="176"/>
      <c r="BS19" s="177"/>
      <c r="BT19" s="176"/>
      <c r="BU19" s="176"/>
      <c r="BV19" s="178"/>
      <c r="BW19" s="181"/>
      <c r="BX19" s="226"/>
      <c r="BY19" s="176"/>
      <c r="BZ19" s="182"/>
      <c r="CA19" s="182"/>
      <c r="CB19" s="175"/>
      <c r="CC19" s="175"/>
      <c r="CD19" s="175"/>
      <c r="CE19" s="175"/>
      <c r="CF19" s="175"/>
      <c r="CG19" s="175"/>
      <c r="CH19" s="175"/>
      <c r="CI19" s="176"/>
      <c r="CJ19" s="177"/>
      <c r="CK19" s="176"/>
      <c r="CL19" s="176"/>
      <c r="CM19" s="178"/>
      <c r="CN19" s="181"/>
      <c r="CO19" s="181"/>
      <c r="CP19" s="176"/>
      <c r="CQ19" s="182"/>
      <c r="CR19" s="182"/>
    </row>
    <row r="20" spans="2:96" ht="24.65" customHeight="1">
      <c r="B20" s="183" t="s">
        <v>772</v>
      </c>
      <c r="C20" s="184">
        <v>2026</v>
      </c>
      <c r="D20" s="185" t="s">
        <v>11</v>
      </c>
      <c r="E20" s="185" t="s">
        <v>29</v>
      </c>
      <c r="F20" s="185" t="s">
        <v>550</v>
      </c>
      <c r="G20" s="185" t="s">
        <v>524</v>
      </c>
      <c r="H20" s="519" t="str">
        <f>IFERROR(VLOOKUP(G20,'C38 NB project list'!F:J,2,0),IFERROR(VLOOKUP(G20, 'C38 AIO project list'!E:I,2,0),""))</f>
        <v>ThinkCentre neo 50a 24 Gen 6 LNL</v>
      </c>
      <c r="I20" s="186">
        <f>IFERROR(VLOOKUP(G20,'C38 NB project list'!F:J,4,0),IFERROR(VLOOKUP(G20, 'C38 AIO project list'!E:I,4,0),""))</f>
        <v>46052</v>
      </c>
      <c r="J20" s="185" t="str">
        <f t="shared" ca="1" si="27"/>
        <v>N</v>
      </c>
      <c r="K20" s="186">
        <f>IFERROR(VLOOKUP(G20,'C38 NB project list'!F:J,5,0),IFERROR(VLOOKUP(G20,'C38 AIO project list'!E:I,5,0),""))</f>
        <v>46420</v>
      </c>
      <c r="L20" s="186">
        <f t="shared" ref="L20:L22" si="39">IF(ISNUMBER(K20),EDATE(K20,60),"")</f>
        <v>48246</v>
      </c>
      <c r="M20" s="186" t="str">
        <f t="shared" ref="M20:M22" ca="1" si="40">IF(COUNT(I20,K20,L20)=0, "", IF(TODAY()&lt;I20,"NPI",IF(TODAY()&lt;K20,"MP",IF(TODAY()&lt;L20,"EOP","EOS"))))</f>
        <v>MP</v>
      </c>
      <c r="N20" s="187">
        <f t="shared" ca="1" si="33"/>
        <v>0.34246575342465752</v>
      </c>
      <c r="O20" s="187" t="str">
        <f t="shared" ca="1" si="34"/>
        <v>NA</v>
      </c>
      <c r="P20" s="188" t="str">
        <f t="shared" ca="1" si="35"/>
        <v>NA</v>
      </c>
      <c r="Q20" s="188" t="s">
        <v>643</v>
      </c>
      <c r="R20" s="189" t="s">
        <v>746</v>
      </c>
      <c r="S20" s="190">
        <v>2</v>
      </c>
      <c r="T20" s="191">
        <f t="shared" si="0"/>
        <v>1.125</v>
      </c>
      <c r="U20" s="191">
        <f t="shared" si="1"/>
        <v>31.5</v>
      </c>
      <c r="V20" s="191">
        <f>AL20+BD20+BU20+CL20</f>
        <v>14.6</v>
      </c>
      <c r="W20" s="189" t="str">
        <f t="shared" si="3"/>
        <v>Conditional Pass</v>
      </c>
      <c r="X20" s="230"/>
      <c r="Y20" s="190">
        <f t="shared" si="12"/>
        <v>0</v>
      </c>
      <c r="Z20" s="190">
        <v>30</v>
      </c>
      <c r="AA20" s="176">
        <f t="shared" si="10"/>
        <v>1.5</v>
      </c>
      <c r="AB20" s="189" t="s">
        <v>652</v>
      </c>
      <c r="AC20" s="189" t="s">
        <v>849</v>
      </c>
      <c r="AD20" s="99" t="s">
        <v>649</v>
      </c>
      <c r="AE20" s="189" t="s">
        <v>1205</v>
      </c>
      <c r="AF20" s="189" t="s">
        <v>848</v>
      </c>
      <c r="AG20" s="330" t="s">
        <v>1208</v>
      </c>
      <c r="AH20" s="229" t="s">
        <v>1209</v>
      </c>
      <c r="AI20" s="189"/>
      <c r="AJ20" s="191">
        <f t="shared" si="38"/>
        <v>1.125</v>
      </c>
      <c r="AK20" s="190">
        <v>31.5</v>
      </c>
      <c r="AL20" s="190">
        <v>14.6</v>
      </c>
      <c r="AM20" s="220" t="s">
        <v>1977</v>
      </c>
      <c r="AN20" s="196" t="s">
        <v>774</v>
      </c>
      <c r="AO20" s="230">
        <v>46122</v>
      </c>
      <c r="AP20" s="230">
        <v>46127</v>
      </c>
      <c r="AQ20" s="190">
        <v>4</v>
      </c>
      <c r="AR20" s="193" t="s">
        <v>775</v>
      </c>
      <c r="AS20" s="193"/>
      <c r="AT20" s="175"/>
      <c r="AU20" s="175"/>
      <c r="AV20" s="175"/>
      <c r="AW20" s="175"/>
      <c r="AX20" s="175"/>
      <c r="AY20" s="175"/>
      <c r="AZ20" s="220"/>
      <c r="BA20" s="176"/>
      <c r="BB20" s="177">
        <f t="shared" ref="BB20:BB28" si="41">IF(BC20=0,0,BC20/BH20/7)</f>
        <v>0</v>
      </c>
      <c r="BC20" s="176"/>
      <c r="BD20" s="176"/>
      <c r="BE20" s="178"/>
      <c r="BF20" s="181"/>
      <c r="BG20" s="181"/>
      <c r="BH20" s="176"/>
      <c r="BI20" s="182"/>
      <c r="BJ20" s="182"/>
      <c r="BK20" s="175"/>
      <c r="BL20" s="175"/>
      <c r="BM20" s="175"/>
      <c r="BN20" s="175"/>
      <c r="BO20" s="175"/>
      <c r="BP20" s="175"/>
      <c r="BQ20" s="175"/>
      <c r="BR20" s="176"/>
      <c r="BS20" s="177"/>
      <c r="BT20" s="176"/>
      <c r="BU20" s="176"/>
      <c r="BV20" s="178"/>
      <c r="BW20" s="181"/>
      <c r="BX20" s="181"/>
      <c r="BY20" s="176"/>
      <c r="BZ20" s="182"/>
      <c r="CA20" s="182"/>
      <c r="CB20" s="175"/>
      <c r="CC20" s="99"/>
      <c r="CD20" s="99"/>
      <c r="CE20" s="99"/>
      <c r="CF20" s="99"/>
      <c r="CG20" s="175"/>
      <c r="CH20" s="175"/>
      <c r="CI20" s="99"/>
      <c r="CJ20" s="101">
        <f t="shared" ref="CJ20:CJ80" si="42">IF(CK20=0,0,CK20/CP20/7)</f>
        <v>0</v>
      </c>
      <c r="CK20" s="100"/>
      <c r="CL20" s="87"/>
      <c r="CM20" s="102"/>
      <c r="CN20" s="100"/>
      <c r="CO20" s="100"/>
      <c r="CP20" s="100"/>
      <c r="CQ20" s="118"/>
      <c r="CR20" s="118"/>
    </row>
    <row r="21" spans="2:96" ht="26.15" customHeight="1">
      <c r="B21" s="183" t="s">
        <v>776</v>
      </c>
      <c r="C21" s="184">
        <v>2026</v>
      </c>
      <c r="D21" s="185" t="s">
        <v>11</v>
      </c>
      <c r="E21" s="185" t="s">
        <v>29</v>
      </c>
      <c r="F21" s="185" t="s">
        <v>550</v>
      </c>
      <c r="G21" s="185" t="s">
        <v>777</v>
      </c>
      <c r="H21" s="519" t="str">
        <f>IFERROR(VLOOKUP(G21,'C38 NB project list'!F:J,2,0),IFERROR(VLOOKUP(G21, 'C38 AIO project list'!E:I,2,0),""))</f>
        <v>ThinkCentre neo 55a 24 Gen 6</v>
      </c>
      <c r="I21" s="186">
        <f>IFERROR(VLOOKUP(G21,'C38 NB project list'!F:J,4,0),IFERROR(VLOOKUP(G21, 'C38 AIO project list'!E:I,4,0),""))</f>
        <v>45807</v>
      </c>
      <c r="J21" s="185" t="str">
        <f t="shared" ca="1" si="27"/>
        <v>N</v>
      </c>
      <c r="K21" s="186">
        <f>IFERROR(VLOOKUP(G21,'C38 NB project list'!F:J,5,0),IFERROR(VLOOKUP(G21,'C38 AIO project list'!E:I,5,0),""))</f>
        <v>46660</v>
      </c>
      <c r="L21" s="186">
        <f t="shared" si="39"/>
        <v>48487</v>
      </c>
      <c r="M21" s="186" t="str">
        <f t="shared" ca="1" si="40"/>
        <v>MP</v>
      </c>
      <c r="N21" s="187">
        <f t="shared" ca="1" si="33"/>
        <v>1.0136986301369864</v>
      </c>
      <c r="O21" s="187" t="str">
        <f t="shared" ca="1" si="34"/>
        <v>NA</v>
      </c>
      <c r="P21" s="188" t="str">
        <f t="shared" ca="1" si="35"/>
        <v>NA</v>
      </c>
      <c r="Q21" s="188" t="s">
        <v>643</v>
      </c>
      <c r="R21" s="189" t="s">
        <v>746</v>
      </c>
      <c r="S21" s="190">
        <v>2</v>
      </c>
      <c r="T21" s="191">
        <f t="shared" si="0"/>
        <v>1.125</v>
      </c>
      <c r="U21" s="191">
        <f t="shared" si="1"/>
        <v>31.5</v>
      </c>
      <c r="V21" s="191">
        <f t="shared" si="2"/>
        <v>14.6</v>
      </c>
      <c r="W21" s="189" t="str">
        <f t="shared" si="3"/>
        <v>Conditional Pass</v>
      </c>
      <c r="X21" s="230"/>
      <c r="Y21" s="190">
        <f t="shared" si="12"/>
        <v>0</v>
      </c>
      <c r="Z21" s="190">
        <v>30</v>
      </c>
      <c r="AA21" s="176">
        <f t="shared" si="10"/>
        <v>1.5</v>
      </c>
      <c r="AB21" s="189" t="s">
        <v>652</v>
      </c>
      <c r="AC21" s="189" t="s">
        <v>849</v>
      </c>
      <c r="AD21" s="99" t="s">
        <v>649</v>
      </c>
      <c r="AE21" s="189" t="s">
        <v>1205</v>
      </c>
      <c r="AF21" s="189" t="s">
        <v>848</v>
      </c>
      <c r="AG21" s="330" t="s">
        <v>1211</v>
      </c>
      <c r="AH21" s="229" t="s">
        <v>1209</v>
      </c>
      <c r="AI21" s="189"/>
      <c r="AJ21" s="191">
        <f t="shared" si="38"/>
        <v>1.125</v>
      </c>
      <c r="AK21" s="190">
        <v>31.5</v>
      </c>
      <c r="AL21" s="190">
        <v>14.6</v>
      </c>
      <c r="AM21" s="220" t="s">
        <v>1977</v>
      </c>
      <c r="AN21" s="196" t="s">
        <v>774</v>
      </c>
      <c r="AO21" s="230">
        <v>46128</v>
      </c>
      <c r="AP21" s="230">
        <v>46133</v>
      </c>
      <c r="AQ21" s="190">
        <v>4</v>
      </c>
      <c r="AR21" s="193" t="s">
        <v>775</v>
      </c>
      <c r="AS21" s="193"/>
      <c r="AT21" s="175"/>
      <c r="AU21" s="175"/>
      <c r="AV21" s="175"/>
      <c r="AW21" s="175"/>
      <c r="AX21" s="175"/>
      <c r="AY21" s="175"/>
      <c r="AZ21" s="220"/>
      <c r="BA21" s="176"/>
      <c r="BB21" s="177">
        <f t="shared" si="41"/>
        <v>0</v>
      </c>
      <c r="BC21" s="176"/>
      <c r="BD21" s="176"/>
      <c r="BE21" s="178"/>
      <c r="BF21" s="181"/>
      <c r="BG21" s="181"/>
      <c r="BH21" s="176"/>
      <c r="BI21" s="182"/>
      <c r="BJ21" s="182"/>
      <c r="BK21" s="175"/>
      <c r="BL21" s="175"/>
      <c r="BM21" s="175"/>
      <c r="BN21" s="175"/>
      <c r="BO21" s="175"/>
      <c r="BP21" s="175"/>
      <c r="BQ21" s="175"/>
      <c r="BR21" s="176"/>
      <c r="BS21" s="177"/>
      <c r="BT21" s="176"/>
      <c r="BU21" s="176"/>
      <c r="BV21" s="178"/>
      <c r="BW21" s="181"/>
      <c r="BX21" s="181"/>
      <c r="BY21" s="176"/>
      <c r="BZ21" s="182"/>
      <c r="CA21" s="182"/>
      <c r="CB21" s="175"/>
      <c r="CC21" s="175"/>
      <c r="CD21" s="175"/>
      <c r="CE21" s="175"/>
      <c r="CF21" s="175"/>
      <c r="CG21" s="175"/>
      <c r="CH21" s="175"/>
      <c r="CI21" s="175"/>
      <c r="CJ21" s="177"/>
      <c r="CK21" s="176"/>
      <c r="CL21" s="176"/>
      <c r="CM21" s="178"/>
      <c r="CN21" s="176"/>
      <c r="CO21" s="176"/>
      <c r="CP21" s="176"/>
      <c r="CQ21" s="175"/>
      <c r="CR21" s="175"/>
    </row>
    <row r="22" spans="2:96" ht="28.25" customHeight="1">
      <c r="B22" s="183" t="s">
        <v>778</v>
      </c>
      <c r="C22" s="184">
        <v>2026</v>
      </c>
      <c r="D22" s="185" t="s">
        <v>11</v>
      </c>
      <c r="E22" s="185" t="s">
        <v>29</v>
      </c>
      <c r="F22" s="185" t="s">
        <v>525</v>
      </c>
      <c r="G22" s="185" t="s">
        <v>779</v>
      </c>
      <c r="H22" s="519" t="str">
        <f>IFERROR(VLOOKUP(G22,'C38 NB project list'!F:J,2,0),IFERROR(VLOOKUP(G22, 'C38 AIO project list'!E:I,2,0),""))</f>
        <v>Yoga AIO 27IPH11</v>
      </c>
      <c r="I22" s="186">
        <f>IFERROR(VLOOKUP(G22,'C38 NB project list'!F:J,4,0),IFERROR(VLOOKUP(G22, 'C38 AIO project list'!E:I,4,0),""))</f>
        <v>46051</v>
      </c>
      <c r="J22" s="185" t="str">
        <f t="shared" ca="1" si="27"/>
        <v>N</v>
      </c>
      <c r="K22" s="186">
        <f>IFERROR(VLOOKUP(G22,'C38 NB project list'!F:J,5,0),IFERROR(VLOOKUP(G22,'C38 AIO project list'!E:I,5,0),""))</f>
        <v>46417</v>
      </c>
      <c r="L22" s="186">
        <f t="shared" si="39"/>
        <v>48243</v>
      </c>
      <c r="M22" s="186" t="str">
        <f t="shared" ca="1" si="40"/>
        <v>MP</v>
      </c>
      <c r="N22" s="187">
        <f t="shared" ca="1" si="33"/>
        <v>0.34520547945205482</v>
      </c>
      <c r="O22" s="187" t="str">
        <f t="shared" ca="1" si="34"/>
        <v>NA</v>
      </c>
      <c r="P22" s="188" t="str">
        <f t="shared" ca="1" si="35"/>
        <v>NA</v>
      </c>
      <c r="Q22" s="188" t="s">
        <v>643</v>
      </c>
      <c r="R22" s="189" t="s">
        <v>746</v>
      </c>
      <c r="S22" s="190">
        <v>2</v>
      </c>
      <c r="T22" s="191">
        <f t="shared" si="0"/>
        <v>2.1142857142857143</v>
      </c>
      <c r="U22" s="191">
        <f t="shared" si="1"/>
        <v>64</v>
      </c>
      <c r="V22" s="191">
        <f t="shared" si="2"/>
        <v>0</v>
      </c>
      <c r="W22" s="189" t="str">
        <f t="shared" si="3"/>
        <v>Testing</v>
      </c>
      <c r="X22" s="230"/>
      <c r="Y22" s="190">
        <f t="shared" si="12"/>
        <v>0</v>
      </c>
      <c r="Z22" s="190">
        <v>40</v>
      </c>
      <c r="AA22" s="176">
        <f t="shared" si="10"/>
        <v>24</v>
      </c>
      <c r="AB22" s="189" t="s">
        <v>652</v>
      </c>
      <c r="AC22" s="189" t="s">
        <v>2</v>
      </c>
      <c r="AD22" s="99" t="s">
        <v>649</v>
      </c>
      <c r="AE22" s="189" t="s">
        <v>780</v>
      </c>
      <c r="AF22" s="189" t="s">
        <v>784</v>
      </c>
      <c r="AG22" s="330" t="s">
        <v>1214</v>
      </c>
      <c r="AH22" s="189" t="s">
        <v>1209</v>
      </c>
      <c r="AI22" s="189"/>
      <c r="AJ22" s="191">
        <f t="shared" si="38"/>
        <v>1.4285714285714286</v>
      </c>
      <c r="AK22" s="190">
        <v>40</v>
      </c>
      <c r="AL22" s="190">
        <v>0</v>
      </c>
      <c r="AM22" s="220" t="s">
        <v>1977</v>
      </c>
      <c r="AN22" s="196" t="s">
        <v>781</v>
      </c>
      <c r="AO22" s="192">
        <v>46129</v>
      </c>
      <c r="AP22" s="192">
        <v>46136</v>
      </c>
      <c r="AQ22" s="190">
        <v>4</v>
      </c>
      <c r="AR22" s="193" t="s">
        <v>782</v>
      </c>
      <c r="AS22" s="193"/>
      <c r="AT22" s="175" t="s">
        <v>697</v>
      </c>
      <c r="AU22" s="175" t="s">
        <v>729</v>
      </c>
      <c r="AV22" s="175" t="s">
        <v>649</v>
      </c>
      <c r="AW22" s="175" t="s">
        <v>780</v>
      </c>
      <c r="AX22" s="175" t="s">
        <v>1666</v>
      </c>
      <c r="AY22" s="330" t="s">
        <v>1667</v>
      </c>
      <c r="AZ22" s="189" t="s">
        <v>1085</v>
      </c>
      <c r="BA22" s="176"/>
      <c r="BB22" s="177">
        <f t="shared" si="41"/>
        <v>0.68571428571428572</v>
      </c>
      <c r="BC22" s="176">
        <v>24</v>
      </c>
      <c r="BD22" s="176">
        <v>0</v>
      </c>
      <c r="BE22" s="196" t="s">
        <v>774</v>
      </c>
      <c r="BF22" s="181">
        <v>46154</v>
      </c>
      <c r="BG22" s="181"/>
      <c r="BH22" s="176">
        <v>5</v>
      </c>
      <c r="BI22" s="182" t="s">
        <v>1669</v>
      </c>
      <c r="BJ22" s="182"/>
      <c r="BK22" s="175"/>
      <c r="BL22" s="175"/>
      <c r="BM22" s="175"/>
      <c r="BN22" s="175"/>
      <c r="BO22" s="175"/>
      <c r="BP22" s="175"/>
      <c r="BQ22" s="175"/>
      <c r="BR22" s="176"/>
      <c r="BS22" s="177"/>
      <c r="BT22" s="176"/>
      <c r="BU22" s="176"/>
      <c r="BV22" s="178"/>
      <c r="BW22" s="181"/>
      <c r="BX22" s="181"/>
      <c r="BY22" s="176"/>
      <c r="BZ22" s="182"/>
      <c r="CA22" s="182"/>
      <c r="CB22" s="175"/>
      <c r="CC22" s="175"/>
      <c r="CD22" s="175"/>
      <c r="CE22" s="175"/>
      <c r="CF22" s="175"/>
      <c r="CG22" s="175"/>
      <c r="CH22" s="175"/>
      <c r="CI22" s="175"/>
      <c r="CJ22" s="177"/>
      <c r="CK22" s="176"/>
      <c r="CL22" s="176"/>
      <c r="CM22" s="178"/>
      <c r="CN22" s="176"/>
      <c r="CO22" s="176"/>
      <c r="CP22" s="176"/>
      <c r="CQ22" s="175"/>
      <c r="CR22" s="175"/>
    </row>
    <row r="23" spans="2:96" ht="25.5" customHeight="1">
      <c r="B23" s="183" t="s">
        <v>783</v>
      </c>
      <c r="C23" s="184">
        <v>2026</v>
      </c>
      <c r="D23" s="185" t="s">
        <v>11</v>
      </c>
      <c r="E23" s="185" t="s">
        <v>29</v>
      </c>
      <c r="F23" s="185" t="s">
        <v>525</v>
      </c>
      <c r="G23" s="185" t="s">
        <v>712</v>
      </c>
      <c r="H23" s="519" t="str">
        <f>IFERROR(VLOOKUP(G23,'C38 NB project list'!F:J,2,0),IFERROR(VLOOKUP(G23, 'C38 AIO project list'!E:I,2,0),""))</f>
        <v>IdeaCentre AIO 27IPH11</v>
      </c>
      <c r="I23" s="186">
        <f>IFERROR(VLOOKUP(G23,'C38 NB project list'!F:J,4,0),IFERROR(VLOOKUP(G23, 'C38 AIO project list'!E:I,4,0),""))</f>
        <v>46051</v>
      </c>
      <c r="J23" s="185" t="str">
        <f t="shared" ca="1" si="27"/>
        <v>N</v>
      </c>
      <c r="K23" s="186">
        <f>IFERROR(VLOOKUP(G23,'C38 NB project list'!F:J,5,0),IFERROR(VLOOKUP(G23,'C38 AIO project list'!E:I,5,0),""))</f>
        <v>46417</v>
      </c>
      <c r="L23" s="186">
        <f>IF(ISNUMBER(K23),EDATE(K23,60),"")</f>
        <v>48243</v>
      </c>
      <c r="M23" s="186" t="str">
        <f ca="1">IF(COUNT(I23,K23,L23)=0, "", IF(TODAY()&lt;I23,"NPI",IF(TODAY()&lt;K23,"MP",IF(TODAY()&lt;L23,"EOP","EOS"))))</f>
        <v>MP</v>
      </c>
      <c r="N23" s="187">
        <f ca="1">IF(M23="MP",(TODAY()-I23)/365,"NA")</f>
        <v>0.34520547945205482</v>
      </c>
      <c r="O23" s="187" t="str">
        <f ca="1">IF(M23="EOP",(TODAY()-K23)/365,"NA")</f>
        <v>NA</v>
      </c>
      <c r="P23" s="188" t="str">
        <f ca="1">IF(M23="EOS",(TODAY()-L23)/365,"NA")</f>
        <v>NA</v>
      </c>
      <c r="Q23" s="188" t="s">
        <v>643</v>
      </c>
      <c r="R23" s="189" t="s">
        <v>746</v>
      </c>
      <c r="S23" s="190">
        <v>3</v>
      </c>
      <c r="T23" s="191">
        <f t="shared" si="0"/>
        <v>1.8166666666666667</v>
      </c>
      <c r="U23" s="191">
        <f t="shared" si="1"/>
        <v>119</v>
      </c>
      <c r="V23" s="191">
        <f t="shared" si="2"/>
        <v>0</v>
      </c>
      <c r="W23" s="189" t="str">
        <f t="shared" si="3"/>
        <v>Testing</v>
      </c>
      <c r="X23" s="230"/>
      <c r="Y23" s="190">
        <f t="shared" si="12"/>
        <v>0</v>
      </c>
      <c r="Z23" s="190">
        <v>95</v>
      </c>
      <c r="AA23" s="176">
        <f t="shared" si="10"/>
        <v>24</v>
      </c>
      <c r="AB23" s="189" t="s">
        <v>652</v>
      </c>
      <c r="AC23" s="189" t="s">
        <v>2</v>
      </c>
      <c r="AD23" s="99" t="s">
        <v>649</v>
      </c>
      <c r="AE23" s="189" t="s">
        <v>780</v>
      </c>
      <c r="AF23" s="189" t="s">
        <v>784</v>
      </c>
      <c r="AG23" s="330" t="s">
        <v>1207</v>
      </c>
      <c r="AH23" s="189" t="s">
        <v>1209</v>
      </c>
      <c r="AI23" s="189"/>
      <c r="AJ23" s="191">
        <f>IF(AK23=0,0,AK23/AQ23/7)</f>
        <v>1.1309523809523809</v>
      </c>
      <c r="AK23" s="190">
        <v>95</v>
      </c>
      <c r="AL23" s="190">
        <v>0</v>
      </c>
      <c r="AM23" s="220" t="s">
        <v>1977</v>
      </c>
      <c r="AN23" s="196" t="s">
        <v>781</v>
      </c>
      <c r="AO23" s="192">
        <v>46113</v>
      </c>
      <c r="AP23" s="192">
        <v>46129</v>
      </c>
      <c r="AQ23" s="190">
        <v>12</v>
      </c>
      <c r="AR23" s="193" t="s">
        <v>782</v>
      </c>
      <c r="AS23" s="193"/>
      <c r="AT23" s="175" t="s">
        <v>697</v>
      </c>
      <c r="AU23" s="175" t="s">
        <v>729</v>
      </c>
      <c r="AV23" s="175" t="s">
        <v>649</v>
      </c>
      <c r="AW23" s="175" t="s">
        <v>780</v>
      </c>
      <c r="AX23" s="175" t="s">
        <v>1666</v>
      </c>
      <c r="AY23" s="330" t="s">
        <v>1668</v>
      </c>
      <c r="AZ23" s="189" t="s">
        <v>1085</v>
      </c>
      <c r="BA23" s="176"/>
      <c r="BB23" s="177">
        <f t="shared" si="41"/>
        <v>0.68571428571428572</v>
      </c>
      <c r="BC23" s="176">
        <v>24</v>
      </c>
      <c r="BD23" s="176">
        <v>0</v>
      </c>
      <c r="BE23" s="196" t="s">
        <v>774</v>
      </c>
      <c r="BF23" s="181">
        <v>46154</v>
      </c>
      <c r="BG23" s="181"/>
      <c r="BH23" s="176">
        <v>5</v>
      </c>
      <c r="BI23" s="182" t="s">
        <v>1669</v>
      </c>
      <c r="BJ23" s="182"/>
      <c r="BK23" s="175"/>
      <c r="BL23" s="175"/>
      <c r="BM23" s="175"/>
      <c r="BN23" s="175"/>
      <c r="BO23" s="175"/>
      <c r="BP23" s="175"/>
      <c r="BQ23" s="175"/>
      <c r="BR23" s="176"/>
      <c r="BS23" s="177"/>
      <c r="BT23" s="176"/>
      <c r="BU23" s="176"/>
      <c r="BV23" s="178"/>
      <c r="BW23" s="181"/>
      <c r="BX23" s="181"/>
      <c r="BY23" s="176"/>
      <c r="BZ23" s="182"/>
      <c r="CA23" s="182"/>
      <c r="CB23" s="175"/>
      <c r="CC23" s="175"/>
      <c r="CD23" s="175"/>
      <c r="CE23" s="175"/>
      <c r="CF23" s="175"/>
      <c r="CG23" s="175"/>
      <c r="CH23" s="175"/>
      <c r="CI23" s="175"/>
      <c r="CJ23" s="177"/>
      <c r="CK23" s="176"/>
      <c r="CL23" s="176"/>
      <c r="CM23" s="178"/>
      <c r="CN23" s="176"/>
      <c r="CO23" s="176"/>
      <c r="CP23" s="176"/>
      <c r="CQ23" s="175"/>
      <c r="CR23" s="175"/>
    </row>
    <row r="24" spans="2:96" ht="25.5" customHeight="1">
      <c r="B24" s="183" t="s">
        <v>785</v>
      </c>
      <c r="C24" s="184">
        <v>2026</v>
      </c>
      <c r="D24" s="185" t="s">
        <v>11</v>
      </c>
      <c r="E24" s="185" t="s">
        <v>29</v>
      </c>
      <c r="F24" s="185" t="s">
        <v>525</v>
      </c>
      <c r="G24" s="185" t="s">
        <v>786</v>
      </c>
      <c r="H24" s="519" t="str">
        <f>IFERROR(VLOOKUP(G24,'C38 NB project list'!F:J,2,0),IFERROR(VLOOKUP(G24, 'C38 AIO project list'!E:I,2,0),""))</f>
        <v>IdeaCentre AIO 24AKP10</v>
      </c>
      <c r="I24" s="186">
        <f>IFERROR(VLOOKUP(G24,'C38 NB project list'!F:J,4,0),IFERROR(VLOOKUP(G24, 'C38 AIO project list'!E:I,4,0),""))</f>
        <v>45835</v>
      </c>
      <c r="J24" s="185" t="str">
        <f t="shared" ca="1" si="27"/>
        <v>N</v>
      </c>
      <c r="K24" s="186">
        <f>IFERROR(VLOOKUP(G24,'C38 NB project list'!F:J,5,0),IFERROR(VLOOKUP(G24,'C38 AIO project list'!E:I,5,0),""))</f>
        <v>46660</v>
      </c>
      <c r="L24" s="186">
        <f t="shared" ref="L24:L26" si="43">IF(ISNUMBER(K24),EDATE(K24,60),"")</f>
        <v>48487</v>
      </c>
      <c r="M24" s="186" t="str">
        <f ca="1">IF(COUNT(I24,K24,L24)=0, "", IF(TODAY()&lt;I24,"NPI",IF(TODAY()&lt;K24,"MP",IF(TODAY()&lt;L24,"EOP","EOS"))))</f>
        <v>MP</v>
      </c>
      <c r="N24" s="187">
        <f ca="1">IF(M24="MP",(TODAY()-I24)/365,"NA")</f>
        <v>0.93698630136986305</v>
      </c>
      <c r="O24" s="187" t="str">
        <f ca="1">IF(M24="EOP",(TODAY()-K24)/365,"NA")</f>
        <v>NA</v>
      </c>
      <c r="P24" s="188" t="str">
        <f ca="1">IF(M24="EOS",(TODAY()-L24)/365,"NA")</f>
        <v>NA</v>
      </c>
      <c r="Q24" s="188" t="s">
        <v>643</v>
      </c>
      <c r="R24" s="189" t="s">
        <v>746</v>
      </c>
      <c r="S24" s="190">
        <v>6</v>
      </c>
      <c r="T24" s="191">
        <f t="shared" si="0"/>
        <v>2.4464285714285716</v>
      </c>
      <c r="U24" s="191">
        <f>AK24+BC24+BT24+CK24</f>
        <v>68.5</v>
      </c>
      <c r="V24" s="191">
        <f t="shared" si="2"/>
        <v>0</v>
      </c>
      <c r="W24" s="189" t="str">
        <f t="shared" si="3"/>
        <v>Conditional Pass</v>
      </c>
      <c r="X24" s="230"/>
      <c r="Y24" s="190">
        <f t="shared" si="12"/>
        <v>0</v>
      </c>
      <c r="Z24" s="190">
        <v>65.5</v>
      </c>
      <c r="AA24" s="176">
        <f t="shared" si="10"/>
        <v>3</v>
      </c>
      <c r="AB24" s="189" t="s">
        <v>652</v>
      </c>
      <c r="AC24" s="189" t="s">
        <v>849</v>
      </c>
      <c r="AD24" s="99" t="s">
        <v>1204</v>
      </c>
      <c r="AE24" s="189" t="s">
        <v>53</v>
      </c>
      <c r="AF24" s="189" t="s">
        <v>787</v>
      </c>
      <c r="AG24" s="193" t="s">
        <v>1213</v>
      </c>
      <c r="AH24" s="189" t="s">
        <v>1209</v>
      </c>
      <c r="AI24" s="190" t="s">
        <v>52</v>
      </c>
      <c r="AJ24" s="191">
        <f>IF(AK24=0,0,AK24/AQ24/7)</f>
        <v>2.4464285714285716</v>
      </c>
      <c r="AK24" s="191">
        <v>68.5</v>
      </c>
      <c r="AL24" s="190">
        <v>0</v>
      </c>
      <c r="AM24" s="220" t="s">
        <v>1975</v>
      </c>
      <c r="AN24" s="196" t="s">
        <v>788</v>
      </c>
      <c r="AO24" s="192">
        <v>46115</v>
      </c>
      <c r="AP24" s="192">
        <v>46121</v>
      </c>
      <c r="AQ24" s="190">
        <v>4</v>
      </c>
      <c r="AR24" s="193" t="s">
        <v>802</v>
      </c>
      <c r="AS24" s="193" t="s">
        <v>789</v>
      </c>
      <c r="AT24" s="175"/>
      <c r="AU24" s="175"/>
      <c r="AV24" s="175"/>
      <c r="AW24" s="175"/>
      <c r="AX24" s="175"/>
      <c r="AY24" s="175"/>
      <c r="AZ24" s="220"/>
      <c r="BA24" s="176"/>
      <c r="BB24" s="177">
        <f t="shared" si="41"/>
        <v>0</v>
      </c>
      <c r="BC24" s="176"/>
      <c r="BD24" s="176"/>
      <c r="BE24" s="178"/>
      <c r="BF24" s="181"/>
      <c r="BG24" s="181"/>
      <c r="BH24" s="176"/>
      <c r="BI24" s="182"/>
      <c r="BJ24" s="182"/>
      <c r="BK24" s="175"/>
      <c r="BL24" s="175"/>
      <c r="BM24" s="175"/>
      <c r="BN24" s="175"/>
      <c r="BO24" s="175"/>
      <c r="BP24" s="175"/>
      <c r="BQ24" s="175"/>
      <c r="BR24" s="176"/>
      <c r="BS24" s="177"/>
      <c r="BT24" s="176"/>
      <c r="BU24" s="176"/>
      <c r="BV24" s="178"/>
      <c r="BW24" s="181"/>
      <c r="BX24" s="181"/>
      <c r="BY24" s="176"/>
      <c r="BZ24" s="182"/>
      <c r="CA24" s="182"/>
      <c r="CB24" s="175"/>
      <c r="CC24" s="175"/>
      <c r="CD24" s="175"/>
      <c r="CE24" s="175"/>
      <c r="CF24" s="175"/>
      <c r="CG24" s="175"/>
      <c r="CH24" s="175"/>
      <c r="CI24" s="175"/>
      <c r="CJ24" s="177"/>
      <c r="CK24" s="176"/>
      <c r="CL24" s="176"/>
      <c r="CM24" s="178"/>
      <c r="CN24" s="176"/>
      <c r="CO24" s="176"/>
      <c r="CP24" s="176"/>
      <c r="CQ24" s="175"/>
      <c r="CR24" s="175"/>
    </row>
    <row r="25" spans="2:96" ht="24" customHeight="1">
      <c r="B25" s="194" t="s">
        <v>790</v>
      </c>
      <c r="C25" s="184">
        <v>2026</v>
      </c>
      <c r="D25" s="185" t="s">
        <v>11</v>
      </c>
      <c r="E25" s="185" t="s">
        <v>29</v>
      </c>
      <c r="F25" s="185" t="s">
        <v>525</v>
      </c>
      <c r="G25" s="185" t="s">
        <v>791</v>
      </c>
      <c r="H25" s="519" t="str">
        <f>IFERROR(VLOOKUP(G25,'C38 NB project list'!F:J,2,0),IFERROR(VLOOKUP(G25, 'C38 AIO project list'!E:I,2,0),""))</f>
        <v>IdeaCentre AIO 24AKP10</v>
      </c>
      <c r="I25" s="186">
        <f>IFERROR(VLOOKUP(G25,'C38 NB project list'!F:J,4,0),IFERROR(VLOOKUP(G25, 'C38 AIO project list'!E:I,4,0),""))</f>
        <v>45791</v>
      </c>
      <c r="J25" s="185" t="str">
        <f t="shared" ca="1" si="27"/>
        <v>N</v>
      </c>
      <c r="K25" s="186">
        <f>IFERROR(VLOOKUP(G25,'C38 NB project list'!F:J,5,0),IFERROR(VLOOKUP(G25,'C38 AIO project list'!E:I,5,0),""))</f>
        <v>46660</v>
      </c>
      <c r="L25" s="186">
        <f t="shared" si="43"/>
        <v>48487</v>
      </c>
      <c r="M25" s="186" t="str">
        <f ca="1">IF(COUNT(I25,K25,L25)=0, "", IF(TODAY()&lt;I25,"NPI",IF(TODAY()&lt;K25,"MP",IF(TODAY()&lt;L25,"EOP","EOS"))))</f>
        <v>MP</v>
      </c>
      <c r="N25" s="187">
        <f t="shared" ref="N25:N54" ca="1" si="44">IF(M25="MP",(TODAY()-I25)/365,"NA")</f>
        <v>1.0575342465753426</v>
      </c>
      <c r="O25" s="187" t="str">
        <f t="shared" ref="O25:O28" ca="1" si="45">IF(M25="EOP",(TODAY()-K25)/365,"NA")</f>
        <v>NA</v>
      </c>
      <c r="P25" s="188" t="str">
        <f t="shared" ref="P25:P28" ca="1" si="46">IF(M25="EOS",(TODAY()-L25)/365,"NA")</f>
        <v>NA</v>
      </c>
      <c r="Q25" s="188" t="s">
        <v>643</v>
      </c>
      <c r="R25" s="189" t="s">
        <v>746</v>
      </c>
      <c r="S25" s="190">
        <v>3</v>
      </c>
      <c r="T25" s="191">
        <f t="shared" si="0"/>
        <v>1.417142857142857</v>
      </c>
      <c r="U25" s="191">
        <f t="shared" si="1"/>
        <v>49.6</v>
      </c>
      <c r="V25" s="191">
        <f t="shared" si="2"/>
        <v>0</v>
      </c>
      <c r="W25" s="189" t="str">
        <f t="shared" si="3"/>
        <v>Conditional Pass</v>
      </c>
      <c r="X25" s="230"/>
      <c r="Y25" s="190">
        <f t="shared" si="12"/>
        <v>0</v>
      </c>
      <c r="Z25" s="190">
        <v>44.6</v>
      </c>
      <c r="AA25" s="176">
        <f t="shared" si="10"/>
        <v>5</v>
      </c>
      <c r="AB25" s="189" t="s">
        <v>652</v>
      </c>
      <c r="AC25" s="189" t="s">
        <v>849</v>
      </c>
      <c r="AD25" s="99" t="s">
        <v>649</v>
      </c>
      <c r="AE25" s="189" t="s">
        <v>1205</v>
      </c>
      <c r="AF25" s="193" t="s">
        <v>792</v>
      </c>
      <c r="AG25" s="193" t="s">
        <v>1211</v>
      </c>
      <c r="AH25" s="193" t="s">
        <v>1209</v>
      </c>
      <c r="AI25" s="189"/>
      <c r="AJ25" s="191">
        <f t="shared" ref="AJ25:AJ28" si="47">IF(AK25=0,0,AK25/AQ25/7)</f>
        <v>1.417142857142857</v>
      </c>
      <c r="AK25" s="191">
        <v>49.6</v>
      </c>
      <c r="AL25" s="190">
        <v>0</v>
      </c>
      <c r="AM25" s="220" t="s">
        <v>1977</v>
      </c>
      <c r="AN25" s="196" t="s">
        <v>1810</v>
      </c>
      <c r="AO25" s="230">
        <v>46111</v>
      </c>
      <c r="AP25" s="230">
        <v>46126</v>
      </c>
      <c r="AQ25" s="190">
        <v>5</v>
      </c>
      <c r="AR25" s="193" t="s">
        <v>775</v>
      </c>
      <c r="AS25" s="193"/>
      <c r="AT25" s="175"/>
      <c r="AU25" s="175"/>
      <c r="AV25" s="175"/>
      <c r="AW25" s="175"/>
      <c r="AX25" s="175"/>
      <c r="AY25" s="175"/>
      <c r="AZ25" s="220"/>
      <c r="BA25" s="175"/>
      <c r="BB25" s="177">
        <f t="shared" si="41"/>
        <v>0</v>
      </c>
      <c r="BC25" s="176"/>
      <c r="BD25" s="176"/>
      <c r="BE25" s="178"/>
      <c r="BF25" s="176"/>
      <c r="BG25" s="176"/>
      <c r="BH25" s="176"/>
      <c r="BI25" s="175"/>
      <c r="BJ25" s="175"/>
      <c r="BK25" s="175"/>
      <c r="BL25" s="175"/>
      <c r="BM25" s="175"/>
      <c r="BN25" s="175"/>
      <c r="BO25" s="175"/>
      <c r="BP25" s="175"/>
      <c r="BQ25" s="175"/>
      <c r="BR25" s="175"/>
      <c r="BS25" s="177">
        <f t="shared" ref="BS25:BS54" si="48">IF(BT25=0,0,BT25/BY25/7)</f>
        <v>0</v>
      </c>
      <c r="BT25" s="176"/>
      <c r="BU25" s="176"/>
      <c r="BV25" s="178"/>
      <c r="BW25" s="176"/>
      <c r="BX25" s="176"/>
      <c r="BY25" s="176"/>
      <c r="BZ25" s="175"/>
      <c r="CA25" s="175"/>
      <c r="CB25" s="175"/>
      <c r="CC25" s="175"/>
      <c r="CD25" s="175"/>
      <c r="CE25" s="175"/>
      <c r="CF25" s="175"/>
      <c r="CG25" s="175"/>
      <c r="CH25" s="175"/>
      <c r="CI25" s="175"/>
      <c r="CJ25" s="177"/>
      <c r="CK25" s="176"/>
      <c r="CL25" s="176"/>
      <c r="CM25" s="178"/>
      <c r="CN25" s="176"/>
      <c r="CO25" s="176"/>
      <c r="CP25" s="176"/>
      <c r="CQ25" s="175"/>
      <c r="CR25" s="175"/>
    </row>
    <row r="26" spans="2:96" ht="27.65" customHeight="1">
      <c r="B26" s="194" t="s">
        <v>793</v>
      </c>
      <c r="C26" s="184">
        <v>2026</v>
      </c>
      <c r="D26" s="185" t="s">
        <v>11</v>
      </c>
      <c r="E26" s="185" t="s">
        <v>29</v>
      </c>
      <c r="F26" s="185" t="s">
        <v>525</v>
      </c>
      <c r="G26" s="185" t="s">
        <v>794</v>
      </c>
      <c r="H26" s="519" t="str">
        <f>IFERROR(VLOOKUP(G26,'C38 NB project list'!F:J,2,0),IFERROR(VLOOKUP(G26, 'C38 AIO project list'!E:I,2,0),""))</f>
        <v>IdeaCentre AIO 24AKP10</v>
      </c>
      <c r="I26" s="186">
        <f>IFERROR(VLOOKUP(G26,'C38 NB project list'!F:J,4,0),IFERROR(VLOOKUP(G26, 'C38 AIO project list'!E:I,4,0),""))</f>
        <v>45835</v>
      </c>
      <c r="J26" s="185" t="str">
        <f t="shared" ca="1" si="27"/>
        <v>N</v>
      </c>
      <c r="K26" s="186">
        <f>IFERROR(VLOOKUP(G26,'C38 NB project list'!F:J,5,0),IFERROR(VLOOKUP(G26,'C38 AIO project list'!E:I,5,0),""))</f>
        <v>46660</v>
      </c>
      <c r="L26" s="186">
        <f t="shared" si="43"/>
        <v>48487</v>
      </c>
      <c r="M26" s="186" t="str">
        <f t="shared" ref="M26:M54" ca="1" si="49">IF(COUNT(I26,K26,L26)=0, "", IF(TODAY()&lt;I26,"NPI",IF(TODAY()&lt;K26,"MP",IF(TODAY()&lt;L26,"EOP","EOS"))))</f>
        <v>MP</v>
      </c>
      <c r="N26" s="187">
        <f t="shared" ca="1" si="44"/>
        <v>0.93698630136986305</v>
      </c>
      <c r="O26" s="187" t="str">
        <f t="shared" ca="1" si="45"/>
        <v>NA</v>
      </c>
      <c r="P26" s="188" t="str">
        <f t="shared" ca="1" si="46"/>
        <v>NA</v>
      </c>
      <c r="Q26" s="185" t="s">
        <v>643</v>
      </c>
      <c r="R26" s="189" t="s">
        <v>746</v>
      </c>
      <c r="S26" s="190">
        <v>2</v>
      </c>
      <c r="T26" s="191">
        <f t="shared" si="0"/>
        <v>1.4314285714285713</v>
      </c>
      <c r="U26" s="191">
        <f t="shared" si="1"/>
        <v>50.1</v>
      </c>
      <c r="V26" s="191">
        <f t="shared" si="2"/>
        <v>0</v>
      </c>
      <c r="W26" s="189" t="str">
        <f t="shared" si="3"/>
        <v>Conditional Pass</v>
      </c>
      <c r="X26" s="230"/>
      <c r="Y26" s="190">
        <f t="shared" si="12"/>
        <v>0</v>
      </c>
      <c r="Z26" s="190">
        <v>44.6</v>
      </c>
      <c r="AA26" s="176">
        <f t="shared" si="10"/>
        <v>5.5</v>
      </c>
      <c r="AB26" s="189" t="s">
        <v>652</v>
      </c>
      <c r="AC26" s="189" t="s">
        <v>849</v>
      </c>
      <c r="AD26" s="99" t="s">
        <v>649</v>
      </c>
      <c r="AE26" s="189" t="s">
        <v>1205</v>
      </c>
      <c r="AF26" s="193" t="s">
        <v>792</v>
      </c>
      <c r="AG26" s="330" t="s">
        <v>1210</v>
      </c>
      <c r="AH26" s="193" t="s">
        <v>1209</v>
      </c>
      <c r="AI26" s="189"/>
      <c r="AJ26" s="191">
        <f t="shared" si="47"/>
        <v>1.4314285714285713</v>
      </c>
      <c r="AK26" s="191">
        <v>50.1</v>
      </c>
      <c r="AL26" s="190">
        <v>0</v>
      </c>
      <c r="AM26" s="220" t="s">
        <v>1977</v>
      </c>
      <c r="AN26" s="196" t="s">
        <v>1811</v>
      </c>
      <c r="AO26" s="230">
        <v>46111</v>
      </c>
      <c r="AP26" s="230">
        <v>46126</v>
      </c>
      <c r="AQ26" s="190">
        <v>5</v>
      </c>
      <c r="AR26" s="193" t="s">
        <v>775</v>
      </c>
      <c r="AS26" s="193"/>
      <c r="AT26" s="175"/>
      <c r="AU26" s="175"/>
      <c r="AV26" s="175"/>
      <c r="AW26" s="175"/>
      <c r="AX26" s="175"/>
      <c r="AY26" s="175"/>
      <c r="AZ26" s="220"/>
      <c r="BA26" s="175"/>
      <c r="BB26" s="177">
        <f t="shared" si="41"/>
        <v>0</v>
      </c>
      <c r="BC26" s="176"/>
      <c r="BD26" s="176"/>
      <c r="BE26" s="176"/>
      <c r="BF26" s="176"/>
      <c r="BG26" s="176"/>
      <c r="BH26" s="176"/>
      <c r="BI26" s="175"/>
      <c r="BJ26" s="175"/>
      <c r="BK26" s="175"/>
      <c r="BL26" s="175"/>
      <c r="BM26" s="175"/>
      <c r="BN26" s="175"/>
      <c r="BO26" s="175"/>
      <c r="BP26" s="175"/>
      <c r="BQ26" s="175"/>
      <c r="BR26" s="175"/>
      <c r="BS26" s="177">
        <f t="shared" si="48"/>
        <v>0</v>
      </c>
      <c r="BT26" s="176"/>
      <c r="BU26" s="176"/>
      <c r="BV26" s="176"/>
      <c r="BW26" s="176"/>
      <c r="BX26" s="176"/>
      <c r="BY26" s="176"/>
      <c r="BZ26" s="175"/>
      <c r="CA26" s="175"/>
      <c r="CB26" s="175"/>
      <c r="CC26" s="175"/>
      <c r="CD26" s="175"/>
      <c r="CE26" s="175"/>
      <c r="CF26" s="175"/>
      <c r="CG26" s="175"/>
      <c r="CH26" s="175"/>
      <c r="CI26" s="175"/>
      <c r="CJ26" s="177"/>
      <c r="CK26" s="176"/>
      <c r="CL26" s="176"/>
      <c r="CM26" s="178"/>
      <c r="CN26" s="176"/>
      <c r="CO26" s="176"/>
      <c r="CP26" s="176"/>
      <c r="CQ26" s="175"/>
      <c r="CR26" s="175"/>
    </row>
    <row r="27" spans="2:96" ht="28.5" customHeight="1">
      <c r="B27" s="194" t="s">
        <v>795</v>
      </c>
      <c r="C27" s="184">
        <v>2026</v>
      </c>
      <c r="D27" s="185" t="s">
        <v>11</v>
      </c>
      <c r="E27" s="185" t="s">
        <v>29</v>
      </c>
      <c r="F27" s="185" t="s">
        <v>525</v>
      </c>
      <c r="G27" s="185" t="s">
        <v>527</v>
      </c>
      <c r="H27" s="519" t="str">
        <f>IFERROR(VLOOKUP(G27,'C38 NB project list'!F:J,2,0),IFERROR(VLOOKUP(G27, 'C38 AIO project list'!E:I,2,0),""))</f>
        <v>IdeaCentre AIO 24ILL11</v>
      </c>
      <c r="I27" s="186">
        <f>IFERROR(VLOOKUP(G27,'C38 NB project list'!F:J,4,0),IFERROR(VLOOKUP(G27, 'C38 AIO project list'!E:I,4,0),""))</f>
        <v>46052</v>
      </c>
      <c r="J27" s="185" t="str">
        <f t="shared" ca="1" si="27"/>
        <v>N</v>
      </c>
      <c r="K27" s="186">
        <f>IFERROR(VLOOKUP(G27,'C38 NB project list'!F:J,5,0),IFERROR(VLOOKUP(G27,'C38 AIO project list'!E:I,5,0),""))</f>
        <v>46420</v>
      </c>
      <c r="L27" s="186">
        <f>IF(ISNUMBER(K27),EDATE(K27,60),"")</f>
        <v>48246</v>
      </c>
      <c r="M27" s="186" t="str">
        <f t="shared" ca="1" si="49"/>
        <v>MP</v>
      </c>
      <c r="N27" s="187">
        <f t="shared" ca="1" si="44"/>
        <v>0.34246575342465752</v>
      </c>
      <c r="O27" s="187" t="str">
        <f t="shared" ca="1" si="45"/>
        <v>NA</v>
      </c>
      <c r="P27" s="188" t="str">
        <f t="shared" ca="1" si="46"/>
        <v>NA</v>
      </c>
      <c r="Q27" s="185" t="s">
        <v>643</v>
      </c>
      <c r="R27" s="189" t="s">
        <v>746</v>
      </c>
      <c r="S27" s="190">
        <v>3</v>
      </c>
      <c r="T27" s="191">
        <f t="shared" si="0"/>
        <v>2.5457142857142858</v>
      </c>
      <c r="U27" s="191">
        <f t="shared" si="1"/>
        <v>81.599999999999994</v>
      </c>
      <c r="V27" s="191">
        <f t="shared" si="2"/>
        <v>0</v>
      </c>
      <c r="W27" s="189" t="str">
        <f t="shared" si="3"/>
        <v>Pass</v>
      </c>
      <c r="X27" s="230"/>
      <c r="Y27" s="190">
        <f t="shared" si="12"/>
        <v>0</v>
      </c>
      <c r="Z27" s="190">
        <v>44.6</v>
      </c>
      <c r="AA27" s="176">
        <f t="shared" si="10"/>
        <v>36.999999999999993</v>
      </c>
      <c r="AB27" s="189" t="s">
        <v>652</v>
      </c>
      <c r="AC27" s="189" t="s">
        <v>2</v>
      </c>
      <c r="AD27" s="99" t="s">
        <v>649</v>
      </c>
      <c r="AE27" s="189" t="s">
        <v>1205</v>
      </c>
      <c r="AF27" s="193" t="s">
        <v>796</v>
      </c>
      <c r="AG27" s="330" t="s">
        <v>1208</v>
      </c>
      <c r="AH27" s="193" t="s">
        <v>1209</v>
      </c>
      <c r="AI27" s="189"/>
      <c r="AJ27" s="191">
        <f t="shared" si="47"/>
        <v>1.4742857142857144</v>
      </c>
      <c r="AK27" s="191">
        <v>51.6</v>
      </c>
      <c r="AL27" s="190">
        <v>0</v>
      </c>
      <c r="AM27" s="220" t="s">
        <v>1977</v>
      </c>
      <c r="AN27" s="196" t="s">
        <v>1812</v>
      </c>
      <c r="AO27" s="192">
        <v>46098</v>
      </c>
      <c r="AP27" s="192">
        <v>46120</v>
      </c>
      <c r="AQ27" s="190">
        <v>5</v>
      </c>
      <c r="AR27" s="193" t="s">
        <v>775</v>
      </c>
      <c r="AS27" s="193"/>
      <c r="AT27" s="175" t="s">
        <v>2011</v>
      </c>
      <c r="AU27" s="175" t="s">
        <v>1</v>
      </c>
      <c r="AV27" s="175" t="s">
        <v>649</v>
      </c>
      <c r="AW27" s="175" t="s">
        <v>773</v>
      </c>
      <c r="AX27" s="175" t="s">
        <v>797</v>
      </c>
      <c r="AY27" s="175"/>
      <c r="AZ27" s="189" t="s">
        <v>1085</v>
      </c>
      <c r="BA27" s="175"/>
      <c r="BB27" s="177">
        <f t="shared" si="41"/>
        <v>1.0714285714285714</v>
      </c>
      <c r="BC27" s="176">
        <v>30</v>
      </c>
      <c r="BD27" s="176">
        <v>0</v>
      </c>
      <c r="BE27" s="176" t="s">
        <v>798</v>
      </c>
      <c r="BF27" s="195">
        <v>46105</v>
      </c>
      <c r="BG27" s="192">
        <v>46108</v>
      </c>
      <c r="BH27" s="176">
        <v>4</v>
      </c>
      <c r="BI27" s="182" t="s">
        <v>799</v>
      </c>
      <c r="BJ27" s="175"/>
      <c r="BK27" s="175"/>
      <c r="BL27" s="175"/>
      <c r="BM27" s="175"/>
      <c r="BN27" s="175"/>
      <c r="BO27" s="175"/>
      <c r="BP27" s="175"/>
      <c r="BQ27" s="175"/>
      <c r="BR27" s="175"/>
      <c r="BS27" s="177">
        <f t="shared" si="48"/>
        <v>0</v>
      </c>
      <c r="BT27" s="176"/>
      <c r="BU27" s="176"/>
      <c r="BV27" s="176"/>
      <c r="BW27" s="176"/>
      <c r="BX27" s="176"/>
      <c r="BY27" s="176"/>
      <c r="BZ27" s="175"/>
      <c r="CA27" s="175"/>
      <c r="CB27" s="175"/>
      <c r="CC27" s="175"/>
      <c r="CD27" s="175"/>
      <c r="CE27" s="175"/>
      <c r="CF27" s="175"/>
      <c r="CG27" s="175"/>
      <c r="CH27" s="175"/>
      <c r="CI27" s="175"/>
      <c r="CJ27" s="177"/>
      <c r="CK27" s="176"/>
      <c r="CL27" s="176"/>
      <c r="CM27" s="178"/>
      <c r="CN27" s="176"/>
      <c r="CO27" s="176"/>
      <c r="CP27" s="176"/>
      <c r="CQ27" s="175"/>
      <c r="CR27" s="175"/>
    </row>
    <row r="28" spans="2:96" ht="28.5" customHeight="1">
      <c r="B28" s="194" t="s">
        <v>800</v>
      </c>
      <c r="C28" s="184">
        <v>2026</v>
      </c>
      <c r="D28" s="185" t="s">
        <v>11</v>
      </c>
      <c r="E28" s="185" t="s">
        <v>29</v>
      </c>
      <c r="F28" s="185" t="s">
        <v>525</v>
      </c>
      <c r="G28" s="185" t="s">
        <v>712</v>
      </c>
      <c r="H28" s="519" t="str">
        <f>IFERROR(VLOOKUP(G28,'C38 NB project list'!F:J,2,0),IFERROR(VLOOKUP(G28, 'C38 AIO project list'!E:I,2,0),""))</f>
        <v>IdeaCentre AIO 27IPH11</v>
      </c>
      <c r="I28" s="186">
        <f>IFERROR(VLOOKUP(G28,'C38 NB project list'!F:J,4,0),IFERROR(VLOOKUP(G28, 'C38 AIO project list'!E:I,4,0),""))</f>
        <v>46051</v>
      </c>
      <c r="J28" s="185" t="str">
        <f t="shared" ca="1" si="27"/>
        <v>N</v>
      </c>
      <c r="K28" s="186">
        <f>IFERROR(VLOOKUP(G28,'C38 NB project list'!F:J,5,0),IFERROR(VLOOKUP(G28,'C38 AIO project list'!E:I,5,0),""))</f>
        <v>46417</v>
      </c>
      <c r="L28" s="186">
        <f>IF(ISNUMBER(K28),EDATE(K28,60),"")</f>
        <v>48243</v>
      </c>
      <c r="M28" s="186" t="str">
        <f t="shared" ca="1" si="49"/>
        <v>MP</v>
      </c>
      <c r="N28" s="187">
        <f t="shared" ca="1" si="44"/>
        <v>0.34520547945205482</v>
      </c>
      <c r="O28" s="187" t="str">
        <f t="shared" ca="1" si="45"/>
        <v>NA</v>
      </c>
      <c r="P28" s="188" t="str">
        <f t="shared" ca="1" si="46"/>
        <v>NA</v>
      </c>
      <c r="Q28" s="188" t="s">
        <v>643</v>
      </c>
      <c r="R28" s="189" t="s">
        <v>746</v>
      </c>
      <c r="S28" s="190">
        <v>3</v>
      </c>
      <c r="T28" s="191">
        <f t="shared" si="0"/>
        <v>1.4600000000000002</v>
      </c>
      <c r="U28" s="191">
        <f t="shared" si="1"/>
        <v>51.1</v>
      </c>
      <c r="V28" s="191">
        <f t="shared" si="2"/>
        <v>0</v>
      </c>
      <c r="W28" s="189" t="str">
        <f t="shared" si="3"/>
        <v>Pass</v>
      </c>
      <c r="X28" s="230"/>
      <c r="Y28" s="190">
        <f t="shared" si="12"/>
        <v>0</v>
      </c>
      <c r="Z28" s="190">
        <v>44.6</v>
      </c>
      <c r="AA28" s="176">
        <f t="shared" si="10"/>
        <v>6.5</v>
      </c>
      <c r="AB28" s="189" t="s">
        <v>652</v>
      </c>
      <c r="AC28" s="189" t="s">
        <v>1</v>
      </c>
      <c r="AD28" s="99" t="s">
        <v>649</v>
      </c>
      <c r="AE28" s="189" t="s">
        <v>1205</v>
      </c>
      <c r="AF28" s="189" t="s">
        <v>797</v>
      </c>
      <c r="AG28" s="330" t="s">
        <v>1207</v>
      </c>
      <c r="AH28" s="189" t="s">
        <v>1209</v>
      </c>
      <c r="AI28" s="189"/>
      <c r="AJ28" s="191">
        <f t="shared" si="47"/>
        <v>1.4600000000000002</v>
      </c>
      <c r="AK28" s="191">
        <v>51.1</v>
      </c>
      <c r="AL28" s="190">
        <v>0</v>
      </c>
      <c r="AM28" s="220" t="s">
        <v>1977</v>
      </c>
      <c r="AN28" s="196" t="s">
        <v>1813</v>
      </c>
      <c r="AO28" s="192">
        <v>46111</v>
      </c>
      <c r="AP28" s="192">
        <v>46126</v>
      </c>
      <c r="AQ28" s="190">
        <v>5</v>
      </c>
      <c r="AR28" s="193" t="s">
        <v>775</v>
      </c>
      <c r="AS28" s="193"/>
      <c r="AT28" s="175"/>
      <c r="AU28" s="175"/>
      <c r="AV28" s="175"/>
      <c r="AW28" s="175"/>
      <c r="AX28" s="175"/>
      <c r="AY28" s="175"/>
      <c r="AZ28" s="220"/>
      <c r="BA28" s="175"/>
      <c r="BB28" s="177">
        <f t="shared" si="41"/>
        <v>0</v>
      </c>
      <c r="BC28" s="176"/>
      <c r="BD28" s="176"/>
      <c r="BE28" s="176"/>
      <c r="BF28" s="176"/>
      <c r="BG28" s="176"/>
      <c r="BH28" s="176"/>
      <c r="BI28" s="175"/>
      <c r="BJ28" s="175"/>
      <c r="BK28" s="175"/>
      <c r="BL28" s="175"/>
      <c r="BM28" s="175"/>
      <c r="BN28" s="175"/>
      <c r="BO28" s="175"/>
      <c r="BP28" s="175"/>
      <c r="BQ28" s="175"/>
      <c r="BR28" s="175"/>
      <c r="BS28" s="177">
        <f t="shared" si="48"/>
        <v>0</v>
      </c>
      <c r="BT28" s="176"/>
      <c r="BU28" s="176"/>
      <c r="BV28" s="176"/>
      <c r="BW28" s="176"/>
      <c r="BX28" s="176"/>
      <c r="BY28" s="176"/>
      <c r="BZ28" s="175"/>
      <c r="CA28" s="175"/>
      <c r="CB28" s="175"/>
      <c r="CC28" s="175"/>
      <c r="CD28" s="175"/>
      <c r="CE28" s="175"/>
      <c r="CF28" s="175"/>
      <c r="CG28" s="175"/>
      <c r="CH28" s="175"/>
      <c r="CI28" s="175"/>
      <c r="CJ28" s="177"/>
      <c r="CK28" s="176"/>
      <c r="CL28" s="176"/>
      <c r="CM28" s="178"/>
      <c r="CN28" s="176"/>
      <c r="CO28" s="176"/>
      <c r="CP28" s="176"/>
      <c r="CQ28" s="175"/>
      <c r="CR28" s="175"/>
    </row>
    <row r="29" spans="2:96" ht="14.5">
      <c r="B29" s="476" t="s">
        <v>1866</v>
      </c>
      <c r="X29" s="230"/>
      <c r="Y29" s="190">
        <f t="shared" si="12"/>
        <v>0</v>
      </c>
      <c r="AA29" s="79">
        <f t="shared" si="10"/>
        <v>0</v>
      </c>
    </row>
    <row r="30" spans="2:96" ht="37.15" customHeight="1">
      <c r="B30" s="183" t="s">
        <v>1940</v>
      </c>
      <c r="C30" s="184">
        <v>2026</v>
      </c>
      <c r="D30" s="172" t="s">
        <v>13</v>
      </c>
      <c r="E30" s="95" t="s">
        <v>55</v>
      </c>
      <c r="F30" s="185" t="s">
        <v>745</v>
      </c>
      <c r="G30" s="185" t="s">
        <v>433</v>
      </c>
      <c r="H30" s="520" t="str">
        <f>IFERROR(VLOOKUP(G30,'C38 NB project list'!F:J,2,0),IFERROR(VLOOKUP(G30, 'C38 AIO project list'!E:I,2,0),""))</f>
        <v>L3X0 17" Intel RPL Refresh HX55 + NV GPU(HPT1&amp;HPT2)</v>
      </c>
      <c r="I30" s="186">
        <f>IFERROR(VLOOKUP(G30,'C38 NB project list'!F:J,4,0),IFERROR(VLOOKUP(G30, 'C38 AIO project list'!E:I,4,0),""))</f>
        <v>45811</v>
      </c>
      <c r="J30" s="185" t="str">
        <f t="shared" ref="J30" ca="1" si="50">IF(K30&lt;=TODAY(),"Y","N")</f>
        <v>N</v>
      </c>
      <c r="K30" s="186">
        <f>IFERROR(VLOOKUP(G30,'C38 NB project list'!F:J,5,0),IFERROR(VLOOKUP(G30,'C38 AIO project list'!E:I,5,0),""))</f>
        <v>46568</v>
      </c>
      <c r="L30" s="186">
        <f t="shared" ref="L30" si="51">IF(ISNUMBER(K30),EDATE(K30,60),"")</f>
        <v>48395</v>
      </c>
      <c r="M30" s="186" t="str">
        <f t="shared" ref="M30" ca="1" si="52">IF(COUNT(I30,K30,L30)=0, "", IF(TODAY()&lt;I30,"NPI",IF(TODAY()&lt;K30,"MP",IF(TODAY()&lt;L30,"EOP","EOS"))))</f>
        <v>MP</v>
      </c>
      <c r="N30" s="97">
        <f ca="1">IF(M30="MP",(TODAY()-I30)/365,"NA")</f>
        <v>1.0027397260273974</v>
      </c>
      <c r="O30" s="164" t="str">
        <f ca="1">IF(M30="EOP",(TODAY()-#REF!)/365,"NA")</f>
        <v>NA</v>
      </c>
      <c r="P30" s="165" t="str">
        <f t="shared" ref="P30" ca="1" si="53">IF(M30="EOS",(TODAY()-L30)/365,"NA")</f>
        <v>NA</v>
      </c>
      <c r="Q30" s="165" t="s">
        <v>643</v>
      </c>
      <c r="R30" s="175" t="s">
        <v>746</v>
      </c>
      <c r="S30" s="190">
        <v>15</v>
      </c>
      <c r="T30" s="101">
        <f t="shared" ref="T30" si="54">AJ30+BB30+BS30+CJ30</f>
        <v>0.39047619047619048</v>
      </c>
      <c r="U30" s="122">
        <f t="shared" ref="U30" si="55">AK30+BC30+BT30+CK30</f>
        <v>41</v>
      </c>
      <c r="V30" s="122">
        <f t="shared" ref="V30" si="56">AL30+BD30+BU30+CL30</f>
        <v>0</v>
      </c>
      <c r="W30" s="175" t="str">
        <f t="shared" ref="W30" si="57">IF(COUNTA(AC30,AU30,BL30,CC30)=0,"",IF(CC30&lt;&gt;"",CC30,IF(BL30&lt;&gt;"",BL30,IF(AU30&lt;&gt;"",AU30,AC30))))</f>
        <v>Planning</v>
      </c>
      <c r="X30" s="230"/>
      <c r="Y30" s="190">
        <f t="shared" si="12"/>
        <v>0</v>
      </c>
      <c r="Z30" s="100">
        <v>41</v>
      </c>
      <c r="AA30" s="177">
        <f t="shared" si="10"/>
        <v>0</v>
      </c>
      <c r="AB30" s="99" t="s">
        <v>652</v>
      </c>
      <c r="AC30" s="99" t="s">
        <v>4</v>
      </c>
      <c r="AD30" s="99" t="s">
        <v>54</v>
      </c>
      <c r="AE30" s="166" t="s">
        <v>734</v>
      </c>
      <c r="AF30" s="471" t="s">
        <v>1953</v>
      </c>
      <c r="AG30" s="355" t="s">
        <v>1929</v>
      </c>
      <c r="AH30" s="189" t="s">
        <v>1085</v>
      </c>
      <c r="AI30" s="281"/>
      <c r="AJ30" s="101">
        <f>IF(AK30=0,0,AK30/AQ30/7)</f>
        <v>0.39047619047619048</v>
      </c>
      <c r="AK30" s="100">
        <v>41</v>
      </c>
      <c r="AL30" s="190">
        <v>0</v>
      </c>
      <c r="AM30" s="220" t="s">
        <v>1975</v>
      </c>
      <c r="AN30" s="196" t="s">
        <v>1932</v>
      </c>
      <c r="AO30" s="473">
        <v>46168</v>
      </c>
      <c r="AP30" s="473">
        <v>46188</v>
      </c>
      <c r="AQ30" s="190">
        <v>15</v>
      </c>
      <c r="AR30" s="193" t="s">
        <v>1943</v>
      </c>
      <c r="AS30" s="193"/>
      <c r="AT30" s="175"/>
      <c r="AU30" s="175"/>
      <c r="AV30" s="175"/>
      <c r="AW30" s="175"/>
      <c r="AX30" s="175"/>
      <c r="AY30" s="175"/>
      <c r="AZ30" s="220"/>
      <c r="BA30" s="175"/>
      <c r="BB30" s="176"/>
      <c r="BC30" s="176"/>
      <c r="BD30" s="176"/>
      <c r="BE30" s="176"/>
      <c r="BF30" s="176"/>
      <c r="BG30" s="176"/>
      <c r="BH30" s="176"/>
      <c r="BI30" s="175"/>
      <c r="BJ30" s="175"/>
      <c r="BK30" s="175"/>
      <c r="BL30" s="175"/>
      <c r="BM30" s="175"/>
      <c r="BN30" s="175"/>
      <c r="BO30" s="175"/>
      <c r="BP30" s="175"/>
      <c r="BQ30" s="175"/>
      <c r="BR30" s="175"/>
      <c r="BS30" s="176"/>
      <c r="BT30" s="176"/>
      <c r="BU30" s="176"/>
      <c r="BV30" s="176"/>
      <c r="BW30" s="176"/>
      <c r="BX30" s="176"/>
      <c r="BY30" s="176"/>
      <c r="BZ30" s="175"/>
      <c r="CA30" s="175"/>
      <c r="CB30" s="175"/>
    </row>
    <row r="31" spans="2:96" ht="37.15" customHeight="1">
      <c r="B31" s="183" t="s">
        <v>1939</v>
      </c>
      <c r="C31" s="184">
        <v>2026</v>
      </c>
      <c r="D31" s="172" t="s">
        <v>13</v>
      </c>
      <c r="E31" s="95" t="s">
        <v>55</v>
      </c>
      <c r="F31" s="185" t="s">
        <v>745</v>
      </c>
      <c r="G31" s="185" t="s">
        <v>437</v>
      </c>
      <c r="H31" s="520" t="str">
        <f>IFERROR(VLOOKUP(G31,'C38 NB project list'!F:J,2,0),IFERROR(VLOOKUP(G31, 'C38 AIO project list'!E:I,2,0),""))</f>
        <v>L3X0 15" Intel RPL Refresh HX55 + NV GPU</v>
      </c>
      <c r="I31" s="186">
        <f>IFERROR(VLOOKUP(G31,'C38 NB project list'!F:J,4,0),IFERROR(VLOOKUP(G31, 'C38 AIO project list'!E:I,4,0),""))</f>
        <v>45795</v>
      </c>
      <c r="J31" s="185" t="str">
        <f ca="1">IF(K31&lt;=TODAY(),"Y","N")</f>
        <v>N</v>
      </c>
      <c r="K31" s="186">
        <f>IFERROR(VLOOKUP(G31,'C38 NB project list'!F:J,5,0),IFERROR(VLOOKUP(G31,'C38 AIO project list'!E:I,5,0),""))</f>
        <v>46568</v>
      </c>
      <c r="L31" s="186">
        <f>IF(ISNUMBER(K31),EDATE(K31,60),"")</f>
        <v>48395</v>
      </c>
      <c r="M31" s="186" t="str">
        <f ca="1">IF(COUNT(I31,K31,L31)=0, "", IF(TODAY()&lt;I31,"NPI",IF(TODAY()&lt;K31,"MP",IF(TODAY()&lt;L31,"EOP","EOS"))))</f>
        <v>MP</v>
      </c>
      <c r="N31" s="97">
        <f ca="1">IF(M31="MP",(TODAY()-I31)/365,"NA")</f>
        <v>1.0465753424657533</v>
      </c>
      <c r="O31" s="164" t="str">
        <f ca="1">IF(M31="EOP",(TODAY()-#REF!)/365,"NA")</f>
        <v>NA</v>
      </c>
      <c r="P31" s="165" t="str">
        <f ca="1">IF(M31="EOS",(TODAY()-L31)/365,"NA")</f>
        <v>NA</v>
      </c>
      <c r="Q31" s="165" t="s">
        <v>643</v>
      </c>
      <c r="R31" s="175" t="s">
        <v>746</v>
      </c>
      <c r="S31" s="190">
        <v>20</v>
      </c>
      <c r="T31" s="101">
        <f>AJ31+BB31+BS31+CJ31</f>
        <v>0.39047619047619048</v>
      </c>
      <c r="U31" s="122">
        <f>AK31+BC31+BT31+CK31</f>
        <v>41</v>
      </c>
      <c r="V31" s="122">
        <f>AL31+BD31+BU31+CL31</f>
        <v>0</v>
      </c>
      <c r="W31" s="175" t="str">
        <f>IF(COUNTA(AC31,AU31,BL31,CC31)=0,"",IF(CC31&lt;&gt;"",CC31,IF(BL31&lt;&gt;"",BL31,IF(AU31&lt;&gt;"",AU31,AC31))))</f>
        <v>Planning</v>
      </c>
      <c r="X31" s="230"/>
      <c r="Y31" s="190">
        <f>IF(AND(X31&lt;&gt;"", AO31&lt;&gt;""),X31-AO31,0)</f>
        <v>0</v>
      </c>
      <c r="Z31" s="100">
        <v>41</v>
      </c>
      <c r="AA31" s="177">
        <f t="shared" si="10"/>
        <v>0</v>
      </c>
      <c r="AB31" s="99" t="s">
        <v>652</v>
      </c>
      <c r="AC31" s="99" t="s">
        <v>4</v>
      </c>
      <c r="AD31" s="99" t="s">
        <v>54</v>
      </c>
      <c r="AE31" s="166" t="s">
        <v>734</v>
      </c>
      <c r="AF31" s="471" t="s">
        <v>1953</v>
      </c>
      <c r="AG31" s="355" t="s">
        <v>1929</v>
      </c>
      <c r="AH31" s="189" t="s">
        <v>1085</v>
      </c>
      <c r="AI31" s="281"/>
      <c r="AJ31" s="101">
        <f>IF(AK31=0,0,AK31/AQ31/7)</f>
        <v>0.39047619047619048</v>
      </c>
      <c r="AK31" s="100">
        <v>41</v>
      </c>
      <c r="AL31" s="190">
        <v>0</v>
      </c>
      <c r="AM31" s="220" t="s">
        <v>1975</v>
      </c>
      <c r="AN31" s="196" t="s">
        <v>1931</v>
      </c>
      <c r="AO31" s="473">
        <v>46168</v>
      </c>
      <c r="AP31" s="473">
        <v>46188</v>
      </c>
      <c r="AQ31" s="190">
        <v>15</v>
      </c>
      <c r="AR31" s="193" t="s">
        <v>1943</v>
      </c>
      <c r="AS31" s="193"/>
      <c r="AT31" s="175"/>
      <c r="AU31" s="175"/>
      <c r="AV31" s="175"/>
      <c r="AW31" s="175"/>
      <c r="AX31" s="175"/>
      <c r="AY31" s="175"/>
      <c r="AZ31" s="175"/>
      <c r="BA31" s="175"/>
      <c r="BB31" s="176"/>
      <c r="BC31" s="176"/>
      <c r="BD31" s="176"/>
      <c r="BE31" s="176"/>
      <c r="BF31" s="176"/>
      <c r="BG31" s="176"/>
      <c r="BH31" s="176"/>
      <c r="BI31" s="175"/>
      <c r="BJ31" s="175"/>
      <c r="BK31" s="175"/>
      <c r="BL31" s="175"/>
      <c r="BM31" s="175"/>
      <c r="BN31" s="175"/>
      <c r="BO31" s="175"/>
      <c r="BP31" s="175"/>
      <c r="BQ31" s="175"/>
      <c r="BR31" s="175"/>
      <c r="BS31" s="176"/>
      <c r="BT31" s="176"/>
      <c r="BU31" s="176"/>
      <c r="BV31" s="176"/>
      <c r="BW31" s="176"/>
      <c r="BX31" s="176"/>
      <c r="BY31" s="176"/>
      <c r="BZ31" s="175"/>
      <c r="CA31" s="175"/>
      <c r="CB31" s="175"/>
    </row>
    <row r="32" spans="2:96" ht="37.15" customHeight="1">
      <c r="B32" s="183" t="s">
        <v>1938</v>
      </c>
      <c r="C32" s="184">
        <v>2026</v>
      </c>
      <c r="D32" s="172" t="s">
        <v>13</v>
      </c>
      <c r="E32" s="95" t="s">
        <v>55</v>
      </c>
      <c r="F32" s="185" t="s">
        <v>745</v>
      </c>
      <c r="G32" s="185" t="s">
        <v>433</v>
      </c>
      <c r="H32" s="520" t="str">
        <f>IFERROR(VLOOKUP(G32,'C38 NB project list'!F:J,2,0),IFERROR(VLOOKUP(G32, 'C38 AIO project list'!E:I,2,0),""))</f>
        <v>L3X0 17" Intel RPL Refresh HX55 + NV GPU(HPT1&amp;HPT2)</v>
      </c>
      <c r="I32" s="186">
        <f>IFERROR(VLOOKUP(G32,'C38 NB project list'!F:J,4,0),IFERROR(VLOOKUP(G32, 'C38 AIO project list'!E:I,4,0),""))</f>
        <v>45811</v>
      </c>
      <c r="J32" s="185" t="str">
        <f t="shared" ref="J32" ca="1" si="58">IF(K32&lt;=TODAY(),"Y","N")</f>
        <v>N</v>
      </c>
      <c r="K32" s="186">
        <f>IFERROR(VLOOKUP(G32,'C38 NB project list'!F:J,5,0),IFERROR(VLOOKUP(G32,'C38 AIO project list'!E:I,5,0),""))</f>
        <v>46568</v>
      </c>
      <c r="L32" s="186">
        <f t="shared" ref="L32:L33" si="59">IF(ISNUMBER(K32),EDATE(K32,60),"")</f>
        <v>48395</v>
      </c>
      <c r="M32" s="186" t="str">
        <f t="shared" ref="M32:M33" ca="1" si="60">IF(COUNT(I32,K32,L32)=0, "", IF(TODAY()&lt;I32,"NPI",IF(TODAY()&lt;K32,"MP",IF(TODAY()&lt;L32,"EOP","EOS"))))</f>
        <v>MP</v>
      </c>
      <c r="N32" s="97">
        <f ca="1">IF(M32="MP",(TODAY()-I32)/365,"NA")</f>
        <v>1.0027397260273974</v>
      </c>
      <c r="O32" s="164" t="str">
        <f ca="1">IF(M32="EOP",(TODAY()-#REF!)/365,"NA")</f>
        <v>NA</v>
      </c>
      <c r="P32" s="165" t="str">
        <f t="shared" ref="P32:P33" ca="1" si="61">IF(M32="EOS",(TODAY()-L32)/365,"NA")</f>
        <v>NA</v>
      </c>
      <c r="Q32" s="165" t="s">
        <v>643</v>
      </c>
      <c r="R32" s="175" t="s">
        <v>746</v>
      </c>
      <c r="S32" s="190">
        <v>15</v>
      </c>
      <c r="T32" s="101">
        <f t="shared" ref="T32:T33" si="62">AJ32+BB32+BS32+CJ32</f>
        <v>0.19999999999999998</v>
      </c>
      <c r="U32" s="122">
        <f t="shared" ref="U32:U33" si="63">AK32+BC32+BT32+CK32</f>
        <v>21</v>
      </c>
      <c r="V32" s="122">
        <f t="shared" ref="V32:V33" si="64">AL32+BD32+BU32+CL32</f>
        <v>0</v>
      </c>
      <c r="W32" s="175" t="str">
        <f t="shared" ref="W32:W33" si="65">IF(COUNTA(AC32,AU32,BL32,CC32)=0,"",IF(CC32&lt;&gt;"",CC32,IF(BL32&lt;&gt;"",BL32,IF(AU32&lt;&gt;"",AU32,AC32))))</f>
        <v>Planning</v>
      </c>
      <c r="X32" s="230"/>
      <c r="Y32" s="190">
        <f t="shared" ref="Y32:Y33" si="66">IF(AND(X32&lt;&gt;"", AO32&lt;&gt;""),X32-AO32,0)</f>
        <v>0</v>
      </c>
      <c r="Z32" s="100">
        <v>21</v>
      </c>
      <c r="AA32" s="177">
        <f t="shared" si="10"/>
        <v>0</v>
      </c>
      <c r="AB32" s="99" t="s">
        <v>652</v>
      </c>
      <c r="AC32" s="99" t="s">
        <v>4</v>
      </c>
      <c r="AD32" s="99" t="s">
        <v>54</v>
      </c>
      <c r="AE32" s="166" t="s">
        <v>735</v>
      </c>
      <c r="AF32" s="471" t="s">
        <v>1952</v>
      </c>
      <c r="AG32" s="355" t="s">
        <v>1929</v>
      </c>
      <c r="AH32" s="189" t="s">
        <v>1085</v>
      </c>
      <c r="AI32" s="281"/>
      <c r="AJ32" s="101">
        <f>IF(AK32=0,0,AK32/AQ32/7)</f>
        <v>0.19999999999999998</v>
      </c>
      <c r="AK32" s="100">
        <v>21</v>
      </c>
      <c r="AL32" s="190">
        <v>0</v>
      </c>
      <c r="AM32" s="220" t="s">
        <v>1975</v>
      </c>
      <c r="AN32" s="196" t="s">
        <v>1932</v>
      </c>
      <c r="AO32" s="473">
        <v>46168</v>
      </c>
      <c r="AP32" s="473">
        <v>46188</v>
      </c>
      <c r="AQ32" s="190">
        <v>15</v>
      </c>
      <c r="AR32" s="193" t="s">
        <v>1942</v>
      </c>
      <c r="AS32" s="193"/>
      <c r="AT32" s="175"/>
      <c r="AU32" s="175"/>
      <c r="AV32" s="175"/>
      <c r="AW32" s="175"/>
      <c r="AX32" s="175"/>
      <c r="AY32" s="175"/>
      <c r="AZ32" s="220"/>
      <c r="BA32" s="175"/>
      <c r="BB32" s="176"/>
      <c r="BC32" s="176"/>
      <c r="BD32" s="176"/>
      <c r="BE32" s="176"/>
      <c r="BF32" s="176"/>
      <c r="BG32" s="176"/>
      <c r="BH32" s="176"/>
      <c r="BI32" s="175"/>
      <c r="BJ32" s="175"/>
      <c r="BK32" s="175"/>
      <c r="BL32" s="175"/>
      <c r="BM32" s="175"/>
      <c r="BN32" s="175"/>
      <c r="BO32" s="175"/>
      <c r="BP32" s="175"/>
      <c r="BQ32" s="175"/>
      <c r="BR32" s="175"/>
      <c r="BS32" s="176"/>
      <c r="BT32" s="176"/>
      <c r="BU32" s="176"/>
      <c r="BV32" s="176"/>
      <c r="BW32" s="176"/>
      <c r="BX32" s="176"/>
      <c r="BY32" s="176"/>
      <c r="BZ32" s="175"/>
      <c r="CA32" s="175"/>
      <c r="CB32" s="175"/>
    </row>
    <row r="33" spans="2:96" ht="37.15" customHeight="1">
      <c r="B33" s="183" t="s">
        <v>1937</v>
      </c>
      <c r="C33" s="184">
        <v>2026</v>
      </c>
      <c r="D33" s="172" t="s">
        <v>13</v>
      </c>
      <c r="E33" s="95" t="s">
        <v>55</v>
      </c>
      <c r="F33" s="185" t="s">
        <v>745</v>
      </c>
      <c r="G33" s="185" t="s">
        <v>437</v>
      </c>
      <c r="H33" s="520" t="str">
        <f>IFERROR(VLOOKUP(G33,'C38 NB project list'!F:J,2,0),IFERROR(VLOOKUP(G33, 'C38 AIO project list'!E:I,2,0),""))</f>
        <v>L3X0 15" Intel RPL Refresh HX55 + NV GPU</v>
      </c>
      <c r="I33" s="186">
        <f>IFERROR(VLOOKUP(G33,'C38 NB project list'!F:J,4,0),IFERROR(VLOOKUP(G33, 'C38 AIO project list'!E:I,4,0),""))</f>
        <v>45795</v>
      </c>
      <c r="J33" s="185" t="str">
        <f ca="1">IF(K33&lt;=TODAY(),"Y","N")</f>
        <v>N</v>
      </c>
      <c r="K33" s="186">
        <f>IFERROR(VLOOKUP(G33,'C38 NB project list'!F:J,5,0),IFERROR(VLOOKUP(G33,'C38 AIO project list'!E:I,5,0),""))</f>
        <v>46568</v>
      </c>
      <c r="L33" s="186">
        <f t="shared" si="59"/>
        <v>48395</v>
      </c>
      <c r="M33" s="186" t="str">
        <f t="shared" ca="1" si="60"/>
        <v>MP</v>
      </c>
      <c r="N33" s="97">
        <f t="shared" ref="N33" ca="1" si="67">IF(M33="MP",(TODAY()-I33)/365,"NA")</f>
        <v>1.0465753424657533</v>
      </c>
      <c r="O33" s="164" t="str">
        <f ca="1">IF(M33="EOP",(TODAY()-#REF!)/365,"NA")</f>
        <v>NA</v>
      </c>
      <c r="P33" s="165" t="str">
        <f t="shared" ca="1" si="61"/>
        <v>NA</v>
      </c>
      <c r="Q33" s="165" t="s">
        <v>643</v>
      </c>
      <c r="R33" s="175" t="s">
        <v>746</v>
      </c>
      <c r="S33" s="190">
        <v>20</v>
      </c>
      <c r="T33" s="101">
        <f t="shared" si="62"/>
        <v>0.19999999999999998</v>
      </c>
      <c r="U33" s="122">
        <f t="shared" si="63"/>
        <v>21</v>
      </c>
      <c r="V33" s="122">
        <f t="shared" si="64"/>
        <v>0</v>
      </c>
      <c r="W33" s="175" t="str">
        <f t="shared" si="65"/>
        <v>Planning</v>
      </c>
      <c r="X33" s="230"/>
      <c r="Y33" s="190">
        <f t="shared" si="66"/>
        <v>0</v>
      </c>
      <c r="Z33" s="100">
        <v>21</v>
      </c>
      <c r="AA33" s="177">
        <f t="shared" si="10"/>
        <v>0</v>
      </c>
      <c r="AB33" s="99" t="s">
        <v>652</v>
      </c>
      <c r="AC33" s="99" t="s">
        <v>4</v>
      </c>
      <c r="AD33" s="99" t="s">
        <v>54</v>
      </c>
      <c r="AE33" s="166" t="s">
        <v>735</v>
      </c>
      <c r="AF33" s="471" t="s">
        <v>1952</v>
      </c>
      <c r="AG33" s="355" t="s">
        <v>1929</v>
      </c>
      <c r="AH33" s="189" t="s">
        <v>1085</v>
      </c>
      <c r="AI33" s="281"/>
      <c r="AJ33" s="101">
        <f>IF(AK33=0,0,AK33/AQ33/7)</f>
        <v>0.19999999999999998</v>
      </c>
      <c r="AK33" s="100">
        <v>21</v>
      </c>
      <c r="AL33" s="190">
        <v>0</v>
      </c>
      <c r="AM33" s="220" t="s">
        <v>1975</v>
      </c>
      <c r="AN33" s="196" t="s">
        <v>1931</v>
      </c>
      <c r="AO33" s="473">
        <v>46168</v>
      </c>
      <c r="AP33" s="473">
        <v>46188</v>
      </c>
      <c r="AQ33" s="190">
        <v>15</v>
      </c>
      <c r="AR33" s="193" t="s">
        <v>1942</v>
      </c>
      <c r="AS33" s="193"/>
      <c r="AT33" s="175"/>
      <c r="AU33" s="175"/>
      <c r="AV33" s="175"/>
      <c r="AW33" s="175"/>
      <c r="AX33" s="175"/>
      <c r="AY33" s="175"/>
      <c r="AZ33" s="175"/>
      <c r="BA33" s="175"/>
      <c r="BB33" s="176"/>
      <c r="BC33" s="176"/>
      <c r="BD33" s="176"/>
      <c r="BE33" s="176"/>
      <c r="BF33" s="176"/>
      <c r="BG33" s="176"/>
      <c r="BH33" s="176"/>
      <c r="BI33" s="175"/>
      <c r="BJ33" s="175"/>
      <c r="BK33" s="175"/>
      <c r="BL33" s="175"/>
      <c r="BM33" s="175"/>
      <c r="BN33" s="175"/>
      <c r="BO33" s="175"/>
      <c r="BP33" s="175"/>
      <c r="BQ33" s="175"/>
      <c r="BR33" s="175"/>
      <c r="BS33" s="176"/>
      <c r="BT33" s="176"/>
      <c r="BU33" s="176"/>
      <c r="BV33" s="176"/>
      <c r="BW33" s="176"/>
      <c r="BX33" s="176"/>
      <c r="BY33" s="176"/>
      <c r="BZ33" s="175"/>
      <c r="CA33" s="175"/>
      <c r="CB33" s="175"/>
    </row>
    <row r="34" spans="2:96" ht="37.15" customHeight="1">
      <c r="B34" s="183" t="s">
        <v>1936</v>
      </c>
      <c r="C34" s="184">
        <v>2026</v>
      </c>
      <c r="D34" s="172" t="s">
        <v>1562</v>
      </c>
      <c r="E34" s="95" t="s">
        <v>55</v>
      </c>
      <c r="F34" s="185" t="s">
        <v>745</v>
      </c>
      <c r="G34" s="185" t="s">
        <v>435</v>
      </c>
      <c r="H34" s="520" t="str">
        <f>IFERROR(VLOOKUP(G34,'C38 NB project list'!F:J,2,0),IFERROR(VLOOKUP(G34, 'C38 AIO project list'!E:I,2,0),""))</f>
        <v>L3X0 15" AMD Hawk Point Refresh H45  + NV GPU</v>
      </c>
      <c r="I34" s="186">
        <f>IFERROR(VLOOKUP(G34,'C38 NB project list'!F:J,4,0),IFERROR(VLOOKUP(G34, 'C38 AIO project list'!E:I,4,0),""))</f>
        <v>45799</v>
      </c>
      <c r="J34" s="185" t="str">
        <f t="shared" ref="J34" ca="1" si="68">IF(K34&lt;=TODAY(),"Y","N")</f>
        <v>N</v>
      </c>
      <c r="K34" s="186">
        <f>IFERROR(VLOOKUP(G34,'C38 NB project list'!F:J,5,0),IFERROR(VLOOKUP(G34,'C38 AIO project list'!E:I,5,0),""))</f>
        <v>46568</v>
      </c>
      <c r="L34" s="96">
        <f t="shared" ref="L34" si="69">IF(ISNUMBER(K34),EDATE(K34,60),"")</f>
        <v>48395</v>
      </c>
      <c r="M34" s="186" t="str">
        <f t="shared" ref="M34" ca="1" si="70">IF(COUNT(I34,K34,L34)=0, "", IF(TODAY()&lt;I34,"NPI",IF(TODAY()&lt;K34,"MP",IF(TODAY()&lt;L34,"EOP","EOS"))))</f>
        <v>MP</v>
      </c>
      <c r="N34" s="97">
        <f t="shared" ref="N34" ca="1" si="71">IF(M34="MP",(TODAY()-I34)/365,"NA")</f>
        <v>1.0356164383561643</v>
      </c>
      <c r="O34" s="164" t="str">
        <f ca="1">IF(M34="EOP",(TODAY()-#REF!)/365,"NA")</f>
        <v>NA</v>
      </c>
      <c r="P34" s="165" t="str">
        <f t="shared" ref="P34" ca="1" si="72">IF(M34="EOS",(TODAY()-L34)/365,"NA")</f>
        <v>NA</v>
      </c>
      <c r="Q34" s="165" t="s">
        <v>643</v>
      </c>
      <c r="R34" s="175" t="s">
        <v>746</v>
      </c>
      <c r="S34" s="190">
        <v>20</v>
      </c>
      <c r="T34" s="101">
        <f t="shared" ref="T34" si="73">AJ34+BB34+BS34+CJ34</f>
        <v>1.8476190476190477</v>
      </c>
      <c r="U34" s="122">
        <f>AK34+BC34+BT34+CK34</f>
        <v>194</v>
      </c>
      <c r="V34" s="122">
        <f t="shared" ref="V34" si="74">AL34+BD34+BU34+CL34</f>
        <v>93</v>
      </c>
      <c r="W34" s="175" t="str">
        <f t="shared" ref="W34:W37" si="75">IF(COUNTA(AC34,AU34,BL34,CC34)=0,"",IF(CC34&lt;&gt;"",CC34,IF(BL34&lt;&gt;"",BL34,IF(AU34&lt;&gt;"",AU34,AC34))))</f>
        <v>Testing</v>
      </c>
      <c r="X34" s="230"/>
      <c r="Y34" s="190">
        <f t="shared" ref="Y34" si="76">IF(AND(X34&lt;&gt;"", AO34&lt;&gt;""),X34-AO34,0)</f>
        <v>0</v>
      </c>
      <c r="Z34" s="100">
        <v>194</v>
      </c>
      <c r="AA34" s="177">
        <f t="shared" si="10"/>
        <v>0</v>
      </c>
      <c r="AB34" s="99" t="s">
        <v>652</v>
      </c>
      <c r="AC34" s="99" t="s">
        <v>729</v>
      </c>
      <c r="AD34" s="99" t="s">
        <v>54</v>
      </c>
      <c r="AE34" s="166" t="s">
        <v>702</v>
      </c>
      <c r="AF34" s="471" t="s">
        <v>1928</v>
      </c>
      <c r="AG34" s="355" t="s">
        <v>1930</v>
      </c>
      <c r="AH34" s="189" t="s">
        <v>1085</v>
      </c>
      <c r="AI34" s="281"/>
      <c r="AJ34" s="101">
        <f t="shared" ref="AJ34" si="77">IF(AK34=0,0,AK34/AQ34/7)</f>
        <v>1.8476190476190477</v>
      </c>
      <c r="AK34" s="100">
        <v>194</v>
      </c>
      <c r="AL34" s="190">
        <v>93</v>
      </c>
      <c r="AM34" s="220" t="s">
        <v>1975</v>
      </c>
      <c r="AN34" s="196" t="s">
        <v>1933</v>
      </c>
      <c r="AO34" s="365">
        <v>46171</v>
      </c>
      <c r="AP34" s="365">
        <v>46191</v>
      </c>
      <c r="AQ34" s="366">
        <v>15</v>
      </c>
      <c r="AR34" s="193" t="s">
        <v>1935</v>
      </c>
      <c r="AS34" s="193"/>
      <c r="AT34" s="175"/>
      <c r="AU34" s="175"/>
      <c r="AV34" s="175"/>
      <c r="AW34" s="175"/>
      <c r="AX34" s="175"/>
      <c r="AY34" s="175"/>
      <c r="AZ34" s="220"/>
      <c r="BA34" s="175"/>
      <c r="BB34" s="177"/>
      <c r="BC34" s="176"/>
      <c r="BD34" s="176"/>
      <c r="BE34" s="176"/>
      <c r="BF34" s="176"/>
      <c r="BG34" s="176"/>
      <c r="BH34" s="176"/>
      <c r="BI34" s="175"/>
      <c r="BJ34" s="175"/>
      <c r="BK34" s="175"/>
      <c r="BL34" s="175"/>
      <c r="BM34" s="175"/>
      <c r="BN34" s="175"/>
      <c r="BO34" s="175"/>
      <c r="BP34" s="175"/>
      <c r="BQ34" s="175"/>
      <c r="BR34" s="175"/>
      <c r="BS34" s="176"/>
      <c r="BT34" s="176"/>
      <c r="BU34" s="176"/>
      <c r="BV34" s="176"/>
      <c r="BW34" s="176"/>
      <c r="BX34" s="176"/>
      <c r="BY34" s="176"/>
      <c r="BZ34" s="175"/>
      <c r="CA34" s="175"/>
      <c r="CB34" s="175"/>
    </row>
    <row r="35" spans="2:96" ht="37.15" customHeight="1">
      <c r="B35" s="183" t="s">
        <v>1927</v>
      </c>
      <c r="C35" s="184">
        <v>2026</v>
      </c>
      <c r="D35" s="172" t="s">
        <v>1562</v>
      </c>
      <c r="E35" s="95" t="s">
        <v>55</v>
      </c>
      <c r="F35" s="185" t="s">
        <v>745</v>
      </c>
      <c r="G35" s="185" t="s">
        <v>435</v>
      </c>
      <c r="H35" s="520" t="str">
        <f>IFERROR(VLOOKUP(G35,'C38 NB project list'!F:J,2,0),IFERROR(VLOOKUP(G35, 'C38 AIO project list'!E:I,2,0),""))</f>
        <v>L3X0 15" AMD Hawk Point Refresh H45  + NV GPU</v>
      </c>
      <c r="I35" s="186">
        <f>IFERROR(VLOOKUP(G35,'C38 NB project list'!F:J,4,0),IFERROR(VLOOKUP(G35, 'C38 AIO project list'!E:I,4,0),""))</f>
        <v>45799</v>
      </c>
      <c r="J35" s="185" t="str">
        <f t="shared" ref="J35" ca="1" si="78">IF(K35&lt;=TODAY(),"Y","N")</f>
        <v>N</v>
      </c>
      <c r="K35" s="186">
        <f>IFERROR(VLOOKUP(G35,'C38 NB project list'!F:J,5,0),IFERROR(VLOOKUP(G35,'C38 AIO project list'!E:I,5,0),""))</f>
        <v>46568</v>
      </c>
      <c r="L35" s="96">
        <f t="shared" ref="L35" si="79">IF(ISNUMBER(K35),EDATE(K35,60),"")</f>
        <v>48395</v>
      </c>
      <c r="M35" s="186" t="str">
        <f t="shared" ref="M35" ca="1" si="80">IF(COUNT(I35,K35,L35)=0, "", IF(TODAY()&lt;I35,"NPI",IF(TODAY()&lt;K35,"MP",IF(TODAY()&lt;L35,"EOP","EOS"))))</f>
        <v>MP</v>
      </c>
      <c r="N35" s="97">
        <f t="shared" ref="N35" ca="1" si="81">IF(M35="MP",(TODAY()-I35)/365,"NA")</f>
        <v>1.0356164383561643</v>
      </c>
      <c r="O35" s="164" t="str">
        <f ca="1">IF(M35="EOP",(TODAY()-#REF!)/365,"NA")</f>
        <v>NA</v>
      </c>
      <c r="P35" s="165" t="str">
        <f t="shared" ref="P35" ca="1" si="82">IF(M35="EOS",(TODAY()-L35)/365,"NA")</f>
        <v>NA</v>
      </c>
      <c r="Q35" s="165" t="s">
        <v>643</v>
      </c>
      <c r="R35" s="175" t="s">
        <v>746</v>
      </c>
      <c r="S35" s="190">
        <v>15</v>
      </c>
      <c r="T35" s="101">
        <f>AJ35+BB35+BS35+CJ35</f>
        <v>2.638095238095238</v>
      </c>
      <c r="U35" s="122">
        <f t="shared" ref="U35" si="83">AK35+BC35+BT35+CK35</f>
        <v>277</v>
      </c>
      <c r="V35" s="122">
        <f t="shared" ref="V35" si="84">AL35+BD35+BU35+CL35</f>
        <v>93</v>
      </c>
      <c r="W35" s="175" t="str">
        <f t="shared" si="75"/>
        <v>Testing</v>
      </c>
      <c r="X35" s="230"/>
      <c r="Y35" s="190">
        <f t="shared" ref="Y35" si="85">IF(AND(X35&lt;&gt;"", AO35&lt;&gt;""),X35-AO35,0)</f>
        <v>0</v>
      </c>
      <c r="Z35" s="100">
        <v>277</v>
      </c>
      <c r="AA35" s="177">
        <f t="shared" si="10"/>
        <v>0</v>
      </c>
      <c r="AB35" s="99" t="s">
        <v>652</v>
      </c>
      <c r="AC35" s="99" t="s">
        <v>729</v>
      </c>
      <c r="AD35" s="99" t="s">
        <v>54</v>
      </c>
      <c r="AE35" s="166" t="s">
        <v>702</v>
      </c>
      <c r="AF35" s="471" t="s">
        <v>1928</v>
      </c>
      <c r="AG35" s="355" t="s">
        <v>1930</v>
      </c>
      <c r="AH35" s="189" t="s">
        <v>1085</v>
      </c>
      <c r="AI35" s="281"/>
      <c r="AJ35" s="101">
        <f t="shared" ref="AJ35" si="86">IF(AK35=0,0,AK35/AQ35/7)</f>
        <v>2.638095238095238</v>
      </c>
      <c r="AK35" s="100">
        <v>277</v>
      </c>
      <c r="AL35" s="190">
        <v>93</v>
      </c>
      <c r="AM35" s="220" t="s">
        <v>1975</v>
      </c>
      <c r="AN35" s="196" t="s">
        <v>1933</v>
      </c>
      <c r="AO35" s="216">
        <v>46171</v>
      </c>
      <c r="AP35" s="216">
        <v>46191</v>
      </c>
      <c r="AQ35" s="190">
        <v>15</v>
      </c>
      <c r="AR35" s="193" t="s">
        <v>1935</v>
      </c>
      <c r="AS35" s="193"/>
      <c r="AT35" s="175"/>
      <c r="AU35" s="175"/>
      <c r="AV35" s="175"/>
      <c r="AW35" s="175"/>
      <c r="AX35" s="175"/>
      <c r="AY35" s="175"/>
      <c r="AZ35" s="220"/>
      <c r="BA35" s="175"/>
      <c r="BB35" s="177"/>
      <c r="BC35" s="176"/>
      <c r="BD35" s="176"/>
      <c r="BE35" s="176"/>
      <c r="BF35" s="176"/>
      <c r="BG35" s="176"/>
      <c r="BH35" s="176"/>
      <c r="BI35" s="175"/>
      <c r="BJ35" s="175"/>
      <c r="BK35" s="175"/>
      <c r="BL35" s="175"/>
      <c r="BM35" s="175"/>
      <c r="BN35" s="175"/>
      <c r="BO35" s="175"/>
      <c r="BP35" s="175"/>
      <c r="BQ35" s="175"/>
      <c r="BR35" s="175"/>
      <c r="BS35" s="176"/>
      <c r="BT35" s="176"/>
      <c r="BU35" s="176"/>
      <c r="BV35" s="176"/>
      <c r="BW35" s="176"/>
      <c r="BX35" s="176"/>
      <c r="BY35" s="176"/>
      <c r="BZ35" s="175"/>
      <c r="CA35" s="175"/>
      <c r="CB35" s="175"/>
    </row>
    <row r="36" spans="2:96" ht="37.15" customHeight="1">
      <c r="B36" s="183" t="s">
        <v>1926</v>
      </c>
      <c r="C36" s="184">
        <v>2026</v>
      </c>
      <c r="D36" s="172" t="s">
        <v>1562</v>
      </c>
      <c r="E36" s="95" t="s">
        <v>55</v>
      </c>
      <c r="F36" s="185" t="s">
        <v>745</v>
      </c>
      <c r="G36" s="185" t="s">
        <v>433</v>
      </c>
      <c r="H36" s="520" t="str">
        <f>IFERROR(VLOOKUP(G36,'C38 NB project list'!F:J,2,0),IFERROR(VLOOKUP(G36, 'C38 AIO project list'!E:I,2,0),""))</f>
        <v>L3X0 17" Intel RPL Refresh HX55 + NV GPU(HPT1&amp;HPT2)</v>
      </c>
      <c r="I36" s="186">
        <f>IFERROR(VLOOKUP(G36,'C38 NB project list'!F:J,4,0),IFERROR(VLOOKUP(G36, 'C38 AIO project list'!E:I,4,0),""))</f>
        <v>45811</v>
      </c>
      <c r="J36" s="185" t="str">
        <f t="shared" ref="J36" ca="1" si="87">IF(K36&lt;=TODAY(),"Y","N")</f>
        <v>N</v>
      </c>
      <c r="K36" s="186">
        <f>IFERROR(VLOOKUP(G36,'C38 NB project list'!F:J,5,0),IFERROR(VLOOKUP(G36,'C38 AIO project list'!E:I,5,0),""))</f>
        <v>46568</v>
      </c>
      <c r="L36" s="186">
        <f t="shared" ref="L36" si="88">IF(ISNUMBER(K36),EDATE(K36,60),"")</f>
        <v>48395</v>
      </c>
      <c r="M36" s="186" t="str">
        <f t="shared" ref="M36" ca="1" si="89">IF(COUNT(I36,K36,L36)=0, "", IF(TODAY()&lt;I36,"NPI",IF(TODAY()&lt;K36,"MP",IF(TODAY()&lt;L36,"EOP","EOS"))))</f>
        <v>MP</v>
      </c>
      <c r="N36" s="97">
        <f ca="1">IF(M36="MP",(TODAY()-I36)/365,"NA")</f>
        <v>1.0027397260273974</v>
      </c>
      <c r="O36" s="164" t="str">
        <f ca="1">IF(M36="EOP",(TODAY()-#REF!)/365,"NA")</f>
        <v>NA</v>
      </c>
      <c r="P36" s="165" t="str">
        <f t="shared" ref="P36" ca="1" si="90">IF(M36="EOS",(TODAY()-L36)/365,"NA")</f>
        <v>NA</v>
      </c>
      <c r="Q36" s="165" t="s">
        <v>643</v>
      </c>
      <c r="R36" s="175" t="s">
        <v>746</v>
      </c>
      <c r="S36" s="190">
        <v>15</v>
      </c>
      <c r="T36" s="101">
        <f t="shared" ref="T36" si="91">AJ36+BB36+BS36+CJ36</f>
        <v>3.4666666666666663</v>
      </c>
      <c r="U36" s="122">
        <f t="shared" ref="U36" si="92">AK36+BC36+BT36+CK36</f>
        <v>364</v>
      </c>
      <c r="V36" s="122">
        <f t="shared" ref="V36" si="93">AL36+BD36+BU36+CL36</f>
        <v>0</v>
      </c>
      <c r="W36" s="175" t="str">
        <f t="shared" si="75"/>
        <v>Testing</v>
      </c>
      <c r="X36" s="230"/>
      <c r="Y36" s="190">
        <f t="shared" ref="Y36" si="94">IF(AND(X36&lt;&gt;"", AO36&lt;&gt;""),X36-AO36,0)</f>
        <v>0</v>
      </c>
      <c r="Z36" s="100">
        <v>364</v>
      </c>
      <c r="AA36" s="177">
        <f t="shared" si="10"/>
        <v>0</v>
      </c>
      <c r="AB36" s="99" t="s">
        <v>652</v>
      </c>
      <c r="AC36" s="99" t="s">
        <v>729</v>
      </c>
      <c r="AD36" s="99" t="s">
        <v>54</v>
      </c>
      <c r="AE36" s="166" t="s">
        <v>702</v>
      </c>
      <c r="AF36" s="471" t="s">
        <v>1928</v>
      </c>
      <c r="AG36" s="355" t="s">
        <v>1929</v>
      </c>
      <c r="AH36" s="189" t="s">
        <v>1085</v>
      </c>
      <c r="AI36" s="281"/>
      <c r="AJ36" s="101">
        <f>IF(AK36=0,0,AK36/AQ36/7)</f>
        <v>3.4666666666666663</v>
      </c>
      <c r="AK36" s="100">
        <v>364</v>
      </c>
      <c r="AL36" s="190">
        <v>0</v>
      </c>
      <c r="AM36" s="220" t="s">
        <v>1975</v>
      </c>
      <c r="AN36" s="196" t="s">
        <v>1932</v>
      </c>
      <c r="AO36" s="365">
        <v>46168</v>
      </c>
      <c r="AP36" s="365">
        <v>46188</v>
      </c>
      <c r="AQ36" s="366">
        <v>15</v>
      </c>
      <c r="AR36" s="193" t="s">
        <v>1934</v>
      </c>
      <c r="AS36" s="193"/>
      <c r="AT36" s="175"/>
      <c r="AU36" s="175"/>
      <c r="AV36" s="175"/>
      <c r="AW36" s="175"/>
      <c r="AX36" s="175"/>
      <c r="AY36" s="175"/>
      <c r="AZ36" s="220"/>
      <c r="BA36" s="175"/>
      <c r="BB36" s="176"/>
      <c r="BC36" s="176"/>
      <c r="BD36" s="176"/>
      <c r="BE36" s="176"/>
      <c r="BF36" s="176"/>
      <c r="BG36" s="176"/>
      <c r="BH36" s="176"/>
      <c r="BI36" s="175"/>
      <c r="BJ36" s="175"/>
      <c r="BK36" s="175"/>
      <c r="BL36" s="175"/>
      <c r="BM36" s="175"/>
      <c r="BN36" s="175"/>
      <c r="BO36" s="175"/>
      <c r="BP36" s="175"/>
      <c r="BQ36" s="175"/>
      <c r="BR36" s="175"/>
      <c r="BS36" s="176"/>
      <c r="BT36" s="176"/>
      <c r="BU36" s="176"/>
      <c r="BV36" s="176"/>
      <c r="BW36" s="176"/>
      <c r="BX36" s="176"/>
      <c r="BY36" s="176"/>
      <c r="BZ36" s="175"/>
      <c r="CA36" s="175"/>
      <c r="CB36" s="175"/>
    </row>
    <row r="37" spans="2:96" ht="37.15" customHeight="1">
      <c r="B37" s="183" t="s">
        <v>1925</v>
      </c>
      <c r="C37" s="184">
        <v>2026</v>
      </c>
      <c r="D37" s="172" t="s">
        <v>1562</v>
      </c>
      <c r="E37" s="95" t="s">
        <v>55</v>
      </c>
      <c r="F37" s="185" t="s">
        <v>745</v>
      </c>
      <c r="G37" s="185" t="s">
        <v>437</v>
      </c>
      <c r="H37" s="520" t="str">
        <f>IFERROR(VLOOKUP(G37,'C38 NB project list'!F:J,2,0),IFERROR(VLOOKUP(G37, 'C38 AIO project list'!E:I,2,0),""))</f>
        <v>L3X0 15" Intel RPL Refresh HX55 + NV GPU</v>
      </c>
      <c r="I37" s="186">
        <f>IFERROR(VLOOKUP(G37,'C38 NB project list'!F:J,4,0),IFERROR(VLOOKUP(G37, 'C38 AIO project list'!E:I,4,0),""))</f>
        <v>45795</v>
      </c>
      <c r="J37" s="185" t="str">
        <f ca="1">IF(K37&lt;=TODAY(),"Y","N")</f>
        <v>N</v>
      </c>
      <c r="K37" s="186">
        <f>IFERROR(VLOOKUP(G37,'C38 NB project list'!F:J,5,0),IFERROR(VLOOKUP(G37,'C38 AIO project list'!E:I,5,0),""))</f>
        <v>46568</v>
      </c>
      <c r="L37" s="186">
        <f t="shared" ref="L37" si="95">IF(ISNUMBER(K37),EDATE(K37,60),"")</f>
        <v>48395</v>
      </c>
      <c r="M37" s="186" t="str">
        <f t="shared" ref="M37" ca="1" si="96">IF(COUNT(I37,K37,L37)=0, "", IF(TODAY()&lt;I37,"NPI",IF(TODAY()&lt;K37,"MP",IF(TODAY()&lt;L37,"EOP","EOS"))))</f>
        <v>MP</v>
      </c>
      <c r="N37" s="97">
        <f t="shared" ref="N37" ca="1" si="97">IF(M37="MP",(TODAY()-I37)/365,"NA")</f>
        <v>1.0465753424657533</v>
      </c>
      <c r="O37" s="164" t="str">
        <f ca="1">IF(M37="EOP",(TODAY()-#REF!)/365,"NA")</f>
        <v>NA</v>
      </c>
      <c r="P37" s="165" t="str">
        <f t="shared" ref="P37" ca="1" si="98">IF(M37="EOS",(TODAY()-L37)/365,"NA")</f>
        <v>NA</v>
      </c>
      <c r="Q37" s="165" t="s">
        <v>643</v>
      </c>
      <c r="R37" s="175" t="s">
        <v>746</v>
      </c>
      <c r="S37" s="190">
        <v>20</v>
      </c>
      <c r="T37" s="101">
        <f t="shared" ref="T37" si="99">AJ37+BB37+BS37+CJ37</f>
        <v>3.4476190476190474</v>
      </c>
      <c r="U37" s="122">
        <f t="shared" ref="U37" si="100">AK37+BC37+BT37+CK37</f>
        <v>362</v>
      </c>
      <c r="V37" s="122">
        <f t="shared" ref="V37" si="101">AL37+BD37+BU37+CL37</f>
        <v>0</v>
      </c>
      <c r="W37" s="175" t="str">
        <f t="shared" si="75"/>
        <v>Testing</v>
      </c>
      <c r="X37" s="230"/>
      <c r="Y37" s="190">
        <f t="shared" ref="Y37" si="102">IF(AND(X37&lt;&gt;"", AO37&lt;&gt;""),X37-AO37,0)</f>
        <v>0</v>
      </c>
      <c r="Z37" s="100">
        <v>362</v>
      </c>
      <c r="AA37" s="177">
        <f t="shared" si="10"/>
        <v>0</v>
      </c>
      <c r="AB37" s="99" t="s">
        <v>652</v>
      </c>
      <c r="AC37" s="99" t="s">
        <v>729</v>
      </c>
      <c r="AD37" s="99" t="s">
        <v>54</v>
      </c>
      <c r="AE37" s="166" t="s">
        <v>702</v>
      </c>
      <c r="AF37" s="471" t="s">
        <v>1928</v>
      </c>
      <c r="AG37" s="355" t="s">
        <v>1929</v>
      </c>
      <c r="AH37" s="189" t="s">
        <v>1085</v>
      </c>
      <c r="AI37" s="281"/>
      <c r="AJ37" s="101">
        <f>IF(AK37=0,0,AK37/AQ37/7)</f>
        <v>3.4476190476190474</v>
      </c>
      <c r="AK37" s="100">
        <v>362</v>
      </c>
      <c r="AL37" s="190">
        <v>0</v>
      </c>
      <c r="AM37" s="220" t="s">
        <v>1975</v>
      </c>
      <c r="AN37" s="196" t="s">
        <v>1931</v>
      </c>
      <c r="AO37" s="365">
        <v>46168</v>
      </c>
      <c r="AP37" s="365">
        <v>46188</v>
      </c>
      <c r="AQ37" s="366">
        <v>15</v>
      </c>
      <c r="AR37" s="193" t="s">
        <v>1934</v>
      </c>
      <c r="AS37" s="193"/>
      <c r="AT37" s="175"/>
      <c r="AU37" s="175"/>
      <c r="AV37" s="175"/>
      <c r="AW37" s="175"/>
      <c r="AX37" s="175"/>
      <c r="AY37" s="175"/>
      <c r="AZ37" s="175"/>
      <c r="BA37" s="175"/>
      <c r="BB37" s="176"/>
      <c r="BC37" s="176"/>
      <c r="BD37" s="176"/>
      <c r="BE37" s="176"/>
      <c r="BF37" s="176"/>
      <c r="BG37" s="176"/>
      <c r="BH37" s="176"/>
      <c r="BI37" s="175"/>
      <c r="BJ37" s="175"/>
      <c r="BK37" s="175"/>
      <c r="BL37" s="175"/>
      <c r="BM37" s="175"/>
      <c r="BN37" s="175"/>
      <c r="BO37" s="175"/>
      <c r="BP37" s="175"/>
      <c r="BQ37" s="175"/>
      <c r="BR37" s="175"/>
      <c r="BS37" s="176"/>
      <c r="BT37" s="176"/>
      <c r="BU37" s="176"/>
      <c r="BV37" s="176"/>
      <c r="BW37" s="176"/>
      <c r="BX37" s="176"/>
      <c r="BY37" s="176"/>
      <c r="BZ37" s="175"/>
      <c r="CA37" s="175"/>
      <c r="CB37" s="175"/>
    </row>
    <row r="38" spans="2:96" ht="28.5" customHeight="1">
      <c r="B38" s="183" t="s">
        <v>1924</v>
      </c>
      <c r="C38" s="184">
        <v>2026</v>
      </c>
      <c r="D38" s="172" t="s">
        <v>1562</v>
      </c>
      <c r="E38" s="95" t="s">
        <v>55</v>
      </c>
      <c r="F38" s="185" t="s">
        <v>745</v>
      </c>
      <c r="G38" s="95" t="s">
        <v>1884</v>
      </c>
      <c r="H38" s="521" t="str">
        <f>IFERROR(VLOOKUP(G38,'C38 NB project list'!F:J,2,0),IFERROR(VLOOKUP(G38, 'C38 AIO project list'!E:I,2,0),""))</f>
        <v>LOQ-E AMD RMB+ + GN22</v>
      </c>
      <c r="I38" s="192">
        <v>46069</v>
      </c>
      <c r="J38" s="185" t="str">
        <f t="shared" ref="J38" ca="1" si="103">IF(K38&lt;=TODAY(),"Y","N")</f>
        <v>N</v>
      </c>
      <c r="K38" s="186">
        <f>IFERROR(VLOOKUP(G38,'C38 NB project list'!F:J,5,0),IFERROR(VLOOKUP(G38,'C38 AIO project list'!E:I,5,0),""))</f>
        <v>46843</v>
      </c>
      <c r="L38" s="96">
        <f t="shared" ref="L38" si="104">IF(ISNUMBER(K38),EDATE(K38,60),"")</f>
        <v>48669</v>
      </c>
      <c r="M38" s="186" t="str">
        <f t="shared" ref="M38" ca="1" si="105">IF(COUNT(I38,K38,L38)=0, "", IF(TODAY()&lt;I38,"NPI",IF(TODAY()&lt;K38,"MP",IF(TODAY()&lt;L38,"EOP","EOS"))))</f>
        <v>MP</v>
      </c>
      <c r="N38" s="97">
        <f t="shared" ref="N38" ca="1" si="106">IF(M38="MP",(TODAY()-I38)/365,"NA")</f>
        <v>0.29589041095890412</v>
      </c>
      <c r="O38" s="97" t="str">
        <f t="shared" ref="O38" ca="1" si="107">IF(M38="EOP",(TODAY()-K38)/365,"NA")</f>
        <v>NA</v>
      </c>
      <c r="P38" s="98" t="str">
        <f t="shared" ref="P38" ca="1" si="108">IF(M38="EOS",(TODAY()-L38)/365,"NA")</f>
        <v>NA</v>
      </c>
      <c r="Q38" s="165" t="s">
        <v>643</v>
      </c>
      <c r="R38" s="189" t="s">
        <v>1868</v>
      </c>
      <c r="S38" s="190">
        <v>20</v>
      </c>
      <c r="T38" s="101">
        <f t="shared" ref="T38" si="109">AJ38+BB38+BS38+CJ38</f>
        <v>2.5238095238095242</v>
      </c>
      <c r="U38" s="191">
        <f t="shared" ref="U38" si="110">AK38+BC38+BT38+CK38</f>
        <v>265</v>
      </c>
      <c r="V38" s="122">
        <f t="shared" ref="V38" si="111">AL38+BD38+BU38+CL38</f>
        <v>0</v>
      </c>
      <c r="W38" s="175" t="str">
        <f t="shared" ref="W38" si="112">IF(COUNTA(AC38,AU38,BL38,CC38)=0,"",IF(CC38&lt;&gt;"",CC38,IF(BL38&lt;&gt;"",BL38,IF(AU38&lt;&gt;"",AU38,AC38))))</f>
        <v>Testing</v>
      </c>
      <c r="X38" s="230"/>
      <c r="Y38" s="190">
        <f t="shared" si="12"/>
        <v>0</v>
      </c>
      <c r="Z38" s="190">
        <v>265</v>
      </c>
      <c r="AA38" s="177">
        <f t="shared" si="10"/>
        <v>0</v>
      </c>
      <c r="AB38" s="189" t="s">
        <v>652</v>
      </c>
      <c r="AC38" s="99" t="s">
        <v>729</v>
      </c>
      <c r="AD38" s="99" t="s">
        <v>54</v>
      </c>
      <c r="AE38" s="166" t="s">
        <v>702</v>
      </c>
      <c r="AF38" s="376" t="s">
        <v>1890</v>
      </c>
      <c r="AG38" s="182" t="s">
        <v>1891</v>
      </c>
      <c r="AH38" s="189" t="s">
        <v>1085</v>
      </c>
      <c r="AI38" s="100"/>
      <c r="AJ38" s="191">
        <f t="shared" ref="AJ38" si="113">IF(AK38=0,0,AK38/AQ38/7)</f>
        <v>2.5238095238095242</v>
      </c>
      <c r="AK38" s="191">
        <v>265</v>
      </c>
      <c r="AL38" s="170">
        <v>0</v>
      </c>
      <c r="AM38" s="220" t="s">
        <v>1975</v>
      </c>
      <c r="AN38" s="309" t="s">
        <v>1887</v>
      </c>
      <c r="AO38" s="192">
        <v>46167</v>
      </c>
      <c r="AP38" s="192">
        <v>46185</v>
      </c>
      <c r="AQ38" s="190">
        <v>15</v>
      </c>
      <c r="AR38" s="104" t="s">
        <v>1889</v>
      </c>
      <c r="AS38" s="193"/>
      <c r="AT38" s="175"/>
      <c r="AU38" s="175"/>
      <c r="AV38" s="175"/>
      <c r="AW38" s="175"/>
      <c r="AX38" s="175"/>
      <c r="AY38" s="175"/>
      <c r="AZ38" s="220"/>
      <c r="BA38" s="175"/>
      <c r="BB38" s="177"/>
      <c r="BC38" s="176"/>
      <c r="BD38" s="176"/>
      <c r="BE38" s="176"/>
      <c r="BF38" s="176"/>
      <c r="BG38" s="176"/>
      <c r="BH38" s="176"/>
      <c r="BI38" s="175"/>
      <c r="BJ38" s="175"/>
      <c r="BK38" s="175"/>
      <c r="BL38" s="175"/>
      <c r="BM38" s="175"/>
      <c r="BN38" s="175"/>
      <c r="BO38" s="175"/>
      <c r="BP38" s="175"/>
      <c r="BQ38" s="175"/>
      <c r="BR38" s="175"/>
      <c r="BS38" s="177"/>
      <c r="BT38" s="176"/>
      <c r="BU38" s="176"/>
      <c r="BV38" s="176"/>
      <c r="BW38" s="176"/>
      <c r="BX38" s="176"/>
      <c r="BY38" s="176"/>
      <c r="BZ38" s="175"/>
      <c r="CA38" s="175"/>
      <c r="CB38" s="175"/>
      <c r="CC38" s="175"/>
      <c r="CD38" s="175"/>
      <c r="CE38" s="175"/>
      <c r="CF38" s="175"/>
      <c r="CG38" s="175"/>
      <c r="CH38" s="175"/>
      <c r="CI38" s="175"/>
      <c r="CJ38" s="177"/>
      <c r="CK38" s="176"/>
      <c r="CL38" s="176"/>
      <c r="CM38" s="178"/>
      <c r="CN38" s="176"/>
      <c r="CO38" s="176"/>
      <c r="CP38" s="176"/>
      <c r="CQ38" s="175"/>
      <c r="CR38" s="175"/>
    </row>
    <row r="39" spans="2:96" ht="28.5" customHeight="1">
      <c r="B39" s="183" t="s">
        <v>1923</v>
      </c>
      <c r="C39" s="184">
        <v>2026</v>
      </c>
      <c r="D39" s="172" t="s">
        <v>1562</v>
      </c>
      <c r="E39" s="95" t="s">
        <v>55</v>
      </c>
      <c r="F39" s="185" t="s">
        <v>745</v>
      </c>
      <c r="G39" s="95" t="s">
        <v>431</v>
      </c>
      <c r="H39" s="521" t="str">
        <f>IFERROR(VLOOKUP(G39,'C38 NB project list'!F:J,2,0),IFERROR(VLOOKUP(G39, 'C38 AIO project list'!E:I,2,0),""))</f>
        <v>LOQ-E Intel RPL HX55 + NV GPU fighting box</v>
      </c>
      <c r="I39" s="192">
        <v>46069</v>
      </c>
      <c r="J39" s="185" t="str">
        <f t="shared" ref="J39" ca="1" si="114">IF(K39&lt;=TODAY(),"Y","N")</f>
        <v>N</v>
      </c>
      <c r="K39" s="186">
        <f>IFERROR(VLOOKUP(G39,'C38 NB project list'!F:J,5,0),IFERROR(VLOOKUP(G39,'C38 AIO project list'!E:I,5,0),""))</f>
        <v>46660</v>
      </c>
      <c r="L39" s="96">
        <f t="shared" ref="L39" si="115">IF(ISNUMBER(K39),EDATE(K39,60),"")</f>
        <v>48487</v>
      </c>
      <c r="M39" s="186" t="str">
        <f t="shared" ref="M39" ca="1" si="116">IF(COUNT(I39,K39,L39)=0, "", IF(TODAY()&lt;I39,"NPI",IF(TODAY()&lt;K39,"MP",IF(TODAY()&lt;L39,"EOP","EOS"))))</f>
        <v>MP</v>
      </c>
      <c r="N39" s="97">
        <f t="shared" ref="N39" ca="1" si="117">IF(M39="MP",(TODAY()-I39)/365,"NA")</f>
        <v>0.29589041095890412</v>
      </c>
      <c r="O39" s="97" t="str">
        <f t="shared" ref="O39" ca="1" si="118">IF(M39="EOP",(TODAY()-K39)/365,"NA")</f>
        <v>NA</v>
      </c>
      <c r="P39" s="98" t="str">
        <f t="shared" ref="P39" ca="1" si="119">IF(M39="EOS",(TODAY()-L39)/365,"NA")</f>
        <v>NA</v>
      </c>
      <c r="Q39" s="165" t="s">
        <v>643</v>
      </c>
      <c r="R39" s="189" t="s">
        <v>1868</v>
      </c>
      <c r="S39" s="190">
        <v>32</v>
      </c>
      <c r="T39" s="101">
        <f t="shared" ref="T39" si="120">AJ39+BB39+BS39+CJ39</f>
        <v>4.0571428571428569</v>
      </c>
      <c r="U39" s="191">
        <f t="shared" ref="U39" si="121">AK39+BC39+BT39+CK39</f>
        <v>142</v>
      </c>
      <c r="V39" s="122">
        <f t="shared" ref="V39" si="122">AL39+BD39+BU39+CL39</f>
        <v>0</v>
      </c>
      <c r="W39" s="175" t="str">
        <f t="shared" ref="W39" si="123">IF(COUNTA(AC39,AU39,BL39,CC39)=0,"",IF(CC39&lt;&gt;"",CC39,IF(BL39&lt;&gt;"",BL39,IF(AU39&lt;&gt;"",AU39,AC39))))</f>
        <v>Testing</v>
      </c>
      <c r="X39" s="230"/>
      <c r="Y39" s="190">
        <f t="shared" si="12"/>
        <v>0</v>
      </c>
      <c r="Z39" s="190">
        <v>142</v>
      </c>
      <c r="AA39" s="177">
        <f t="shared" si="10"/>
        <v>0</v>
      </c>
      <c r="AB39" s="189" t="s">
        <v>652</v>
      </c>
      <c r="AC39" s="99" t="s">
        <v>729</v>
      </c>
      <c r="AD39" s="99" t="s">
        <v>53</v>
      </c>
      <c r="AE39" s="166" t="s">
        <v>53</v>
      </c>
      <c r="AF39" s="376" t="s">
        <v>1885</v>
      </c>
      <c r="AG39" s="182" t="s">
        <v>1886</v>
      </c>
      <c r="AH39" s="189"/>
      <c r="AI39" s="100"/>
      <c r="AJ39" s="191">
        <f t="shared" ref="AJ39" si="124">IF(AK39=0,0,AK39/AQ39/7)</f>
        <v>4.0571428571428569</v>
      </c>
      <c r="AK39" s="191">
        <v>142</v>
      </c>
      <c r="AL39" s="170">
        <v>0</v>
      </c>
      <c r="AM39" s="220" t="s">
        <v>1975</v>
      </c>
      <c r="AN39" s="456" t="s">
        <v>1887</v>
      </c>
      <c r="AO39" s="192">
        <v>46164</v>
      </c>
      <c r="AP39" s="192">
        <v>46170</v>
      </c>
      <c r="AQ39" s="190">
        <v>5</v>
      </c>
      <c r="AR39" s="104" t="s">
        <v>1888</v>
      </c>
      <c r="AS39" s="193"/>
      <c r="AT39" s="193"/>
      <c r="AU39" s="175"/>
      <c r="AV39" s="175"/>
      <c r="AW39" s="175"/>
      <c r="AX39" s="175"/>
      <c r="AY39" s="175"/>
      <c r="AZ39" s="220"/>
      <c r="BA39" s="175"/>
      <c r="BB39" s="177"/>
      <c r="BC39" s="176"/>
      <c r="BD39" s="176"/>
      <c r="BE39" s="176"/>
      <c r="BF39" s="176"/>
      <c r="BG39" s="176"/>
      <c r="BH39" s="176"/>
      <c r="BI39" s="175"/>
      <c r="BJ39" s="175"/>
      <c r="BK39" s="175"/>
      <c r="BL39" s="175"/>
      <c r="BM39" s="175"/>
      <c r="BN39" s="175"/>
      <c r="BO39" s="175"/>
      <c r="BP39" s="175"/>
      <c r="BQ39" s="175"/>
      <c r="BR39" s="175"/>
      <c r="BS39" s="177"/>
      <c r="BT39" s="176"/>
      <c r="BU39" s="176"/>
      <c r="BV39" s="176"/>
      <c r="BW39" s="176"/>
      <c r="BX39" s="176"/>
      <c r="BY39" s="176"/>
      <c r="BZ39" s="175"/>
      <c r="CA39" s="175"/>
      <c r="CB39" s="175"/>
      <c r="CC39" s="175"/>
      <c r="CD39" s="175"/>
      <c r="CE39" s="175"/>
      <c r="CF39" s="175"/>
      <c r="CG39" s="175"/>
      <c r="CH39" s="175"/>
      <c r="CI39" s="175"/>
      <c r="CJ39" s="177"/>
      <c r="CK39" s="176"/>
      <c r="CL39" s="176"/>
      <c r="CM39" s="178"/>
      <c r="CN39" s="176"/>
      <c r="CO39" s="176"/>
      <c r="CP39" s="176"/>
      <c r="CQ39" s="175"/>
      <c r="CR39" s="175"/>
    </row>
    <row r="40" spans="2:96" ht="28.5" customHeight="1">
      <c r="B40" s="183" t="s">
        <v>1920</v>
      </c>
      <c r="C40" s="184">
        <v>2026</v>
      </c>
      <c r="D40" s="172" t="s">
        <v>1562</v>
      </c>
      <c r="E40" s="95" t="s">
        <v>55</v>
      </c>
      <c r="F40" s="185" t="s">
        <v>745</v>
      </c>
      <c r="G40" s="95" t="s">
        <v>1867</v>
      </c>
      <c r="H40" s="521" t="str">
        <f>IFERROR(VLOOKUP(G40,'C38 NB project list'!F:J,2,0),IFERROR(VLOOKUP(G40, 'C38 AIO project list'!E:I,2,0),""))</f>
        <v>Y5s Gen11 15.3" Intel PTH-H + NV GN22 BD2</v>
      </c>
      <c r="I40" s="192">
        <v>46069</v>
      </c>
      <c r="J40" s="185" t="str">
        <f t="shared" ref="J40:J44" ca="1" si="125">IF(K40&lt;=TODAY(),"Y","N")</f>
        <v>N</v>
      </c>
      <c r="K40" s="186">
        <f>IFERROR(VLOOKUP(G40,'C38 NB project list'!F:J,5,0),IFERROR(VLOOKUP(G40,'C38 AIO project list'!E:I,5,0),""))</f>
        <v>46660</v>
      </c>
      <c r="L40" s="96">
        <f t="shared" ref="L40:L45" si="126">IF(ISNUMBER(K40),EDATE(K40,60),"")</f>
        <v>48487</v>
      </c>
      <c r="M40" s="186" t="str">
        <f t="shared" ca="1" si="49"/>
        <v>MP</v>
      </c>
      <c r="N40" s="97">
        <f t="shared" ref="N40:N43" ca="1" si="127">IF(M40="MP",(TODAY()-I40)/365,"NA")</f>
        <v>0.29589041095890412</v>
      </c>
      <c r="O40" s="97" t="str">
        <f t="shared" ref="O40:O43" ca="1" si="128">IF(M40="EOP",(TODAY()-K40)/365,"NA")</f>
        <v>NA</v>
      </c>
      <c r="P40" s="98" t="str">
        <f t="shared" ref="P40:P43" ca="1" si="129">IF(M40="EOS",(TODAY()-L40)/365,"NA")</f>
        <v>NA</v>
      </c>
      <c r="Q40" s="165" t="s">
        <v>643</v>
      </c>
      <c r="R40" s="189" t="s">
        <v>1868</v>
      </c>
      <c r="S40" s="190">
        <v>25</v>
      </c>
      <c r="T40" s="101">
        <f t="shared" ref="T40:T44" si="130">AJ40+BB40+BS40+CJ40</f>
        <v>0.22380952380952382</v>
      </c>
      <c r="U40" s="191">
        <f t="shared" ref="U40:U44" si="131">AK40+BC40+BT40+CK40</f>
        <v>23.5</v>
      </c>
      <c r="V40" s="122">
        <f t="shared" ref="V40:V44" si="132">AL40+BD40+BU40+CL40</f>
        <v>0</v>
      </c>
      <c r="W40" s="175" t="str">
        <f t="shared" ref="W40:W44" si="133">IF(COUNTA(AC40,AU40,BL40,CC40)=0,"",IF(CC40&lt;&gt;"",CC40,IF(BL40&lt;&gt;"",BL40,IF(AU40&lt;&gt;"",AU40,AC40))))</f>
        <v>Pending</v>
      </c>
      <c r="X40" s="230"/>
      <c r="Y40" s="190">
        <f t="shared" si="12"/>
        <v>0</v>
      </c>
      <c r="Z40" s="190">
        <v>23.5</v>
      </c>
      <c r="AA40" s="177">
        <f t="shared" si="10"/>
        <v>0</v>
      </c>
      <c r="AB40" s="189" t="s">
        <v>652</v>
      </c>
      <c r="AC40" s="99" t="s">
        <v>1093</v>
      </c>
      <c r="AD40" s="99" t="s">
        <v>54</v>
      </c>
      <c r="AE40" s="166" t="s">
        <v>1876</v>
      </c>
      <c r="AF40" s="376" t="s">
        <v>1882</v>
      </c>
      <c r="AG40" s="182" t="s">
        <v>1883</v>
      </c>
      <c r="AH40" s="189" t="s">
        <v>1209</v>
      </c>
      <c r="AI40" s="281" t="str">
        <f>HYPERLINK("#'SW sustaining issue list'!B"&amp;ROW('SW sustaining issue list'!B205),"Click Here")</f>
        <v>Click Here</v>
      </c>
      <c r="AJ40" s="191">
        <f t="shared" ref="AJ40:AJ44" si="134">IF(AK40=0,0,AK40/AQ40/7)</f>
        <v>0.22380952380952382</v>
      </c>
      <c r="AK40" s="190">
        <v>23.5</v>
      </c>
      <c r="AL40" s="170"/>
      <c r="AM40" s="220" t="s">
        <v>1975</v>
      </c>
      <c r="AN40" s="456" t="s">
        <v>1951</v>
      </c>
      <c r="AO40" s="192">
        <v>46167</v>
      </c>
      <c r="AP40" s="192">
        <v>46185</v>
      </c>
      <c r="AQ40" s="190">
        <v>15</v>
      </c>
      <c r="AR40" s="376" t="s">
        <v>1882</v>
      </c>
      <c r="AS40" s="193"/>
      <c r="AT40" s="175"/>
      <c r="AU40" s="175"/>
      <c r="AV40" s="175"/>
      <c r="AW40" s="175"/>
      <c r="AX40" s="175"/>
      <c r="AY40" s="175"/>
      <c r="AZ40" s="220"/>
      <c r="BA40" s="175"/>
      <c r="BB40" s="177"/>
      <c r="BC40" s="176"/>
      <c r="BD40" s="176"/>
      <c r="BE40" s="176"/>
      <c r="BF40" s="176"/>
      <c r="BG40" s="176"/>
      <c r="BH40" s="176"/>
      <c r="BI40" s="175"/>
      <c r="BJ40" s="175"/>
      <c r="BK40" s="175"/>
      <c r="BL40" s="175"/>
      <c r="BM40" s="175"/>
      <c r="BN40" s="175"/>
      <c r="BO40" s="175"/>
      <c r="BP40" s="175"/>
      <c r="BQ40" s="175"/>
      <c r="BR40" s="175"/>
      <c r="BS40" s="177"/>
      <c r="BT40" s="176"/>
      <c r="BU40" s="176"/>
      <c r="BV40" s="176"/>
      <c r="BW40" s="176"/>
      <c r="BX40" s="176"/>
      <c r="BY40" s="176"/>
      <c r="BZ40" s="175"/>
      <c r="CA40" s="175"/>
      <c r="CB40" s="175"/>
      <c r="CC40" s="175"/>
      <c r="CD40" s="175"/>
      <c r="CE40" s="175"/>
      <c r="CF40" s="175"/>
      <c r="CG40" s="175"/>
      <c r="CH40" s="175"/>
      <c r="CI40" s="175"/>
      <c r="CJ40" s="177"/>
      <c r="CK40" s="176"/>
      <c r="CL40" s="176"/>
      <c r="CM40" s="178"/>
      <c r="CN40" s="176"/>
      <c r="CO40" s="176"/>
      <c r="CP40" s="176"/>
      <c r="CQ40" s="175"/>
      <c r="CR40" s="175"/>
    </row>
    <row r="41" spans="2:96" ht="28.5" customHeight="1">
      <c r="B41" s="183" t="s">
        <v>1965</v>
      </c>
      <c r="C41" s="184">
        <v>2026</v>
      </c>
      <c r="D41" s="172" t="s">
        <v>1562</v>
      </c>
      <c r="E41" s="95" t="s">
        <v>55</v>
      </c>
      <c r="F41" s="185" t="s">
        <v>745</v>
      </c>
      <c r="G41" s="95" t="s">
        <v>1867</v>
      </c>
      <c r="H41" s="521" t="str">
        <f>IFERROR(VLOOKUP(G41,'C38 NB project list'!F:J,2,0),IFERROR(VLOOKUP(G41, 'C38 AIO project list'!E:I,2,0),""))</f>
        <v>Y5s Gen11 15.3" Intel PTH-H + NV GN22 BD2</v>
      </c>
      <c r="I41" s="192">
        <v>46069</v>
      </c>
      <c r="J41" s="185" t="str">
        <f t="shared" ca="1" si="125"/>
        <v>N</v>
      </c>
      <c r="K41" s="186">
        <f>IFERROR(VLOOKUP(G41,'C38 NB project list'!F:J,5,0),IFERROR(VLOOKUP(G41,'C38 AIO project list'!E:I,5,0),""))</f>
        <v>46660</v>
      </c>
      <c r="L41" s="96">
        <f t="shared" si="126"/>
        <v>48487</v>
      </c>
      <c r="M41" s="186" t="str">
        <f t="shared" ca="1" si="49"/>
        <v>MP</v>
      </c>
      <c r="N41" s="97">
        <f t="shared" ca="1" si="127"/>
        <v>0.29589041095890412</v>
      </c>
      <c r="O41" s="97" t="str">
        <f t="shared" ca="1" si="128"/>
        <v>NA</v>
      </c>
      <c r="P41" s="98" t="str">
        <f t="shared" ca="1" si="129"/>
        <v>NA</v>
      </c>
      <c r="Q41" s="165" t="s">
        <v>643</v>
      </c>
      <c r="R41" s="189" t="s">
        <v>1868</v>
      </c>
      <c r="S41" s="190">
        <v>25</v>
      </c>
      <c r="T41" s="101">
        <f t="shared" si="130"/>
        <v>7.6190476190476183E-2</v>
      </c>
      <c r="U41" s="191">
        <f t="shared" si="131"/>
        <v>8</v>
      </c>
      <c r="V41" s="122">
        <f t="shared" si="132"/>
        <v>20</v>
      </c>
      <c r="W41" s="175" t="str">
        <f t="shared" si="133"/>
        <v>Pending</v>
      </c>
      <c r="X41" s="230"/>
      <c r="Y41" s="190">
        <f t="shared" si="12"/>
        <v>0</v>
      </c>
      <c r="Z41" s="190">
        <v>8</v>
      </c>
      <c r="AA41" s="177">
        <f t="shared" si="10"/>
        <v>0</v>
      </c>
      <c r="AB41" s="189" t="s">
        <v>652</v>
      </c>
      <c r="AC41" s="99" t="s">
        <v>1093</v>
      </c>
      <c r="AD41" s="99" t="s">
        <v>650</v>
      </c>
      <c r="AE41" s="99" t="s">
        <v>1874</v>
      </c>
      <c r="AF41" s="376" t="s">
        <v>1881</v>
      </c>
      <c r="AG41" s="182" t="s">
        <v>1883</v>
      </c>
      <c r="AH41" s="189"/>
      <c r="AI41" s="281" t="str">
        <f>HYPERLINK("#'SW sustaining issue list'!B"&amp;ROW('SW sustaining issue list'!B206),"Click Here")</f>
        <v>Click Here</v>
      </c>
      <c r="AJ41" s="191">
        <f t="shared" si="134"/>
        <v>7.6190476190476183E-2</v>
      </c>
      <c r="AK41" s="190">
        <v>8</v>
      </c>
      <c r="AL41" s="170">
        <v>20</v>
      </c>
      <c r="AM41" s="220" t="s">
        <v>1975</v>
      </c>
      <c r="AN41" s="456" t="s">
        <v>1951</v>
      </c>
      <c r="AO41" s="192">
        <v>46167</v>
      </c>
      <c r="AP41" s="192">
        <v>46185</v>
      </c>
      <c r="AQ41" s="190">
        <v>15</v>
      </c>
      <c r="AR41" s="376" t="s">
        <v>1881</v>
      </c>
      <c r="AS41" s="193"/>
      <c r="AT41" s="175"/>
      <c r="AU41" s="175"/>
      <c r="AV41" s="175"/>
      <c r="AW41" s="175"/>
      <c r="AX41" s="175"/>
      <c r="AY41" s="175"/>
      <c r="AZ41" s="220"/>
      <c r="BA41" s="175"/>
      <c r="BB41" s="177"/>
      <c r="BC41" s="176"/>
      <c r="BD41" s="176"/>
      <c r="BE41" s="176"/>
      <c r="BF41" s="176"/>
      <c r="BG41" s="176"/>
      <c r="BH41" s="176"/>
      <c r="BI41" s="175"/>
      <c r="BJ41" s="175"/>
      <c r="BK41" s="175"/>
      <c r="BL41" s="175"/>
      <c r="BM41" s="175"/>
      <c r="BN41" s="175"/>
      <c r="BO41" s="175"/>
      <c r="BP41" s="175"/>
      <c r="BQ41" s="175"/>
      <c r="BR41" s="175"/>
      <c r="BS41" s="177"/>
      <c r="BT41" s="176"/>
      <c r="BU41" s="176"/>
      <c r="BV41" s="176"/>
      <c r="BW41" s="176"/>
      <c r="BX41" s="176"/>
      <c r="BY41" s="176"/>
      <c r="BZ41" s="175"/>
      <c r="CA41" s="175"/>
      <c r="CB41" s="175"/>
      <c r="CC41" s="175"/>
      <c r="CD41" s="175"/>
      <c r="CE41" s="175"/>
      <c r="CF41" s="175"/>
      <c r="CG41" s="175"/>
      <c r="CH41" s="175"/>
      <c r="CI41" s="175"/>
      <c r="CJ41" s="177"/>
      <c r="CK41" s="176"/>
      <c r="CL41" s="176"/>
      <c r="CM41" s="178"/>
      <c r="CN41" s="176"/>
      <c r="CO41" s="176"/>
      <c r="CP41" s="176"/>
      <c r="CQ41" s="175"/>
      <c r="CR41" s="175"/>
    </row>
    <row r="42" spans="2:96" ht="28.5" customHeight="1">
      <c r="B42" s="183" t="s">
        <v>1921</v>
      </c>
      <c r="C42" s="184">
        <v>2026</v>
      </c>
      <c r="D42" s="172" t="s">
        <v>1562</v>
      </c>
      <c r="E42" s="95" t="s">
        <v>55</v>
      </c>
      <c r="F42" s="185" t="s">
        <v>745</v>
      </c>
      <c r="G42" s="95" t="s">
        <v>1867</v>
      </c>
      <c r="H42" s="521" t="str">
        <f>IFERROR(VLOOKUP(G42,'C38 NB project list'!F:J,2,0),IFERROR(VLOOKUP(G42, 'C38 AIO project list'!E:I,2,0),""))</f>
        <v>Y5s Gen11 15.3" Intel PTH-H + NV GN22 BD2</v>
      </c>
      <c r="I42" s="192">
        <v>46069</v>
      </c>
      <c r="J42" s="185" t="str">
        <f t="shared" ca="1" si="125"/>
        <v>N</v>
      </c>
      <c r="K42" s="186">
        <f>IFERROR(VLOOKUP(G42,'C38 NB project list'!F:J,5,0),IFERROR(VLOOKUP(G42,'C38 AIO project list'!E:I,5,0),""))</f>
        <v>46660</v>
      </c>
      <c r="L42" s="96">
        <f t="shared" si="126"/>
        <v>48487</v>
      </c>
      <c r="M42" s="186" t="str">
        <f t="shared" ca="1" si="49"/>
        <v>MP</v>
      </c>
      <c r="N42" s="97">
        <f t="shared" ca="1" si="127"/>
        <v>0.29589041095890412</v>
      </c>
      <c r="O42" s="97" t="str">
        <f t="shared" ca="1" si="128"/>
        <v>NA</v>
      </c>
      <c r="P42" s="98" t="str">
        <f t="shared" ca="1" si="129"/>
        <v>NA</v>
      </c>
      <c r="Q42" s="165" t="s">
        <v>643</v>
      </c>
      <c r="R42" s="189" t="s">
        <v>1868</v>
      </c>
      <c r="S42" s="190">
        <v>25</v>
      </c>
      <c r="T42" s="101">
        <f t="shared" si="130"/>
        <v>9.5238095238095233E-2</v>
      </c>
      <c r="U42" s="191">
        <f t="shared" si="131"/>
        <v>10</v>
      </c>
      <c r="V42" s="122">
        <f t="shared" si="132"/>
        <v>20</v>
      </c>
      <c r="W42" s="175" t="str">
        <f t="shared" si="133"/>
        <v>Pending</v>
      </c>
      <c r="X42" s="230"/>
      <c r="Y42" s="190">
        <f t="shared" si="12"/>
        <v>0</v>
      </c>
      <c r="Z42" s="190">
        <v>10</v>
      </c>
      <c r="AA42" s="177">
        <f t="shared" si="10"/>
        <v>0</v>
      </c>
      <c r="AB42" s="189" t="s">
        <v>652</v>
      </c>
      <c r="AC42" s="99" t="s">
        <v>1093</v>
      </c>
      <c r="AD42" s="99" t="s">
        <v>649</v>
      </c>
      <c r="AE42" s="99" t="s">
        <v>1872</v>
      </c>
      <c r="AF42" s="376" t="s">
        <v>1880</v>
      </c>
      <c r="AG42" s="182" t="s">
        <v>1883</v>
      </c>
      <c r="AH42" s="189" t="s">
        <v>1209</v>
      </c>
      <c r="AI42" s="281" t="str">
        <f>HYPERLINK("#'SW sustaining issue list'!B"&amp;ROW('SW sustaining issue list'!B207),"Click Here")</f>
        <v>Click Here</v>
      </c>
      <c r="AJ42" s="191">
        <f t="shared" si="134"/>
        <v>9.5238095238095233E-2</v>
      </c>
      <c r="AK42" s="190">
        <v>10</v>
      </c>
      <c r="AL42" s="170">
        <v>20</v>
      </c>
      <c r="AM42" s="220" t="s">
        <v>1975</v>
      </c>
      <c r="AN42" s="456" t="s">
        <v>1951</v>
      </c>
      <c r="AO42" s="192">
        <v>46167</v>
      </c>
      <c r="AP42" s="192">
        <v>46185</v>
      </c>
      <c r="AQ42" s="190">
        <v>15</v>
      </c>
      <c r="AR42" s="376" t="s">
        <v>1880</v>
      </c>
      <c r="AS42" s="193"/>
      <c r="AT42" s="175"/>
      <c r="AU42" s="175"/>
      <c r="AV42" s="175"/>
      <c r="AW42" s="175"/>
      <c r="AX42" s="175"/>
      <c r="AY42" s="175"/>
      <c r="AZ42" s="220"/>
      <c r="BA42" s="175"/>
      <c r="BB42" s="177"/>
      <c r="BC42" s="176"/>
      <c r="BD42" s="176"/>
      <c r="BE42" s="176"/>
      <c r="BF42" s="176"/>
      <c r="BG42" s="176"/>
      <c r="BH42" s="176"/>
      <c r="BI42" s="175"/>
      <c r="BJ42" s="175"/>
      <c r="BK42" s="175"/>
      <c r="BL42" s="175"/>
      <c r="BM42" s="175"/>
      <c r="BN42" s="175"/>
      <c r="BO42" s="175"/>
      <c r="BP42" s="175"/>
      <c r="BQ42" s="175"/>
      <c r="BR42" s="175"/>
      <c r="BS42" s="177"/>
      <c r="BT42" s="176"/>
      <c r="BU42" s="176"/>
      <c r="BV42" s="176"/>
      <c r="BW42" s="176"/>
      <c r="BX42" s="176"/>
      <c r="BY42" s="176"/>
      <c r="BZ42" s="175"/>
      <c r="CA42" s="175"/>
      <c r="CB42" s="175"/>
      <c r="CC42" s="175"/>
      <c r="CD42" s="175"/>
      <c r="CE42" s="175"/>
      <c r="CF42" s="175"/>
      <c r="CG42" s="175"/>
      <c r="CH42" s="175"/>
      <c r="CI42" s="175"/>
      <c r="CJ42" s="177"/>
      <c r="CK42" s="176"/>
      <c r="CL42" s="176"/>
      <c r="CM42" s="178"/>
      <c r="CN42" s="176"/>
      <c r="CO42" s="176"/>
      <c r="CP42" s="176"/>
      <c r="CQ42" s="175"/>
      <c r="CR42" s="175"/>
    </row>
    <row r="43" spans="2:96" ht="28.5" customHeight="1">
      <c r="B43" s="183" t="s">
        <v>1922</v>
      </c>
      <c r="C43" s="184">
        <v>2026</v>
      </c>
      <c r="D43" s="172" t="s">
        <v>1562</v>
      </c>
      <c r="E43" s="95" t="s">
        <v>55</v>
      </c>
      <c r="F43" s="185" t="s">
        <v>745</v>
      </c>
      <c r="G43" s="95" t="s">
        <v>1867</v>
      </c>
      <c r="H43" s="521" t="str">
        <f>IFERROR(VLOOKUP(G43,'C38 NB project list'!F:J,2,0),IFERROR(VLOOKUP(G43, 'C38 AIO project list'!E:I,2,0),""))</f>
        <v>Y5s Gen11 15.3" Intel PTH-H + NV GN22 BD2</v>
      </c>
      <c r="I43" s="192">
        <v>46069</v>
      </c>
      <c r="J43" s="185" t="str">
        <f t="shared" ca="1" si="125"/>
        <v>N</v>
      </c>
      <c r="K43" s="186">
        <f>IFERROR(VLOOKUP(G43,'C38 NB project list'!F:J,5,0),IFERROR(VLOOKUP(G43,'C38 AIO project list'!E:I,5,0),""))</f>
        <v>46660</v>
      </c>
      <c r="L43" s="96">
        <f t="shared" si="126"/>
        <v>48487</v>
      </c>
      <c r="M43" s="186" t="str">
        <f t="shared" ca="1" si="49"/>
        <v>MP</v>
      </c>
      <c r="N43" s="97">
        <f t="shared" ca="1" si="127"/>
        <v>0.29589041095890412</v>
      </c>
      <c r="O43" s="97" t="str">
        <f t="shared" ca="1" si="128"/>
        <v>NA</v>
      </c>
      <c r="P43" s="98" t="str">
        <f t="shared" ca="1" si="129"/>
        <v>NA</v>
      </c>
      <c r="Q43" s="165" t="s">
        <v>643</v>
      </c>
      <c r="R43" s="189" t="s">
        <v>1868</v>
      </c>
      <c r="S43" s="190">
        <v>25</v>
      </c>
      <c r="T43" s="101">
        <f t="shared" si="130"/>
        <v>0.1142857142857143</v>
      </c>
      <c r="U43" s="191">
        <f t="shared" si="131"/>
        <v>12</v>
      </c>
      <c r="V43" s="122">
        <f t="shared" si="132"/>
        <v>0</v>
      </c>
      <c r="W43" s="175" t="str">
        <f t="shared" si="133"/>
        <v>Pending</v>
      </c>
      <c r="X43" s="230"/>
      <c r="Y43" s="190">
        <f t="shared" si="12"/>
        <v>0</v>
      </c>
      <c r="Z43" s="190">
        <v>12</v>
      </c>
      <c r="AA43" s="177">
        <f t="shared" si="10"/>
        <v>0</v>
      </c>
      <c r="AB43" s="189" t="s">
        <v>652</v>
      </c>
      <c r="AC43" s="99" t="s">
        <v>1093</v>
      </c>
      <c r="AD43" s="99" t="s">
        <v>649</v>
      </c>
      <c r="AE43" s="99" t="s">
        <v>1870</v>
      </c>
      <c r="AF43" s="376" t="s">
        <v>1879</v>
      </c>
      <c r="AG43" s="182" t="s">
        <v>1883</v>
      </c>
      <c r="AH43" s="189" t="s">
        <v>1209</v>
      </c>
      <c r="AI43" s="281" t="str">
        <f>HYPERLINK("#'SW sustaining issue list'!B"&amp;ROW('SW sustaining issue list'!B208),"Click Here")</f>
        <v>Click Here</v>
      </c>
      <c r="AJ43" s="191">
        <f t="shared" si="134"/>
        <v>0.1142857142857143</v>
      </c>
      <c r="AK43" s="190">
        <v>12</v>
      </c>
      <c r="AL43" s="170"/>
      <c r="AM43" s="220" t="s">
        <v>1975</v>
      </c>
      <c r="AN43" s="456" t="s">
        <v>1951</v>
      </c>
      <c r="AO43" s="192">
        <v>46167</v>
      </c>
      <c r="AP43" s="192">
        <v>46185</v>
      </c>
      <c r="AQ43" s="190">
        <v>15</v>
      </c>
      <c r="AR43" s="376" t="s">
        <v>1879</v>
      </c>
      <c r="AS43" s="193"/>
      <c r="AT43" s="175"/>
      <c r="AU43" s="175"/>
      <c r="AV43" s="175"/>
      <c r="AW43" s="175"/>
      <c r="AX43" s="175"/>
      <c r="AY43" s="175"/>
      <c r="AZ43" s="220"/>
      <c r="BA43" s="175"/>
      <c r="BB43" s="177"/>
      <c r="BC43" s="176"/>
      <c r="BD43" s="176"/>
      <c r="BE43" s="176"/>
      <c r="BF43" s="176"/>
      <c r="BG43" s="176"/>
      <c r="BH43" s="176"/>
      <c r="BI43" s="175"/>
      <c r="BJ43" s="175"/>
      <c r="BK43" s="175"/>
      <c r="BL43" s="175"/>
      <c r="BM43" s="175"/>
      <c r="BN43" s="175"/>
      <c r="BO43" s="175"/>
      <c r="BP43" s="175"/>
      <c r="BQ43" s="175"/>
      <c r="BR43" s="175"/>
      <c r="BS43" s="177"/>
      <c r="BT43" s="176"/>
      <c r="BU43" s="176"/>
      <c r="BV43" s="176"/>
      <c r="BW43" s="176"/>
      <c r="BX43" s="176"/>
      <c r="BY43" s="176"/>
      <c r="BZ43" s="175"/>
      <c r="CA43" s="175"/>
      <c r="CB43" s="175"/>
      <c r="CC43" s="175"/>
      <c r="CD43" s="175"/>
      <c r="CE43" s="175"/>
      <c r="CF43" s="175"/>
      <c r="CG43" s="175"/>
      <c r="CH43" s="175"/>
      <c r="CI43" s="175"/>
      <c r="CJ43" s="177"/>
      <c r="CK43" s="176"/>
      <c r="CL43" s="176"/>
      <c r="CM43" s="178"/>
      <c r="CN43" s="176"/>
      <c r="CO43" s="176"/>
      <c r="CP43" s="176"/>
      <c r="CQ43" s="175"/>
      <c r="CR43" s="175"/>
    </row>
    <row r="44" spans="2:96" ht="28.5" customHeight="1">
      <c r="B44" s="183" t="s">
        <v>1869</v>
      </c>
      <c r="C44" s="184">
        <v>2026</v>
      </c>
      <c r="D44" s="172" t="s">
        <v>1562</v>
      </c>
      <c r="E44" s="95" t="s">
        <v>55</v>
      </c>
      <c r="F44" s="185" t="s">
        <v>745</v>
      </c>
      <c r="G44" s="95" t="s">
        <v>1867</v>
      </c>
      <c r="H44" s="521" t="str">
        <f>IFERROR(VLOOKUP(G44,'C38 NB project list'!F:J,2,0),IFERROR(VLOOKUP(G44, 'C38 AIO project list'!E:I,2,0),""))</f>
        <v>Y5s Gen11 15.3" Intel PTH-H + NV GN22 BD2</v>
      </c>
      <c r="I44" s="192">
        <v>46069</v>
      </c>
      <c r="J44" s="185" t="str">
        <f t="shared" ca="1" si="125"/>
        <v>N</v>
      </c>
      <c r="K44" s="186">
        <f>IFERROR(VLOOKUP(G44,'C38 NB project list'!F:J,5,0),IFERROR(VLOOKUP(G44,'C38 AIO project list'!E:I,5,0),""))</f>
        <v>46660</v>
      </c>
      <c r="L44" s="96">
        <f t="shared" si="126"/>
        <v>48487</v>
      </c>
      <c r="M44" s="186" t="str">
        <f t="shared" ca="1" si="49"/>
        <v>MP</v>
      </c>
      <c r="N44" s="97">
        <f t="shared" ref="N44:N45" ca="1" si="135">IF(M44="MP",(TODAY()-I44)/365,"NA")</f>
        <v>0.29589041095890412</v>
      </c>
      <c r="O44" s="97" t="str">
        <f t="shared" ref="O44:O45" ca="1" si="136">IF(M44="EOP",(TODAY()-K44)/365,"NA")</f>
        <v>NA</v>
      </c>
      <c r="P44" s="98" t="str">
        <f t="shared" ref="P44:P45" ca="1" si="137">IF(M44="EOS",(TODAY()-L44)/365,"NA")</f>
        <v>NA</v>
      </c>
      <c r="Q44" s="165" t="s">
        <v>643</v>
      </c>
      <c r="R44" s="189" t="s">
        <v>1868</v>
      </c>
      <c r="S44" s="190">
        <v>25</v>
      </c>
      <c r="T44" s="101">
        <f t="shared" si="130"/>
        <v>1.1190476190476191</v>
      </c>
      <c r="U44" s="191">
        <f t="shared" si="131"/>
        <v>117.5</v>
      </c>
      <c r="V44" s="122">
        <f t="shared" si="132"/>
        <v>0</v>
      </c>
      <c r="W44" s="175" t="str">
        <f t="shared" si="133"/>
        <v>Pending</v>
      </c>
      <c r="X44" s="230"/>
      <c r="Y44" s="190">
        <f t="shared" si="12"/>
        <v>0</v>
      </c>
      <c r="Z44" s="190">
        <v>117.5</v>
      </c>
      <c r="AA44" s="177">
        <f t="shared" si="10"/>
        <v>0</v>
      </c>
      <c r="AB44" s="189" t="s">
        <v>652</v>
      </c>
      <c r="AC44" s="99" t="s">
        <v>1093</v>
      </c>
      <c r="AD44" s="99" t="s">
        <v>53</v>
      </c>
      <c r="AE44" s="99" t="s">
        <v>53</v>
      </c>
      <c r="AF44" s="376" t="s">
        <v>1878</v>
      </c>
      <c r="AG44" s="182" t="s">
        <v>1883</v>
      </c>
      <c r="AH44" s="189"/>
      <c r="AI44" s="281" t="str">
        <f>HYPERLINK("#'SW sustaining issue list'!B"&amp;ROW('SW sustaining issue list'!B209),"Click Here")</f>
        <v>Click Here</v>
      </c>
      <c r="AJ44" s="191">
        <f t="shared" si="134"/>
        <v>1.1190476190476191</v>
      </c>
      <c r="AK44" s="190">
        <v>117.5</v>
      </c>
      <c r="AL44" s="170"/>
      <c r="AM44" s="220" t="s">
        <v>1975</v>
      </c>
      <c r="AN44" s="456" t="s">
        <v>1951</v>
      </c>
      <c r="AO44" s="192">
        <v>46167</v>
      </c>
      <c r="AP44" s="192">
        <v>46185</v>
      </c>
      <c r="AQ44" s="190">
        <v>15</v>
      </c>
      <c r="AR44" s="104" t="s">
        <v>1947</v>
      </c>
      <c r="AS44" s="193"/>
      <c r="AT44" s="175"/>
      <c r="AU44" s="175"/>
      <c r="AV44" s="175"/>
      <c r="AW44" s="175"/>
      <c r="AX44" s="175"/>
      <c r="AY44" s="175"/>
      <c r="AZ44" s="220"/>
      <c r="BA44" s="175"/>
      <c r="BB44" s="177"/>
      <c r="BC44" s="176"/>
      <c r="BD44" s="176"/>
      <c r="BE44" s="176"/>
      <c r="BF44" s="176"/>
      <c r="BG44" s="176"/>
      <c r="BH44" s="176"/>
      <c r="BI44" s="175"/>
      <c r="BJ44" s="175"/>
      <c r="BK44" s="175"/>
      <c r="BL44" s="175"/>
      <c r="BM44" s="175"/>
      <c r="BN44" s="175"/>
      <c r="BO44" s="175"/>
      <c r="BP44" s="175"/>
      <c r="BQ44" s="175"/>
      <c r="BR44" s="175"/>
      <c r="BS44" s="177"/>
      <c r="BT44" s="176"/>
      <c r="BU44" s="176"/>
      <c r="BV44" s="176"/>
      <c r="BW44" s="176"/>
      <c r="BX44" s="176"/>
      <c r="BY44" s="176"/>
      <c r="BZ44" s="175"/>
      <c r="CA44" s="175"/>
      <c r="CB44" s="175"/>
      <c r="CC44" s="175"/>
      <c r="CD44" s="175"/>
      <c r="CE44" s="175"/>
      <c r="CF44" s="175"/>
      <c r="CG44" s="175"/>
      <c r="CH44" s="175"/>
      <c r="CI44" s="175"/>
      <c r="CJ44" s="177"/>
      <c r="CK44" s="176"/>
      <c r="CL44" s="176"/>
      <c r="CM44" s="178"/>
      <c r="CN44" s="176"/>
      <c r="CO44" s="176"/>
      <c r="CP44" s="176"/>
      <c r="CQ44" s="175"/>
      <c r="CR44" s="175"/>
    </row>
    <row r="45" spans="2:96" ht="28.5" customHeight="1">
      <c r="B45" s="183" t="s">
        <v>1905</v>
      </c>
      <c r="C45" s="184">
        <v>2026</v>
      </c>
      <c r="D45" s="172" t="s">
        <v>1562</v>
      </c>
      <c r="E45" s="95" t="s">
        <v>55</v>
      </c>
      <c r="F45" s="185" t="s">
        <v>745</v>
      </c>
      <c r="G45" s="95" t="s">
        <v>1557</v>
      </c>
      <c r="H45" s="521" t="str">
        <f>IFERROR(VLOOKUP(G45,'C38 NB project list'!F:J,2,0),IFERROR(VLOOKUP(G45, 'C38 AIO project list'!E:I,2,0),""))</f>
        <v>L390 15“ AMD Rembrandt+ H45(W/O IGPU) +  NV GPU</v>
      </c>
      <c r="I45" s="192">
        <v>45378</v>
      </c>
      <c r="J45" s="185" t="str">
        <f t="shared" ref="J45:J49" ca="1" si="138">IF(K45&lt;=TODAY(),"Y","N")</f>
        <v>Y</v>
      </c>
      <c r="K45" s="186">
        <f>IFERROR(VLOOKUP(G45,'C38 NB project list'!F:J,5,0),IFERROR(VLOOKUP(G45,'C38 AIO project list'!E:I,5,0),""))</f>
        <v>46112</v>
      </c>
      <c r="L45" s="96">
        <f t="shared" si="126"/>
        <v>47938</v>
      </c>
      <c r="M45" s="186"/>
      <c r="N45" s="97" t="str">
        <f t="shared" ca="1" si="135"/>
        <v>NA</v>
      </c>
      <c r="O45" s="97" t="str">
        <f t="shared" ca="1" si="136"/>
        <v>NA</v>
      </c>
      <c r="P45" s="98" t="str">
        <f t="shared" ca="1" si="137"/>
        <v>NA</v>
      </c>
      <c r="Q45" s="165" t="s">
        <v>643</v>
      </c>
      <c r="R45" s="189" t="s">
        <v>746</v>
      </c>
      <c r="S45" s="190">
        <v>28</v>
      </c>
      <c r="T45" s="101">
        <f t="shared" ref="T45:T50" si="139">AJ45+BB45+BS45+CJ45</f>
        <v>1.4142857142857144</v>
      </c>
      <c r="U45" s="191">
        <f>AK45+BC45+BT45+CK45</f>
        <v>99</v>
      </c>
      <c r="V45" s="122">
        <f t="shared" ref="V45:V50" si="140">AL45+BD45+BU45+CL45</f>
        <v>0</v>
      </c>
      <c r="W45" s="175" t="str">
        <f t="shared" ref="W45" si="141">IF(COUNTA(AC45,AU45,BL45,CC45)=0,"",IF(CC45&lt;&gt;"",CC45,IF(BL45&lt;&gt;"",BL45,IF(AU45&lt;&gt;"",AU45,AC45))))</f>
        <v>Pending</v>
      </c>
      <c r="X45" s="230"/>
      <c r="Y45" s="190">
        <f t="shared" si="12"/>
        <v>0</v>
      </c>
      <c r="Z45" s="190">
        <v>99</v>
      </c>
      <c r="AA45" s="177">
        <f t="shared" si="10"/>
        <v>0</v>
      </c>
      <c r="AB45" s="189" t="s">
        <v>652</v>
      </c>
      <c r="AC45" s="99" t="s">
        <v>1093</v>
      </c>
      <c r="AD45" s="99" t="s">
        <v>53</v>
      </c>
      <c r="AE45" s="99" t="s">
        <v>53</v>
      </c>
      <c r="AF45" s="376" t="s">
        <v>1558</v>
      </c>
      <c r="AG45" s="182" t="s">
        <v>1559</v>
      </c>
      <c r="AH45" s="189" t="s">
        <v>1085</v>
      </c>
      <c r="AI45" s="281" t="str">
        <f>HYPERLINK("#'SW sustaining issue list'!B"&amp;ROW('SW sustaining issue list'!B203),"Click Here")</f>
        <v>Click Here</v>
      </c>
      <c r="AJ45" s="191">
        <f t="shared" ref="AJ45:AJ49" si="142">IF(AK45=0,0,AK45/AQ45/7)</f>
        <v>1.4142857142857144</v>
      </c>
      <c r="AK45" s="191">
        <v>99</v>
      </c>
      <c r="AL45" s="170">
        <v>0</v>
      </c>
      <c r="AM45" s="220" t="s">
        <v>1975</v>
      </c>
      <c r="AN45" s="309" t="s">
        <v>1950</v>
      </c>
      <c r="AO45" s="192">
        <v>46155</v>
      </c>
      <c r="AP45" s="192">
        <v>46168</v>
      </c>
      <c r="AQ45" s="190">
        <v>10</v>
      </c>
      <c r="AR45" s="104" t="s">
        <v>770</v>
      </c>
      <c r="AS45" s="193"/>
      <c r="AT45" s="175"/>
      <c r="AU45" s="175"/>
      <c r="AV45" s="175"/>
      <c r="AW45" s="175"/>
      <c r="AX45" s="175"/>
      <c r="AY45" s="175"/>
      <c r="AZ45" s="220"/>
      <c r="BA45" s="175"/>
      <c r="BB45" s="177"/>
      <c r="BC45" s="176"/>
      <c r="BD45" s="176"/>
      <c r="BE45" s="176"/>
      <c r="BF45" s="176"/>
      <c r="BG45" s="176"/>
      <c r="BH45" s="176"/>
      <c r="BI45" s="175"/>
      <c r="BJ45" s="175"/>
      <c r="BK45" s="175"/>
      <c r="BL45" s="175"/>
      <c r="BM45" s="175"/>
      <c r="BN45" s="175"/>
      <c r="BO45" s="175"/>
      <c r="BP45" s="175"/>
      <c r="BQ45" s="175"/>
      <c r="BR45" s="175"/>
      <c r="BS45" s="177"/>
      <c r="BT45" s="176"/>
      <c r="BU45" s="176"/>
      <c r="BV45" s="176"/>
      <c r="BW45" s="176"/>
      <c r="BX45" s="176"/>
      <c r="BY45" s="176"/>
      <c r="BZ45" s="175"/>
      <c r="CA45" s="175"/>
      <c r="CB45" s="175"/>
      <c r="CC45" s="175"/>
      <c r="CD45" s="175"/>
      <c r="CE45" s="175"/>
      <c r="CF45" s="175"/>
      <c r="CG45" s="175"/>
      <c r="CH45" s="175"/>
      <c r="CI45" s="175"/>
      <c r="CJ45" s="177"/>
      <c r="CK45" s="176"/>
      <c r="CL45" s="176"/>
      <c r="CM45" s="178"/>
      <c r="CN45" s="176"/>
      <c r="CO45" s="176"/>
      <c r="CP45" s="176"/>
      <c r="CQ45" s="175"/>
      <c r="CR45" s="175"/>
    </row>
    <row r="46" spans="2:96" ht="28.5" customHeight="1">
      <c r="B46" s="183" t="s">
        <v>1644</v>
      </c>
      <c r="C46" s="94">
        <v>2026</v>
      </c>
      <c r="D46" s="172" t="s">
        <v>12</v>
      </c>
      <c r="E46" s="95" t="s">
        <v>55</v>
      </c>
      <c r="F46" s="95" t="s">
        <v>525</v>
      </c>
      <c r="G46" s="185" t="s">
        <v>1460</v>
      </c>
      <c r="H46" s="520" t="str">
        <f>IFERROR(VLOOKUP(G46,'C38 NB project list'!F:J,2,0),IFERROR(VLOOKUP(G46, 'C38 AIO project list'!E:I,2,0),""))</f>
        <v>Slim 7 14" Intel Lunar Lake</v>
      </c>
      <c r="I46" s="186">
        <f>IFERROR(VLOOKUP(G46,'C38 NB project list'!F:J,4,0),IFERROR(VLOOKUP(G46, 'C38 AIO project list'!E:I,4,0),""))</f>
        <v>45674</v>
      </c>
      <c r="J46" s="185" t="str">
        <f t="shared" ref="J46:J48" ca="1" si="143">IF(K46&lt;=TODAY(),"Y","N")</f>
        <v>N</v>
      </c>
      <c r="K46" s="186">
        <f>IFERROR(VLOOKUP(G46,'C38 NB project list'!F:J,5,0),IFERROR(VLOOKUP(G46,'C38 AIO project list'!E:I,5,0),""))</f>
        <v>46477</v>
      </c>
      <c r="L46" s="96">
        <f t="shared" ref="L46" si="144">IF(ISNUMBER(K46),EDATE(K46,60),"")</f>
        <v>48304</v>
      </c>
      <c r="M46" s="186" t="str">
        <f ca="1">IF(COUNT(I46,K46,L46)=0, "", IF(TODAY()&lt;I46,"NPI",IF(TODAY()&lt;K46,"MP",IF(TODAY()&lt;L46,"EOP","EOS"))))</f>
        <v>MP</v>
      </c>
      <c r="N46" s="97">
        <f ca="1">IF(M46="MP",(TODAY()-I46)/365,"NA")</f>
        <v>1.3780821917808219</v>
      </c>
      <c r="O46" s="164" t="str">
        <f ca="1">IF(M46="EOP",(TODAY()-#REF!)/365,"NA")</f>
        <v>NA</v>
      </c>
      <c r="P46" s="165" t="str">
        <f t="shared" ref="P46:P48" ca="1" si="145">IF(M46="EOS",(TODAY()-L46)/365,"NA")</f>
        <v>NA</v>
      </c>
      <c r="Q46" s="165" t="s">
        <v>643</v>
      </c>
      <c r="R46" s="189" t="s">
        <v>746</v>
      </c>
      <c r="S46" s="190">
        <v>35</v>
      </c>
      <c r="T46" s="101">
        <f t="shared" ref="T46:T48" si="146">AJ46+BB46+BS46+CJ46</f>
        <v>1.2714285714285716</v>
      </c>
      <c r="U46" s="122">
        <f t="shared" ref="U46:U48" si="147">AK46+BC46+BT46+CK46</f>
        <v>89</v>
      </c>
      <c r="V46" s="122">
        <f t="shared" ref="V46:V48" si="148">AL46+BD46+BU46+CL46</f>
        <v>0</v>
      </c>
      <c r="W46" s="175" t="str">
        <f>IF(COUNTA(AC46,AU46,BL46,CC46)=0,"",IF(CC46&lt;&gt;"",CC46,IF(BL46&lt;&gt;"",BL46,IF(AU46&lt;&gt;"",AU46,AC46))))</f>
        <v>Fail</v>
      </c>
      <c r="X46" s="230"/>
      <c r="Y46" s="190">
        <f>IF(AND(X46&lt;&gt;"", AO46&lt;&gt;""),X46-AO46,0)</f>
        <v>0</v>
      </c>
      <c r="Z46" s="190">
        <v>89</v>
      </c>
      <c r="AA46" s="176">
        <f t="shared" si="10"/>
        <v>0</v>
      </c>
      <c r="AB46" s="189" t="s">
        <v>652</v>
      </c>
      <c r="AC46" s="175" t="s">
        <v>2</v>
      </c>
      <c r="AD46" s="175" t="s">
        <v>54</v>
      </c>
      <c r="AE46" s="166" t="s">
        <v>704</v>
      </c>
      <c r="AF46" s="189" t="s">
        <v>1829</v>
      </c>
      <c r="AG46" s="175" t="s">
        <v>1690</v>
      </c>
      <c r="AH46" s="189" t="s">
        <v>1085</v>
      </c>
      <c r="AI46" s="390" t="str">
        <f>HYPERLINK("#'SW sustaining issue list'!B"&amp;ROW('SW sustaining issue list'!B194),"Click Here")</f>
        <v>Click Here</v>
      </c>
      <c r="AJ46" s="101">
        <f>IF(AK46=0,0,AK46/AQ46/7)</f>
        <v>1.2714285714285716</v>
      </c>
      <c r="AK46" s="191">
        <v>89</v>
      </c>
      <c r="AL46" s="190">
        <v>0</v>
      </c>
      <c r="AM46" s="220" t="s">
        <v>1975</v>
      </c>
      <c r="AN46" s="196" t="s">
        <v>1949</v>
      </c>
      <c r="AO46" s="192">
        <v>46160</v>
      </c>
      <c r="AP46" s="192">
        <v>46171</v>
      </c>
      <c r="AQ46" s="366">
        <v>10</v>
      </c>
      <c r="AR46" s="182" t="s">
        <v>1691</v>
      </c>
      <c r="AS46" s="193"/>
      <c r="AT46" s="175"/>
      <c r="AU46" s="175"/>
      <c r="AV46" s="175"/>
      <c r="AW46" s="175"/>
      <c r="AX46" s="175"/>
      <c r="AY46" s="175"/>
      <c r="AZ46" s="220"/>
      <c r="BA46" s="175"/>
      <c r="BB46" s="177"/>
      <c r="BC46" s="176"/>
      <c r="BD46" s="176"/>
      <c r="BE46" s="176"/>
      <c r="BF46" s="176"/>
      <c r="BG46" s="176"/>
      <c r="BH46" s="176"/>
      <c r="BI46" s="175"/>
      <c r="BJ46" s="175"/>
      <c r="BK46" s="175"/>
      <c r="BL46" s="175"/>
      <c r="BM46" s="175"/>
      <c r="BN46" s="175"/>
      <c r="BO46" s="175"/>
      <c r="BP46" s="175"/>
      <c r="BQ46" s="175"/>
      <c r="BR46" s="175"/>
      <c r="BS46" s="177"/>
      <c r="BT46" s="176"/>
      <c r="BU46" s="176"/>
      <c r="BV46" s="176"/>
      <c r="BW46" s="176"/>
      <c r="BX46" s="176"/>
      <c r="BY46" s="176"/>
      <c r="BZ46" s="175"/>
      <c r="CA46" s="175"/>
      <c r="CB46" s="175"/>
      <c r="CC46" s="175"/>
      <c r="CD46" s="175"/>
      <c r="CE46" s="175"/>
      <c r="CF46" s="175"/>
      <c r="CG46" s="175"/>
      <c r="CH46" s="175"/>
      <c r="CI46" s="175"/>
      <c r="CJ46" s="177"/>
      <c r="CK46" s="176"/>
      <c r="CL46" s="176"/>
      <c r="CM46" s="178"/>
      <c r="CN46" s="176"/>
      <c r="CO46" s="176"/>
      <c r="CP46" s="176"/>
      <c r="CQ46" s="175"/>
      <c r="CR46" s="175"/>
    </row>
    <row r="47" spans="2:96" ht="28.5" customHeight="1">
      <c r="B47" s="183" t="s">
        <v>1645</v>
      </c>
      <c r="C47" s="94">
        <v>2026</v>
      </c>
      <c r="D47" s="172" t="s">
        <v>12</v>
      </c>
      <c r="E47" s="95" t="s">
        <v>55</v>
      </c>
      <c r="F47" s="95" t="s">
        <v>525</v>
      </c>
      <c r="G47" s="185" t="s">
        <v>1459</v>
      </c>
      <c r="H47" s="520" t="str">
        <f>IFERROR(VLOOKUP(G47,'C38 NB project list'!F:J,2,0),IFERROR(VLOOKUP(G47, 'C38 AIO project list'!E:I,2,0),""))</f>
        <v>S5 Pro 14" Intel Arrow Lake</v>
      </c>
      <c r="I47" s="186">
        <v>45700</v>
      </c>
      <c r="J47" s="185" t="str">
        <f t="shared" ca="1" si="143"/>
        <v>N</v>
      </c>
      <c r="K47" s="186">
        <f>IFERROR(VLOOKUP(G47,'C38 NB project list'!F:J,5,0),IFERROR(VLOOKUP(G47,'C38 AIO project list'!E:I,5,0),""))</f>
        <v>46295</v>
      </c>
      <c r="L47" s="186"/>
      <c r="M47" s="186" t="str">
        <f ca="1">IF(COUNT(I47,K47,L47)=0, "", IF(TODAY()&lt;I47,"NPI",IF(TODAY()&lt;K47,"MP",IF(TODAY()&lt;L47,"EOP","EOS"))))</f>
        <v>MP</v>
      </c>
      <c r="N47" s="97">
        <f ca="1">IF(M47="MP",(TODAY()-I47)/365,"NA")</f>
        <v>1.3068493150684932</v>
      </c>
      <c r="O47" s="164" t="str">
        <f ca="1">IF(M47="EOP",(TODAY()-#REF!)/365,"NA")</f>
        <v>NA</v>
      </c>
      <c r="P47" s="165" t="str">
        <f t="shared" ca="1" si="145"/>
        <v>NA</v>
      </c>
      <c r="Q47" s="165" t="s">
        <v>643</v>
      </c>
      <c r="R47" s="189" t="s">
        <v>746</v>
      </c>
      <c r="S47" s="190">
        <v>25</v>
      </c>
      <c r="T47" s="101">
        <f t="shared" si="146"/>
        <v>1.8964285714285714</v>
      </c>
      <c r="U47" s="122">
        <f t="shared" si="147"/>
        <v>132.75</v>
      </c>
      <c r="V47" s="122">
        <f t="shared" si="148"/>
        <v>0</v>
      </c>
      <c r="W47" s="175" t="str">
        <f>IF(COUNTA(AC47,AU47,BL47,CC47)=0,"",IF(CC47&lt;&gt;"",CC47,IF(BL47&lt;&gt;"",BL47,IF(AU47&lt;&gt;"",AU47,AC47))))</f>
        <v>Conditional Pass</v>
      </c>
      <c r="X47" s="230"/>
      <c r="Y47" s="190">
        <f>IF(AND(X47&lt;&gt;"", AO47&lt;&gt;""),X47-AO47,0)</f>
        <v>0</v>
      </c>
      <c r="Z47" s="190">
        <v>102</v>
      </c>
      <c r="AA47" s="176">
        <f t="shared" si="10"/>
        <v>30.75</v>
      </c>
      <c r="AB47" s="189" t="s">
        <v>652</v>
      </c>
      <c r="AC47" s="175" t="s">
        <v>2</v>
      </c>
      <c r="AD47" s="175" t="s">
        <v>54</v>
      </c>
      <c r="AE47" s="166" t="s">
        <v>704</v>
      </c>
      <c r="AF47" s="189" t="s">
        <v>1470</v>
      </c>
      <c r="AG47" s="175" t="s">
        <v>1561</v>
      </c>
      <c r="AH47" s="189" t="s">
        <v>1209</v>
      </c>
      <c r="AI47" s="390" t="str">
        <f>HYPERLINK("#'SW sustaining issue list'!B"&amp;ROW('SW sustaining issue list'!B174),"Click Here")</f>
        <v>Click Here</v>
      </c>
      <c r="AJ47" s="101">
        <f>IF(AK47=0,0,AK47/AQ47/7)</f>
        <v>0.43928571428571433</v>
      </c>
      <c r="AK47" s="191">
        <v>30.75</v>
      </c>
      <c r="AL47" s="190">
        <v>0</v>
      </c>
      <c r="AM47" s="220" t="s">
        <v>1975</v>
      </c>
      <c r="AN47" s="309" t="s">
        <v>1079</v>
      </c>
      <c r="AO47" s="192">
        <v>46150</v>
      </c>
      <c r="AP47" s="192">
        <v>46163</v>
      </c>
      <c r="AQ47" s="366">
        <v>10</v>
      </c>
      <c r="AR47" s="182" t="s">
        <v>1472</v>
      </c>
      <c r="AS47" s="193"/>
      <c r="AT47" s="175" t="s">
        <v>697</v>
      </c>
      <c r="AU47" s="175" t="s">
        <v>849</v>
      </c>
      <c r="AV47" s="175" t="s">
        <v>54</v>
      </c>
      <c r="AW47" s="166" t="s">
        <v>704</v>
      </c>
      <c r="AX47" s="189" t="s">
        <v>1470</v>
      </c>
      <c r="AY47" s="175" t="s">
        <v>1561</v>
      </c>
      <c r="AZ47" s="189" t="s">
        <v>1085</v>
      </c>
      <c r="BA47" s="390" t="str">
        <f>HYPERLINK("#'SW sustaining issue list'!B"&amp;ROW('SW sustaining issue list'!S174),"Click Here")</f>
        <v>Click Here</v>
      </c>
      <c r="BB47" s="177">
        <f t="shared" ref="BB47:BB48" si="149">IF(BC47=0,0,BC47/BH47/7)</f>
        <v>1.4571428571428571</v>
      </c>
      <c r="BC47" s="190">
        <v>102</v>
      </c>
      <c r="BD47" s="176">
        <v>0</v>
      </c>
      <c r="BE47" s="309" t="s">
        <v>1079</v>
      </c>
      <c r="BF47" s="192">
        <v>46150</v>
      </c>
      <c r="BG47" s="192">
        <v>46163</v>
      </c>
      <c r="BH47" s="366">
        <v>10</v>
      </c>
      <c r="BI47" s="182" t="s">
        <v>1910</v>
      </c>
      <c r="BJ47" s="175" t="s">
        <v>1911</v>
      </c>
      <c r="BK47" s="175"/>
      <c r="BL47" s="175"/>
      <c r="BM47" s="175"/>
      <c r="BN47" s="175"/>
      <c r="BO47" s="175"/>
      <c r="BP47" s="175"/>
      <c r="BQ47" s="175"/>
      <c r="BR47" s="175"/>
      <c r="BS47" s="177"/>
      <c r="BT47" s="176"/>
      <c r="BU47" s="176"/>
      <c r="BV47" s="176"/>
      <c r="BW47" s="176"/>
      <c r="BX47" s="176"/>
      <c r="BY47" s="176"/>
      <c r="BZ47" s="175"/>
      <c r="CA47" s="175"/>
      <c r="CB47" s="175"/>
      <c r="CC47" s="175"/>
      <c r="CD47" s="175"/>
      <c r="CE47" s="175"/>
      <c r="CF47" s="175"/>
      <c r="CG47" s="175"/>
      <c r="CH47" s="175"/>
      <c r="CI47" s="175"/>
      <c r="CJ47" s="177"/>
      <c r="CK47" s="176"/>
      <c r="CL47" s="176"/>
      <c r="CM47" s="178"/>
      <c r="CN47" s="176"/>
      <c r="CO47" s="176"/>
      <c r="CP47" s="176"/>
      <c r="CQ47" s="175"/>
      <c r="CR47" s="175"/>
    </row>
    <row r="48" spans="2:96" ht="28.5" customHeight="1">
      <c r="B48" s="183" t="s">
        <v>1646</v>
      </c>
      <c r="C48" s="94">
        <v>2026</v>
      </c>
      <c r="D48" s="172" t="s">
        <v>12</v>
      </c>
      <c r="E48" s="95" t="s">
        <v>55</v>
      </c>
      <c r="F48" s="95" t="s">
        <v>525</v>
      </c>
      <c r="G48" s="185" t="s">
        <v>1461</v>
      </c>
      <c r="H48" s="520" t="str">
        <f>IFERROR(VLOOKUP(G48,'C38 NB project list'!F:J,2,0),IFERROR(VLOOKUP(G48, 'C38 AIO project list'!E:I,2,0),""))</f>
        <v>S7 Pro 14.5" Intel Arrow Lake</v>
      </c>
      <c r="I48" s="186">
        <v>45700</v>
      </c>
      <c r="J48" s="185" t="str">
        <f t="shared" ca="1" si="143"/>
        <v>N</v>
      </c>
      <c r="K48" s="186">
        <f>IFERROR(VLOOKUP(G48,'C38 NB project list'!F:J,5,0),IFERROR(VLOOKUP(G48,'C38 AIO project list'!E:I,5,0),""))</f>
        <v>46295</v>
      </c>
      <c r="L48" s="186"/>
      <c r="M48" s="186" t="str">
        <f ca="1">IF(COUNT(I48,K48,L48)=0, "", IF(TODAY()&lt;I48,"NPI",IF(TODAY()&lt;K48,"MP",IF(TODAY()&lt;L48,"EOP","EOS"))))</f>
        <v>MP</v>
      </c>
      <c r="N48" s="97">
        <f ca="1">IF(M48="MP",(TODAY()-I48)/365,"NA")</f>
        <v>1.3068493150684932</v>
      </c>
      <c r="O48" s="164" t="str">
        <f ca="1">IF(M48="EOP",(TODAY()-#REF!)/365,"NA")</f>
        <v>NA</v>
      </c>
      <c r="P48" s="165" t="str">
        <f t="shared" ca="1" si="145"/>
        <v>NA</v>
      </c>
      <c r="Q48" s="165" t="s">
        <v>643</v>
      </c>
      <c r="R48" s="189" t="s">
        <v>746</v>
      </c>
      <c r="S48" s="190">
        <v>25</v>
      </c>
      <c r="T48" s="101">
        <f t="shared" si="146"/>
        <v>1.6964285714285716</v>
      </c>
      <c r="U48" s="122">
        <f t="shared" si="147"/>
        <v>118.75</v>
      </c>
      <c r="V48" s="122">
        <f t="shared" si="148"/>
        <v>0</v>
      </c>
      <c r="W48" s="175" t="str">
        <f>IF(COUNTA(AC48,AU48,BL48,CC48)=0,"",IF(CC48&lt;&gt;"",CC48,IF(BL48&lt;&gt;"",BL48,IF(AU48&lt;&gt;"",AU48,AC48))))</f>
        <v>Conditional Pass</v>
      </c>
      <c r="X48" s="230"/>
      <c r="Y48" s="190">
        <f>IF(AND(X48&lt;&gt;"", AO48&lt;&gt;""),X48-AO48,0)</f>
        <v>0</v>
      </c>
      <c r="Z48" s="190">
        <v>88</v>
      </c>
      <c r="AA48" s="176">
        <f t="shared" si="10"/>
        <v>30.75</v>
      </c>
      <c r="AB48" s="189" t="s">
        <v>652</v>
      </c>
      <c r="AC48" s="175" t="s">
        <v>2</v>
      </c>
      <c r="AD48" s="175" t="s">
        <v>54</v>
      </c>
      <c r="AE48" s="166" t="s">
        <v>704</v>
      </c>
      <c r="AF48" s="189" t="s">
        <v>1471</v>
      </c>
      <c r="AG48" s="175" t="s">
        <v>1689</v>
      </c>
      <c r="AH48" s="189" t="s">
        <v>1209</v>
      </c>
      <c r="AI48" s="390" t="str">
        <f>HYPERLINK("#'SW sustaining issue list'!B"&amp;ROW('SW sustaining issue list'!B184),"Click Here")</f>
        <v>Click Here</v>
      </c>
      <c r="AJ48" s="101">
        <f>IF(AK48=0,0,AK48/AQ48/7)</f>
        <v>0.43928571428571433</v>
      </c>
      <c r="AK48" s="191">
        <v>30.75</v>
      </c>
      <c r="AL48" s="190">
        <v>0</v>
      </c>
      <c r="AM48" s="220" t="s">
        <v>1975</v>
      </c>
      <c r="AN48" s="309" t="s">
        <v>1076</v>
      </c>
      <c r="AO48" s="192">
        <v>46150</v>
      </c>
      <c r="AP48" s="192">
        <v>46163</v>
      </c>
      <c r="AQ48" s="366">
        <v>10</v>
      </c>
      <c r="AR48" s="182" t="s">
        <v>1472</v>
      </c>
      <c r="AS48" s="193"/>
      <c r="AT48" s="175" t="s">
        <v>697</v>
      </c>
      <c r="AU48" s="175" t="s">
        <v>849</v>
      </c>
      <c r="AV48" s="175" t="s">
        <v>54</v>
      </c>
      <c r="AW48" s="166" t="s">
        <v>704</v>
      </c>
      <c r="AX48" s="189" t="s">
        <v>1470</v>
      </c>
      <c r="AY48" s="175" t="s">
        <v>1689</v>
      </c>
      <c r="AZ48" s="189" t="s">
        <v>1085</v>
      </c>
      <c r="BA48" s="390" t="str">
        <f>HYPERLINK("#'SW sustaining issue list'!B"&amp;ROW('SW sustaining issue list'!S184),"Click Here")</f>
        <v>Click Here</v>
      </c>
      <c r="BB48" s="177">
        <f t="shared" si="149"/>
        <v>1.2571428571428573</v>
      </c>
      <c r="BC48" s="190">
        <v>88</v>
      </c>
      <c r="BD48" s="176">
        <v>0</v>
      </c>
      <c r="BE48" s="309" t="s">
        <v>1076</v>
      </c>
      <c r="BF48" s="192">
        <v>46150</v>
      </c>
      <c r="BG48" s="192">
        <v>46163</v>
      </c>
      <c r="BH48" s="366">
        <v>10</v>
      </c>
      <c r="BI48" s="182" t="s">
        <v>1910</v>
      </c>
      <c r="BJ48" s="175" t="s">
        <v>1911</v>
      </c>
      <c r="BK48" s="175"/>
      <c r="BL48" s="175"/>
      <c r="BM48" s="175"/>
      <c r="BN48" s="175"/>
      <c r="BO48" s="175"/>
      <c r="BP48" s="175"/>
      <c r="BQ48" s="175"/>
      <c r="BR48" s="175"/>
      <c r="BS48" s="177"/>
      <c r="BT48" s="176"/>
      <c r="BU48" s="176"/>
      <c r="BV48" s="176"/>
      <c r="BW48" s="176"/>
      <c r="BX48" s="176"/>
      <c r="BY48" s="176"/>
      <c r="BZ48" s="175"/>
      <c r="CA48" s="175"/>
      <c r="CB48" s="175"/>
      <c r="CC48" s="175"/>
      <c r="CD48" s="175"/>
      <c r="CE48" s="175"/>
      <c r="CF48" s="175"/>
      <c r="CG48" s="175"/>
      <c r="CH48" s="175"/>
      <c r="CI48" s="175"/>
      <c r="CJ48" s="177"/>
      <c r="CK48" s="176"/>
      <c r="CL48" s="176"/>
      <c r="CM48" s="178"/>
      <c r="CN48" s="176"/>
      <c r="CO48" s="176"/>
      <c r="CP48" s="176"/>
      <c r="CQ48" s="175"/>
      <c r="CR48" s="175"/>
    </row>
    <row r="49" spans="2:96" ht="28.5" customHeight="1">
      <c r="B49" s="183" t="s">
        <v>1642</v>
      </c>
      <c r="C49" s="184">
        <v>2026</v>
      </c>
      <c r="D49" s="172" t="s">
        <v>12</v>
      </c>
      <c r="E49" s="95" t="s">
        <v>55</v>
      </c>
      <c r="F49" s="95" t="s">
        <v>525</v>
      </c>
      <c r="G49" s="95" t="s">
        <v>1043</v>
      </c>
      <c r="H49" s="521" t="str">
        <f>IFERROR(VLOOKUP(G49,'C38 NB project list'!F:J,2,0),IFERROR(VLOOKUP(G49, 'C38 AIO project list'!E:I,2,0),""))</f>
        <v/>
      </c>
      <c r="I49" s="186"/>
      <c r="J49" s="185" t="str">
        <f t="shared" ca="1" si="138"/>
        <v>Y</v>
      </c>
      <c r="K49" s="186"/>
      <c r="L49" s="186"/>
      <c r="M49" s="186"/>
      <c r="N49" s="97" t="str">
        <f t="shared" ref="N49" ca="1" si="150">IF(M49="MP",(TODAY()-I49)/365,"NA")</f>
        <v>NA</v>
      </c>
      <c r="O49" s="97" t="str">
        <f t="shared" ref="O49" ca="1" si="151">IF(M49="EOP",(TODAY()-K49)/365,"NA")</f>
        <v>NA</v>
      </c>
      <c r="P49" s="98" t="str">
        <f t="shared" ref="P49" ca="1" si="152">IF(M49="EOS",(TODAY()-L49)/365,"NA")</f>
        <v>NA</v>
      </c>
      <c r="Q49" s="165" t="s">
        <v>643</v>
      </c>
      <c r="R49" s="189" t="s">
        <v>728</v>
      </c>
      <c r="S49" s="190">
        <v>21</v>
      </c>
      <c r="T49" s="101">
        <f t="shared" si="139"/>
        <v>0.42</v>
      </c>
      <c r="U49" s="191">
        <f>AK49+BC49+BT49+CK49</f>
        <v>20.58</v>
      </c>
      <c r="V49" s="122">
        <f t="shared" si="140"/>
        <v>0</v>
      </c>
      <c r="W49" s="175" t="str">
        <f t="shared" ref="W49:W50" si="153">IF(COUNTA(AC49,AU49,BL49,CC49)=0,"",IF(CC49&lt;&gt;"",CC49,IF(BL49&lt;&gt;"",BL49,IF(AU49&lt;&gt;"",AU49,AC49))))</f>
        <v>Pending</v>
      </c>
      <c r="X49" s="230"/>
      <c r="Y49" s="190">
        <f t="shared" si="12"/>
        <v>0</v>
      </c>
      <c r="Z49" s="190">
        <v>20.6</v>
      </c>
      <c r="AA49" s="177">
        <f t="shared" si="10"/>
        <v>0</v>
      </c>
      <c r="AB49" s="189" t="s">
        <v>652</v>
      </c>
      <c r="AC49" s="99" t="s">
        <v>1093</v>
      </c>
      <c r="AD49" s="99" t="s">
        <v>649</v>
      </c>
      <c r="AE49" s="99" t="s">
        <v>1466</v>
      </c>
      <c r="AF49" s="376" t="s">
        <v>1468</v>
      </c>
      <c r="AG49" s="182" t="s">
        <v>1469</v>
      </c>
      <c r="AH49" s="189" t="s">
        <v>1085</v>
      </c>
      <c r="AI49" s="378" t="str">
        <f>HYPERLINK("#'SW sustaining issue list'!B"&amp;ROW('SW sustaining issue list'!B199),"Click Here")</f>
        <v>Click Here</v>
      </c>
      <c r="AJ49" s="191">
        <f t="shared" si="142"/>
        <v>0.42</v>
      </c>
      <c r="AK49" s="191">
        <v>20.58</v>
      </c>
      <c r="AL49" s="170">
        <v>0</v>
      </c>
      <c r="AM49" s="220" t="s">
        <v>1975</v>
      </c>
      <c r="AN49" s="309" t="s">
        <v>1082</v>
      </c>
      <c r="AO49" s="192">
        <v>46149</v>
      </c>
      <c r="AP49" s="192">
        <v>46157</v>
      </c>
      <c r="AQ49" s="190">
        <v>7</v>
      </c>
      <c r="AR49" s="169" t="s">
        <v>740</v>
      </c>
      <c r="AS49" s="193"/>
      <c r="AT49" s="175"/>
      <c r="AU49" s="175"/>
      <c r="AV49" s="175"/>
      <c r="AW49" s="175"/>
      <c r="AX49" s="175"/>
      <c r="AY49" s="175"/>
      <c r="AZ49" s="220"/>
      <c r="BA49" s="175"/>
      <c r="BB49" s="177"/>
      <c r="BC49" s="176"/>
      <c r="BD49" s="176"/>
      <c r="BE49" s="176"/>
      <c r="BF49" s="176"/>
      <c r="BG49" s="176"/>
      <c r="BH49" s="176"/>
      <c r="BI49" s="175"/>
      <c r="BJ49" s="175"/>
      <c r="BK49" s="175"/>
      <c r="BL49" s="175"/>
      <c r="BM49" s="175"/>
      <c r="BN49" s="175"/>
      <c r="BO49" s="175"/>
      <c r="BP49" s="175"/>
      <c r="BQ49" s="175"/>
      <c r="BR49" s="175"/>
      <c r="BS49" s="177"/>
      <c r="BT49" s="176"/>
      <c r="BU49" s="176"/>
      <c r="BV49" s="176"/>
      <c r="BW49" s="176"/>
      <c r="BX49" s="176"/>
      <c r="BY49" s="176"/>
      <c r="BZ49" s="175"/>
      <c r="CA49" s="175"/>
      <c r="CB49" s="175"/>
      <c r="CC49" s="175"/>
      <c r="CD49" s="175"/>
      <c r="CE49" s="175"/>
      <c r="CF49" s="175"/>
      <c r="CG49" s="175"/>
      <c r="CH49" s="175"/>
      <c r="CI49" s="175"/>
      <c r="CJ49" s="177"/>
      <c r="CK49" s="176"/>
      <c r="CL49" s="176"/>
      <c r="CM49" s="178"/>
      <c r="CN49" s="176"/>
      <c r="CO49" s="176"/>
      <c r="CP49" s="176"/>
      <c r="CQ49" s="175"/>
      <c r="CR49" s="175"/>
    </row>
    <row r="50" spans="2:96" ht="28.5" customHeight="1">
      <c r="B50" s="183" t="s">
        <v>1643</v>
      </c>
      <c r="C50" s="184">
        <v>2026</v>
      </c>
      <c r="D50" s="172" t="s">
        <v>12</v>
      </c>
      <c r="E50" s="95" t="s">
        <v>55</v>
      </c>
      <c r="F50" s="95" t="s">
        <v>525</v>
      </c>
      <c r="G50" s="95" t="s">
        <v>1043</v>
      </c>
      <c r="H50" s="521" t="str">
        <f>IFERROR(VLOOKUP(G50,'C38 NB project list'!F:J,2,0),IFERROR(VLOOKUP(G50, 'C38 AIO project list'!E:I,2,0),""))</f>
        <v/>
      </c>
      <c r="I50" s="186"/>
      <c r="J50" s="185" t="str">
        <f t="shared" ca="1" si="27"/>
        <v>Y</v>
      </c>
      <c r="K50" s="186"/>
      <c r="L50" s="186"/>
      <c r="M50" s="186"/>
      <c r="N50" s="97" t="str">
        <f t="shared" ref="N50" ca="1" si="154">IF(M50="MP",(TODAY()-I50)/365,"NA")</f>
        <v>NA</v>
      </c>
      <c r="O50" s="97" t="str">
        <f t="shared" ref="O50" ca="1" si="155">IF(M50="EOP",(TODAY()-K50)/365,"NA")</f>
        <v>NA</v>
      </c>
      <c r="P50" s="98" t="str">
        <f t="shared" ref="P50" ca="1" si="156">IF(M50="EOS",(TODAY()-L50)/365,"NA")</f>
        <v>NA</v>
      </c>
      <c r="Q50" s="165" t="s">
        <v>643</v>
      </c>
      <c r="R50" s="189" t="s">
        <v>728</v>
      </c>
      <c r="S50" s="190">
        <v>21</v>
      </c>
      <c r="T50" s="101">
        <f t="shared" si="139"/>
        <v>1.120408163265306</v>
      </c>
      <c r="U50" s="191">
        <f t="shared" ref="U50" si="157">AK50+BC50+BT50+CK50</f>
        <v>54.9</v>
      </c>
      <c r="V50" s="122">
        <f t="shared" si="140"/>
        <v>54.1</v>
      </c>
      <c r="W50" s="175" t="str">
        <f t="shared" si="153"/>
        <v>Conditional Pass</v>
      </c>
      <c r="X50" s="230"/>
      <c r="Y50" s="190">
        <f t="shared" si="12"/>
        <v>0</v>
      </c>
      <c r="Z50" s="191">
        <v>54.9</v>
      </c>
      <c r="AA50" s="177">
        <f t="shared" si="10"/>
        <v>0</v>
      </c>
      <c r="AB50" s="189" t="s">
        <v>652</v>
      </c>
      <c r="AC50" s="99" t="s">
        <v>849</v>
      </c>
      <c r="AD50" s="99" t="s">
        <v>53</v>
      </c>
      <c r="AE50" s="99" t="s">
        <v>1462</v>
      </c>
      <c r="AF50" s="189" t="s">
        <v>1464</v>
      </c>
      <c r="AG50" s="182" t="s">
        <v>1465</v>
      </c>
      <c r="AH50" s="189" t="s">
        <v>1085</v>
      </c>
      <c r="AI50" s="378" t="str">
        <f>HYPERLINK("#'SW sustaining issue list'!B"&amp;ROW('SW sustaining issue list'!B198),"Click Here")</f>
        <v>Click Here</v>
      </c>
      <c r="AJ50" s="191">
        <f t="shared" ref="AJ50" si="158">IF(AK50=0,0,AK50/AQ50/7)</f>
        <v>1.120408163265306</v>
      </c>
      <c r="AK50" s="191">
        <v>54.9</v>
      </c>
      <c r="AL50" s="170">
        <v>54.1</v>
      </c>
      <c r="AM50" s="220" t="s">
        <v>1975</v>
      </c>
      <c r="AN50" s="309" t="s">
        <v>1082</v>
      </c>
      <c r="AO50" s="192">
        <v>46149</v>
      </c>
      <c r="AP50" s="192">
        <v>46157</v>
      </c>
      <c r="AQ50" s="190">
        <v>7</v>
      </c>
      <c r="AR50" s="169" t="s">
        <v>740</v>
      </c>
      <c r="AS50" s="193"/>
      <c r="AT50" s="175"/>
      <c r="AU50" s="175"/>
      <c r="AV50" s="175"/>
      <c r="AW50" s="175"/>
      <c r="AX50" s="175"/>
      <c r="AY50" s="175"/>
      <c r="AZ50" s="220"/>
      <c r="BA50" s="175"/>
      <c r="BB50" s="177"/>
      <c r="BC50" s="176"/>
      <c r="BD50" s="176"/>
      <c r="BE50" s="176"/>
      <c r="BF50" s="176"/>
      <c r="BG50" s="176"/>
      <c r="BH50" s="176"/>
      <c r="BI50" s="175"/>
      <c r="BJ50" s="175"/>
      <c r="BK50" s="175"/>
      <c r="BL50" s="175"/>
      <c r="BM50" s="175"/>
      <c r="BN50" s="175"/>
      <c r="BO50" s="175"/>
      <c r="BP50" s="175"/>
      <c r="BQ50" s="175"/>
      <c r="BR50" s="175"/>
      <c r="BS50" s="177"/>
      <c r="BT50" s="176"/>
      <c r="BU50" s="176"/>
      <c r="BV50" s="176"/>
      <c r="BW50" s="176"/>
      <c r="BX50" s="176"/>
      <c r="BY50" s="176"/>
      <c r="BZ50" s="175"/>
      <c r="CA50" s="175"/>
      <c r="CB50" s="175"/>
      <c r="CC50" s="175"/>
      <c r="CD50" s="175"/>
      <c r="CE50" s="175"/>
      <c r="CF50" s="175"/>
      <c r="CG50" s="175"/>
      <c r="CH50" s="175"/>
      <c r="CI50" s="175"/>
      <c r="CJ50" s="177"/>
      <c r="CK50" s="176"/>
      <c r="CL50" s="176"/>
      <c r="CM50" s="178"/>
      <c r="CN50" s="176"/>
      <c r="CO50" s="176"/>
      <c r="CP50" s="176"/>
      <c r="CQ50" s="175"/>
      <c r="CR50" s="175"/>
    </row>
    <row r="51" spans="2:96" ht="78">
      <c r="B51" s="183" t="s">
        <v>1941</v>
      </c>
      <c r="C51" s="94">
        <v>2026</v>
      </c>
      <c r="D51" s="95" t="s">
        <v>11</v>
      </c>
      <c r="E51" s="95" t="s">
        <v>55</v>
      </c>
      <c r="F51" s="185" t="s">
        <v>745</v>
      </c>
      <c r="G51" s="185" t="s">
        <v>437</v>
      </c>
      <c r="H51" s="520" t="str">
        <f>IFERROR(VLOOKUP(G51,'C38 NB project list'!F:J,2,0),IFERROR(VLOOKUP(G51, 'C38 AIO project list'!E:I,2,0),""))</f>
        <v>L3X0 15" Intel RPL Refresh HX55 + NV GPU</v>
      </c>
      <c r="I51" s="186">
        <f>IFERROR(VLOOKUP(G51,'C38 NB project list'!F:J,4,0),IFERROR(VLOOKUP(G51, 'C38 AIO project list'!E:I,4,0),""))</f>
        <v>45795</v>
      </c>
      <c r="J51" s="185" t="str">
        <f ca="1">IF(K51&lt;=TODAY(),"Y","N")</f>
        <v>N</v>
      </c>
      <c r="K51" s="186">
        <f>IFERROR(VLOOKUP(G51,'C38 NB project list'!F:J,5,0),IFERROR(VLOOKUP(G51,'C38 AIO project list'!E:I,5,0),""))</f>
        <v>46568</v>
      </c>
      <c r="L51" s="186">
        <f t="shared" ref="L51:L53" si="159">IF(ISNUMBER(K51),EDATE(K51,60),"")</f>
        <v>48395</v>
      </c>
      <c r="M51" s="186" t="str">
        <f t="shared" ca="1" si="49"/>
        <v>MP</v>
      </c>
      <c r="N51" s="97">
        <f t="shared" ca="1" si="44"/>
        <v>1.0465753424657533</v>
      </c>
      <c r="O51" s="164" t="str">
        <f ca="1">IF(M51="EOP",(TODAY()-#REF!)/365,"NA")</f>
        <v>NA</v>
      </c>
      <c r="P51" s="165" t="str">
        <f t="shared" ref="P51:P54" ca="1" si="160">IF(M51="EOS",(TODAY()-L51)/365,"NA")</f>
        <v>NA</v>
      </c>
      <c r="Q51" s="165" t="s">
        <v>643</v>
      </c>
      <c r="R51" s="175" t="s">
        <v>746</v>
      </c>
      <c r="S51" s="190">
        <v>20</v>
      </c>
      <c r="T51" s="101">
        <f t="shared" si="0"/>
        <v>2.3714285714285714</v>
      </c>
      <c r="U51" s="122">
        <f t="shared" si="1"/>
        <v>166</v>
      </c>
      <c r="V51" s="122">
        <f t="shared" si="2"/>
        <v>0</v>
      </c>
      <c r="W51" s="175" t="str">
        <f t="shared" ref="W51:W54" si="161">IF(COUNTA(AC51,AU51,BL51,CC51)=0,"",IF(CC51&lt;&gt;"",CC51,IF(BL51&lt;&gt;"",BL51,IF(AU51&lt;&gt;"",AU51,AC51))))</f>
        <v>Pending</v>
      </c>
      <c r="X51" s="230"/>
      <c r="Y51" s="190">
        <f t="shared" si="12"/>
        <v>0</v>
      </c>
      <c r="Z51" s="176">
        <v>166</v>
      </c>
      <c r="AA51" s="176">
        <f t="shared" si="10"/>
        <v>0</v>
      </c>
      <c r="AB51" s="99" t="s">
        <v>652</v>
      </c>
      <c r="AC51" s="99" t="s">
        <v>1093</v>
      </c>
      <c r="AD51" s="99" t="s">
        <v>958</v>
      </c>
      <c r="AE51" s="99" t="s">
        <v>958</v>
      </c>
      <c r="AF51" s="182" t="s">
        <v>859</v>
      </c>
      <c r="AG51" s="355" t="s">
        <v>1359</v>
      </c>
      <c r="AH51" s="193" t="s">
        <v>1086</v>
      </c>
      <c r="AI51" s="281" t="str">
        <f>HYPERLINK("#'SW sustaining issue list'!B"&amp;ROW('SW sustaining issue list'!B3),"Click Here")</f>
        <v>Click Here</v>
      </c>
      <c r="AJ51" s="101">
        <f>IF(AK51=0,0,AK51/AQ51/7)</f>
        <v>2.3714285714285714</v>
      </c>
      <c r="AK51" s="100">
        <v>166</v>
      </c>
      <c r="AL51" s="190">
        <v>0</v>
      </c>
      <c r="AM51" s="220" t="s">
        <v>1975</v>
      </c>
      <c r="AN51" s="196" t="s">
        <v>1944</v>
      </c>
      <c r="AO51" s="365">
        <v>46127</v>
      </c>
      <c r="AP51" s="365">
        <v>46142</v>
      </c>
      <c r="AQ51" s="366">
        <v>10</v>
      </c>
      <c r="AR51" s="193" t="s">
        <v>865</v>
      </c>
      <c r="AS51" s="193"/>
      <c r="AT51" s="175"/>
      <c r="AU51" s="175"/>
      <c r="AV51" s="175"/>
      <c r="AW51" s="175"/>
      <c r="AX51" s="175"/>
      <c r="AY51" s="175"/>
      <c r="AZ51" s="220"/>
      <c r="BA51" s="175"/>
      <c r="BB51" s="177"/>
      <c r="BC51" s="176"/>
      <c r="BD51" s="176"/>
      <c r="BE51" s="176"/>
      <c r="BF51" s="176"/>
      <c r="BG51" s="176"/>
      <c r="BH51" s="176"/>
      <c r="BI51" s="175"/>
      <c r="BJ51" s="175"/>
      <c r="BK51" s="175"/>
      <c r="BL51" s="175"/>
      <c r="BM51" s="175"/>
      <c r="BN51" s="175"/>
      <c r="BO51" s="175"/>
      <c r="BP51" s="175"/>
      <c r="BQ51" s="175"/>
      <c r="BR51" s="175"/>
      <c r="BS51" s="101">
        <f t="shared" si="48"/>
        <v>0</v>
      </c>
      <c r="BT51" s="176"/>
      <c r="BU51" s="176"/>
      <c r="BV51" s="176"/>
      <c r="BW51" s="176"/>
      <c r="BX51" s="176"/>
      <c r="BY51" s="176"/>
      <c r="BZ51" s="175"/>
      <c r="CA51" s="175"/>
      <c r="CB51" s="175"/>
      <c r="CC51" s="175"/>
      <c r="CD51" s="175"/>
      <c r="CE51" s="175"/>
      <c r="CF51" s="175"/>
      <c r="CG51" s="175"/>
      <c r="CH51" s="175"/>
      <c r="CI51" s="175"/>
      <c r="CJ51" s="101">
        <f t="shared" ref="CJ51:CJ53" si="162">IF(CK51=0,0,CK51/CP51/7)</f>
        <v>0</v>
      </c>
      <c r="CK51" s="176"/>
      <c r="CL51" s="176"/>
      <c r="CM51" s="178"/>
      <c r="CN51" s="176"/>
      <c r="CO51" s="176"/>
      <c r="CP51" s="176"/>
      <c r="CQ51" s="175"/>
      <c r="CR51" s="175"/>
    </row>
    <row r="52" spans="2:96" ht="78">
      <c r="B52" s="237" t="s">
        <v>851</v>
      </c>
      <c r="C52" s="94">
        <v>2026</v>
      </c>
      <c r="D52" s="95" t="s">
        <v>11</v>
      </c>
      <c r="E52" s="95" t="s">
        <v>55</v>
      </c>
      <c r="F52" s="185" t="s">
        <v>745</v>
      </c>
      <c r="G52" s="185" t="s">
        <v>433</v>
      </c>
      <c r="H52" s="520" t="str">
        <f>IFERROR(VLOOKUP(G52,'C38 NB project list'!F:J,2,0),IFERROR(VLOOKUP(G52, 'C38 AIO project list'!E:I,2,0),""))</f>
        <v>L3X0 17" Intel RPL Refresh HX55 + NV GPU(HPT1&amp;HPT2)</v>
      </c>
      <c r="I52" s="186">
        <f>IFERROR(VLOOKUP(G52,'C38 NB project list'!F:J,4,0),IFERROR(VLOOKUP(G52, 'C38 AIO project list'!E:I,4,0),""))</f>
        <v>45811</v>
      </c>
      <c r="J52" s="185" t="str">
        <f t="shared" ca="1" si="27"/>
        <v>N</v>
      </c>
      <c r="K52" s="186">
        <f>IFERROR(VLOOKUP(G52,'C38 NB project list'!F:J,5,0),IFERROR(VLOOKUP(G52,'C38 AIO project list'!E:I,5,0),""))</f>
        <v>46568</v>
      </c>
      <c r="L52" s="186">
        <f t="shared" si="159"/>
        <v>48395</v>
      </c>
      <c r="M52" s="186" t="str">
        <f t="shared" ca="1" si="49"/>
        <v>MP</v>
      </c>
      <c r="N52" s="97">
        <f ca="1">IF(M52="MP",(TODAY()-I52)/365,"NA")</f>
        <v>1.0027397260273974</v>
      </c>
      <c r="O52" s="164" t="str">
        <f ca="1">IF(M52="EOP",(TODAY()-#REF!)/365,"NA")</f>
        <v>NA</v>
      </c>
      <c r="P52" s="165" t="str">
        <f t="shared" ca="1" si="160"/>
        <v>NA</v>
      </c>
      <c r="Q52" s="165" t="s">
        <v>643</v>
      </c>
      <c r="R52" s="175" t="s">
        <v>746</v>
      </c>
      <c r="S52" s="190">
        <v>15</v>
      </c>
      <c r="T52" s="101">
        <f t="shared" si="0"/>
        <v>2.3000000000000003</v>
      </c>
      <c r="U52" s="122">
        <f t="shared" si="1"/>
        <v>161</v>
      </c>
      <c r="V52" s="122">
        <f t="shared" si="2"/>
        <v>0</v>
      </c>
      <c r="W52" s="175" t="str">
        <f t="shared" si="161"/>
        <v>Pending</v>
      </c>
      <c r="X52" s="230"/>
      <c r="Y52" s="190">
        <f t="shared" si="12"/>
        <v>0</v>
      </c>
      <c r="Z52" s="176">
        <v>161</v>
      </c>
      <c r="AA52" s="176">
        <f t="shared" si="10"/>
        <v>0</v>
      </c>
      <c r="AB52" s="99" t="s">
        <v>652</v>
      </c>
      <c r="AC52" s="99" t="s">
        <v>1093</v>
      </c>
      <c r="AD52" s="99" t="s">
        <v>958</v>
      </c>
      <c r="AE52" s="99" t="s">
        <v>958</v>
      </c>
      <c r="AF52" s="277" t="s">
        <v>860</v>
      </c>
      <c r="AG52" s="355" t="s">
        <v>1359</v>
      </c>
      <c r="AH52" s="193" t="s">
        <v>1086</v>
      </c>
      <c r="AI52" s="281" t="str">
        <f>HYPERLINK("#'SW sustaining issue list'!B"&amp;ROW('SW sustaining issue list'!B31),"Click Here")</f>
        <v>Click Here</v>
      </c>
      <c r="AJ52" s="101">
        <f>IF(AK52=0,0,AK52/AQ52/7)</f>
        <v>2.3000000000000003</v>
      </c>
      <c r="AK52" s="100">
        <v>161</v>
      </c>
      <c r="AL52" s="190">
        <v>0</v>
      </c>
      <c r="AM52" s="220" t="s">
        <v>1975</v>
      </c>
      <c r="AN52" s="196" t="s">
        <v>1944</v>
      </c>
      <c r="AO52" s="216">
        <v>46127</v>
      </c>
      <c r="AP52" s="216">
        <v>46142</v>
      </c>
      <c r="AQ52" s="190">
        <v>10</v>
      </c>
      <c r="AR52" s="193" t="s">
        <v>865</v>
      </c>
      <c r="AS52" s="193"/>
      <c r="AT52" s="175"/>
      <c r="AU52" s="175"/>
      <c r="AV52" s="175"/>
      <c r="AW52" s="175"/>
      <c r="AX52" s="175"/>
      <c r="AY52" s="175"/>
      <c r="AZ52" s="220"/>
      <c r="BA52" s="175"/>
      <c r="BB52" s="177"/>
      <c r="BC52" s="176"/>
      <c r="BD52" s="176"/>
      <c r="BE52" s="176"/>
      <c r="BF52" s="176"/>
      <c r="BG52" s="176"/>
      <c r="BH52" s="176"/>
      <c r="BI52" s="175"/>
      <c r="BJ52" s="175"/>
      <c r="BK52" s="175"/>
      <c r="BL52" s="175"/>
      <c r="BM52" s="175"/>
      <c r="BN52" s="175"/>
      <c r="BO52" s="175"/>
      <c r="BP52" s="175"/>
      <c r="BQ52" s="175"/>
      <c r="BR52" s="175"/>
      <c r="BS52" s="101">
        <f t="shared" si="48"/>
        <v>0</v>
      </c>
      <c r="BT52" s="176"/>
      <c r="BU52" s="176"/>
      <c r="BV52" s="176"/>
      <c r="BW52" s="176"/>
      <c r="BX52" s="176"/>
      <c r="BY52" s="176"/>
      <c r="BZ52" s="175"/>
      <c r="CA52" s="175"/>
      <c r="CB52" s="175"/>
      <c r="CC52" s="175"/>
      <c r="CD52" s="175"/>
      <c r="CE52" s="175"/>
      <c r="CF52" s="175"/>
      <c r="CG52" s="175"/>
      <c r="CH52" s="175"/>
      <c r="CI52" s="175"/>
      <c r="CJ52" s="101">
        <f t="shared" si="162"/>
        <v>0</v>
      </c>
      <c r="CK52" s="176"/>
      <c r="CL52" s="176"/>
      <c r="CM52" s="178"/>
      <c r="CN52" s="176"/>
      <c r="CO52" s="176"/>
      <c r="CP52" s="176"/>
      <c r="CQ52" s="175"/>
      <c r="CR52" s="175"/>
    </row>
    <row r="53" spans="2:96" ht="78">
      <c r="B53" s="237" t="s">
        <v>862</v>
      </c>
      <c r="C53" s="94">
        <v>2026</v>
      </c>
      <c r="D53" s="95" t="s">
        <v>11</v>
      </c>
      <c r="E53" s="95" t="s">
        <v>55</v>
      </c>
      <c r="F53" s="185" t="s">
        <v>745</v>
      </c>
      <c r="G53" s="185" t="s">
        <v>435</v>
      </c>
      <c r="H53" s="520" t="str">
        <f>IFERROR(VLOOKUP(G53,'C38 NB project list'!F:J,2,0),IFERROR(VLOOKUP(G53, 'C38 AIO project list'!E:I,2,0),""))</f>
        <v>L3X0 15" AMD Hawk Point Refresh H45  + NV GPU</v>
      </c>
      <c r="I53" s="186">
        <f>IFERROR(VLOOKUP(G53,'C38 NB project list'!F:J,4,0),IFERROR(VLOOKUP(G53, 'C38 AIO project list'!E:I,4,0),""))</f>
        <v>45799</v>
      </c>
      <c r="J53" s="185" t="str">
        <f t="shared" ca="1" si="27"/>
        <v>N</v>
      </c>
      <c r="K53" s="186">
        <f>IFERROR(VLOOKUP(G53,'C38 NB project list'!F:J,5,0),IFERROR(VLOOKUP(G53,'C38 AIO project list'!E:I,5,0),""))</f>
        <v>46568</v>
      </c>
      <c r="L53" s="96">
        <f t="shared" si="159"/>
        <v>48395</v>
      </c>
      <c r="M53" s="186" t="str">
        <f t="shared" ref="M53" ca="1" si="163">IF(COUNT(I53,K53,L53)=0, "", IF(TODAY()&lt;I53,"NPI",IF(TODAY()&lt;K53,"MP",IF(TODAY()&lt;L53,"EOP","EOS"))))</f>
        <v>MP</v>
      </c>
      <c r="N53" s="97">
        <f t="shared" ref="N53" ca="1" si="164">IF(M53="MP",(TODAY()-I53)/365,"NA")</f>
        <v>1.0356164383561643</v>
      </c>
      <c r="O53" s="164" t="str">
        <f ca="1">IF(M53="EOP",(TODAY()-#REF!)/365,"NA")</f>
        <v>NA</v>
      </c>
      <c r="P53" s="165" t="str">
        <f t="shared" ref="P53" ca="1" si="165">IF(M53="EOS",(TODAY()-L53)/365,"NA")</f>
        <v>NA</v>
      </c>
      <c r="Q53" s="165" t="s">
        <v>643</v>
      </c>
      <c r="R53" s="175" t="s">
        <v>746</v>
      </c>
      <c r="S53" s="190">
        <v>15</v>
      </c>
      <c r="T53" s="101">
        <f>AJ53+BB53+BS53+CJ53</f>
        <v>2.4428571428571431</v>
      </c>
      <c r="U53" s="122">
        <f t="shared" si="1"/>
        <v>171</v>
      </c>
      <c r="V53" s="122">
        <f t="shared" ref="V53" si="166">AL53+BD53+BU53+CL53</f>
        <v>0</v>
      </c>
      <c r="W53" s="175" t="str">
        <f t="shared" ref="W53" si="167">IF(COUNTA(AC53,AU53,BL53,CC53)=0,"",IF(CC53&lt;&gt;"",CC53,IF(BL53&lt;&gt;"",BL53,IF(AU53&lt;&gt;"",AU53,AC53))))</f>
        <v>Pending</v>
      </c>
      <c r="X53" s="230"/>
      <c r="Y53" s="190">
        <f t="shared" si="12"/>
        <v>0</v>
      </c>
      <c r="Z53" s="176">
        <v>171</v>
      </c>
      <c r="AA53" s="176">
        <f t="shared" si="10"/>
        <v>0</v>
      </c>
      <c r="AB53" s="99" t="s">
        <v>652</v>
      </c>
      <c r="AC53" s="99" t="s">
        <v>1093</v>
      </c>
      <c r="AD53" s="99" t="s">
        <v>958</v>
      </c>
      <c r="AE53" s="99" t="s">
        <v>958</v>
      </c>
      <c r="AF53" s="277" t="s">
        <v>858</v>
      </c>
      <c r="AG53" s="355" t="s">
        <v>1360</v>
      </c>
      <c r="AH53" s="193" t="s">
        <v>1086</v>
      </c>
      <c r="AI53" s="281" t="str">
        <f>HYPERLINK("#'SW sustaining issue list'!B"&amp;ROW('SW sustaining issue list'!B42),"Click Here")</f>
        <v>Click Here</v>
      </c>
      <c r="AJ53" s="101">
        <f t="shared" ref="AJ53" si="168">IF(AK53=0,0,AK53/AQ53/7)</f>
        <v>2.4428571428571431</v>
      </c>
      <c r="AK53" s="100">
        <v>171</v>
      </c>
      <c r="AL53" s="190">
        <v>0</v>
      </c>
      <c r="AM53" s="220" t="s">
        <v>1975</v>
      </c>
      <c r="AN53" s="196" t="s">
        <v>1931</v>
      </c>
      <c r="AO53" s="216">
        <v>46127</v>
      </c>
      <c r="AP53" s="216">
        <v>46142</v>
      </c>
      <c r="AQ53" s="190">
        <v>10</v>
      </c>
      <c r="AR53" s="193" t="s">
        <v>865</v>
      </c>
      <c r="AS53" s="193"/>
      <c r="AT53" s="175"/>
      <c r="AU53" s="175"/>
      <c r="AV53" s="175"/>
      <c r="AW53" s="175"/>
      <c r="AX53" s="175"/>
      <c r="AY53" s="175"/>
      <c r="AZ53" s="220"/>
      <c r="BA53" s="175"/>
      <c r="BB53" s="177"/>
      <c r="BC53" s="176"/>
      <c r="BD53" s="176"/>
      <c r="BE53" s="176"/>
      <c r="BF53" s="176"/>
      <c r="BG53" s="176"/>
      <c r="BH53" s="176"/>
      <c r="BI53" s="175"/>
      <c r="BJ53" s="175"/>
      <c r="BK53" s="175"/>
      <c r="BL53" s="175"/>
      <c r="BM53" s="175"/>
      <c r="BN53" s="175"/>
      <c r="BO53" s="175"/>
      <c r="BP53" s="175"/>
      <c r="BQ53" s="175"/>
      <c r="BR53" s="175"/>
      <c r="BS53" s="101">
        <f t="shared" si="48"/>
        <v>0</v>
      </c>
      <c r="BT53" s="176"/>
      <c r="BU53" s="176"/>
      <c r="BV53" s="176"/>
      <c r="BW53" s="176"/>
      <c r="BX53" s="176"/>
      <c r="BY53" s="176"/>
      <c r="BZ53" s="175"/>
      <c r="CA53" s="175"/>
      <c r="CB53" s="175"/>
      <c r="CC53" s="175"/>
      <c r="CD53" s="175"/>
      <c r="CE53" s="175"/>
      <c r="CF53" s="175"/>
      <c r="CG53" s="175"/>
      <c r="CH53" s="175"/>
      <c r="CI53" s="175"/>
      <c r="CJ53" s="101">
        <f t="shared" si="162"/>
        <v>0</v>
      </c>
      <c r="CK53" s="176"/>
      <c r="CL53" s="176"/>
      <c r="CM53" s="178"/>
      <c r="CN53" s="176"/>
      <c r="CO53" s="176"/>
      <c r="CP53" s="176"/>
      <c r="CQ53" s="175"/>
      <c r="CR53" s="175"/>
    </row>
    <row r="54" spans="2:96" ht="52">
      <c r="B54" s="237" t="s">
        <v>861</v>
      </c>
      <c r="C54" s="94">
        <v>2026</v>
      </c>
      <c r="D54" s="95" t="s">
        <v>11</v>
      </c>
      <c r="E54" s="95" t="s">
        <v>55</v>
      </c>
      <c r="F54" s="185" t="s">
        <v>745</v>
      </c>
      <c r="G54" s="185" t="s">
        <v>435</v>
      </c>
      <c r="H54" s="520" t="str">
        <f>IFERROR(VLOOKUP(G54,'C38 NB project list'!F:J,2,0),IFERROR(VLOOKUP(G54, 'C38 AIO project list'!E:I,2,0),""))</f>
        <v>L3X0 15" AMD Hawk Point Refresh H45  + NV GPU</v>
      </c>
      <c r="I54" s="186">
        <f>IFERROR(VLOOKUP(G54,'C38 NB project list'!F:J,4,0),IFERROR(VLOOKUP(G54, 'C38 AIO project list'!E:I,4,0),""))</f>
        <v>45799</v>
      </c>
      <c r="J54" s="185" t="str">
        <f t="shared" ca="1" si="27"/>
        <v>N</v>
      </c>
      <c r="K54" s="186">
        <f>IFERROR(VLOOKUP(G54,'C38 NB project list'!F:J,5,0),IFERROR(VLOOKUP(G54,'C38 AIO project list'!E:I,5,0),""))</f>
        <v>46568</v>
      </c>
      <c r="L54" s="96">
        <f t="shared" ref="L54:L70" si="169">IF(ISNUMBER(K54),EDATE(K54,60),"")</f>
        <v>48395</v>
      </c>
      <c r="M54" s="186" t="str">
        <f t="shared" ca="1" si="49"/>
        <v>MP</v>
      </c>
      <c r="N54" s="97">
        <f t="shared" ca="1" si="44"/>
        <v>1.0356164383561643</v>
      </c>
      <c r="O54" s="164" t="str">
        <f ca="1">IF(M54="EOP",(TODAY()-#REF!)/365,"NA")</f>
        <v>NA</v>
      </c>
      <c r="P54" s="165" t="str">
        <f t="shared" ca="1" si="160"/>
        <v>NA</v>
      </c>
      <c r="Q54" s="165" t="s">
        <v>643</v>
      </c>
      <c r="R54" s="175" t="s">
        <v>746</v>
      </c>
      <c r="S54" s="190">
        <v>20</v>
      </c>
      <c r="T54" s="101">
        <f t="shared" si="0"/>
        <v>2.0285714285714285</v>
      </c>
      <c r="U54" s="122">
        <f t="shared" si="1"/>
        <v>142</v>
      </c>
      <c r="V54" s="122">
        <f t="shared" si="2"/>
        <v>0</v>
      </c>
      <c r="W54" s="175" t="str">
        <f t="shared" si="161"/>
        <v>Pending</v>
      </c>
      <c r="X54" s="230"/>
      <c r="Y54" s="190">
        <f t="shared" si="12"/>
        <v>0</v>
      </c>
      <c r="Z54" s="176">
        <v>142</v>
      </c>
      <c r="AA54" s="176">
        <f t="shared" si="10"/>
        <v>0</v>
      </c>
      <c r="AB54" s="99" t="s">
        <v>652</v>
      </c>
      <c r="AC54" s="99" t="s">
        <v>1093</v>
      </c>
      <c r="AD54" s="99" t="s">
        <v>958</v>
      </c>
      <c r="AE54" s="99" t="s">
        <v>958</v>
      </c>
      <c r="AF54" s="277" t="s">
        <v>864</v>
      </c>
      <c r="AG54" s="355" t="s">
        <v>1360</v>
      </c>
      <c r="AH54" s="193" t="s">
        <v>1086</v>
      </c>
      <c r="AI54" s="281" t="str">
        <f>HYPERLINK("#'SW sustaining issue list'!B"&amp;ROW('SW sustaining issue list'!B42),"Click Here")</f>
        <v>Click Here</v>
      </c>
      <c r="AJ54" s="101">
        <f t="shared" ref="AJ54" si="170">IF(AK54=0,0,AK54/AQ54/7)</f>
        <v>2.0285714285714285</v>
      </c>
      <c r="AK54" s="100">
        <v>142</v>
      </c>
      <c r="AL54" s="190">
        <v>0</v>
      </c>
      <c r="AM54" s="220" t="s">
        <v>1975</v>
      </c>
      <c r="AN54" s="196" t="s">
        <v>1931</v>
      </c>
      <c r="AO54" s="216">
        <v>46127</v>
      </c>
      <c r="AP54" s="216">
        <v>46142</v>
      </c>
      <c r="AQ54" s="190">
        <v>10</v>
      </c>
      <c r="AR54" s="193" t="s">
        <v>865</v>
      </c>
      <c r="AS54" s="193"/>
      <c r="AT54" s="175"/>
      <c r="AU54" s="175"/>
      <c r="AV54" s="175"/>
      <c r="AW54" s="175"/>
      <c r="AX54" s="175"/>
      <c r="AY54" s="175"/>
      <c r="AZ54" s="220"/>
      <c r="BA54" s="175"/>
      <c r="BB54" s="177"/>
      <c r="BC54" s="176"/>
      <c r="BD54" s="176"/>
      <c r="BE54" s="176"/>
      <c r="BF54" s="176"/>
      <c r="BG54" s="176"/>
      <c r="BH54" s="176"/>
      <c r="BI54" s="175"/>
      <c r="BJ54" s="175"/>
      <c r="BK54" s="175"/>
      <c r="BL54" s="175"/>
      <c r="BM54" s="175"/>
      <c r="BN54" s="175"/>
      <c r="BO54" s="175"/>
      <c r="BP54" s="175"/>
      <c r="BQ54" s="175"/>
      <c r="BR54" s="175"/>
      <c r="BS54" s="101">
        <f t="shared" si="48"/>
        <v>0</v>
      </c>
      <c r="BT54" s="176"/>
      <c r="BU54" s="176"/>
      <c r="BV54" s="176"/>
      <c r="BW54" s="176"/>
      <c r="BX54" s="176"/>
      <c r="BY54" s="176"/>
      <c r="BZ54" s="175"/>
      <c r="CA54" s="175"/>
      <c r="CB54" s="175"/>
      <c r="CC54" s="175"/>
      <c r="CD54" s="175"/>
      <c r="CE54" s="175"/>
      <c r="CF54" s="175"/>
      <c r="CG54" s="175"/>
      <c r="CH54" s="175"/>
      <c r="CI54" s="175"/>
      <c r="CJ54" s="101">
        <f t="shared" ref="CJ54:CJ57" si="171">IF(CK54=0,0,CK54/CP54/7)</f>
        <v>0</v>
      </c>
      <c r="CK54" s="176"/>
      <c r="CL54" s="176"/>
      <c r="CM54" s="178"/>
      <c r="CN54" s="176"/>
      <c r="CO54" s="176"/>
      <c r="CP54" s="176"/>
      <c r="CQ54" s="175"/>
      <c r="CR54" s="175"/>
    </row>
    <row r="55" spans="2:96" ht="13.5" customHeight="1">
      <c r="B55" s="237" t="s">
        <v>1158</v>
      </c>
      <c r="C55" s="94">
        <v>2026</v>
      </c>
      <c r="D55" s="95" t="s">
        <v>11</v>
      </c>
      <c r="E55" s="95" t="s">
        <v>55</v>
      </c>
      <c r="F55" s="95" t="s">
        <v>525</v>
      </c>
      <c r="G55" s="95" t="s">
        <v>840</v>
      </c>
      <c r="H55" s="521" t="str">
        <f>IFERROR(VLOOKUP(G55,'C38 NB project list'!F:J,2,0),IFERROR(VLOOKUP(G55, 'C38 AIO project list'!E:I,2,0),""))</f>
        <v>Slim 7 14" Intel Lunar Lake</v>
      </c>
      <c r="I55" s="186">
        <f>IFERROR(VLOOKUP(G55,'C38 NB project list'!F:J,4,0),IFERROR(VLOOKUP(G55, 'C38 AIO project list'!E:I,4,0),""))</f>
        <v>45674</v>
      </c>
      <c r="J55" s="185" t="str">
        <f t="shared" ca="1" si="27"/>
        <v>N</v>
      </c>
      <c r="K55" s="186">
        <f>IFERROR(VLOOKUP(G55,'C38 NB project list'!F:J,5,0),IFERROR(VLOOKUP(G55,'C38 AIO project list'!E:I,5,0),""))</f>
        <v>46477</v>
      </c>
      <c r="L55" s="96">
        <f t="shared" ref="L55" si="172">IF(ISNUMBER(K55),EDATE(K55,60),"")</f>
        <v>48304</v>
      </c>
      <c r="M55" s="96" t="str">
        <f t="shared" ref="M55" ca="1" si="173">IF(COUNT(I55,K55,L55)=0, "", IF(TODAY()&lt;I55,"NPI",IF(TODAY()&lt;K55,"MP",IF(TODAY()&lt;L55,"EOP","EOS"))))</f>
        <v>MP</v>
      </c>
      <c r="N55" s="97">
        <f t="shared" ref="N55" ca="1" si="174">IF(M55="MP",(TODAY()-I55)/365,"NA")</f>
        <v>1.3780821917808219</v>
      </c>
      <c r="O55" s="97" t="str">
        <f t="shared" ref="O55" ca="1" si="175">IF(M55="EOP",(TODAY()-K55)/365,"NA")</f>
        <v>NA</v>
      </c>
      <c r="P55" s="98" t="str">
        <f t="shared" ref="P55" ca="1" si="176">IF(M55="EOS",(TODAY()-L55)/365,"NA")</f>
        <v>NA</v>
      </c>
      <c r="Q55" s="98"/>
      <c r="R55" s="175" t="s">
        <v>746</v>
      </c>
      <c r="S55" s="100">
        <v>35</v>
      </c>
      <c r="T55" s="101">
        <f t="shared" ref="T55" si="177">AJ55+BB55+BS55+CJ55</f>
        <v>2.9666666666666663</v>
      </c>
      <c r="U55" s="122">
        <f t="shared" si="1"/>
        <v>147</v>
      </c>
      <c r="V55" s="122">
        <f t="shared" ref="V55" si="178">AL55+BD55+BU55+CL55</f>
        <v>0</v>
      </c>
      <c r="W55" s="175" t="str">
        <f t="shared" ref="W55" si="179">IF(COUNTA(AC55,AU55,BL55,CC55)=0,"",IF(CC55&lt;&gt;"",CC55,IF(BL55&lt;&gt;"",BL55,IF(AU55&lt;&gt;"",AU55,AC55))))</f>
        <v>Pass</v>
      </c>
      <c r="X55" s="230"/>
      <c r="Y55" s="190">
        <f t="shared" si="12"/>
        <v>0</v>
      </c>
      <c r="Z55" s="176">
        <v>121</v>
      </c>
      <c r="AA55" s="176">
        <f t="shared" si="10"/>
        <v>26</v>
      </c>
      <c r="AB55" s="99" t="s">
        <v>652</v>
      </c>
      <c r="AC55" s="99" t="s">
        <v>2</v>
      </c>
      <c r="AD55" s="99" t="s">
        <v>53</v>
      </c>
      <c r="AE55" s="99" t="s">
        <v>653</v>
      </c>
      <c r="AF55" s="278" t="s">
        <v>964</v>
      </c>
      <c r="AG55" s="175" t="s">
        <v>1074</v>
      </c>
      <c r="AH55" s="175"/>
      <c r="AI55" s="281" t="str">
        <f>HYPERLINK("#'SW sustaining issue list'!B"&amp;ROW('SW sustaining issue list'!B165),"Click Here")</f>
        <v>Click Here</v>
      </c>
      <c r="AJ55" s="280">
        <f>IF(AK55=0,0,AK55/AQ55/7)</f>
        <v>1.2380952380952379</v>
      </c>
      <c r="AK55" s="100">
        <v>26</v>
      </c>
      <c r="AL55" s="87">
        <v>0</v>
      </c>
      <c r="AM55" s="220" t="s">
        <v>1975</v>
      </c>
      <c r="AN55" s="309" t="s">
        <v>1076</v>
      </c>
      <c r="AO55" s="103">
        <v>46133</v>
      </c>
      <c r="AP55" s="103">
        <v>46135</v>
      </c>
      <c r="AQ55" s="100">
        <v>3</v>
      </c>
      <c r="AR55" s="104" t="s">
        <v>770</v>
      </c>
      <c r="AS55" s="104"/>
      <c r="AT55" s="99" t="s">
        <v>697</v>
      </c>
      <c r="AU55" s="175" t="s">
        <v>1</v>
      </c>
      <c r="AV55" s="99" t="s">
        <v>53</v>
      </c>
      <c r="AW55" s="99" t="s">
        <v>653</v>
      </c>
      <c r="AX55" s="278" t="s">
        <v>964</v>
      </c>
      <c r="AY55" s="175" t="s">
        <v>1074</v>
      </c>
      <c r="AZ55" s="175"/>
      <c r="BA55" s="100" t="str">
        <f>HYPERLINK("#'SW sustaining issue list'!B"&amp;ROW('SW sustaining issue list'!B165),"Click Here")</f>
        <v>Click Here</v>
      </c>
      <c r="BB55" s="101">
        <f t="shared" ref="BB55" si="180">IF(BC55=0,0,BC55/BH55/7)</f>
        <v>1.7285714285714284</v>
      </c>
      <c r="BC55" s="100">
        <v>121</v>
      </c>
      <c r="BD55" s="87">
        <v>0</v>
      </c>
      <c r="BE55" s="309" t="s">
        <v>1076</v>
      </c>
      <c r="BF55" s="103">
        <v>46140</v>
      </c>
      <c r="BG55" s="103">
        <v>46155</v>
      </c>
      <c r="BH55" s="100">
        <v>10</v>
      </c>
      <c r="BI55" s="104" t="s">
        <v>1177</v>
      </c>
      <c r="BJ55" s="104" t="s">
        <v>1157</v>
      </c>
      <c r="BK55" s="99"/>
      <c r="BL55" s="99"/>
      <c r="BM55" s="99"/>
      <c r="BN55" s="99"/>
      <c r="BO55" s="99"/>
      <c r="BP55" s="175"/>
      <c r="BQ55" s="175"/>
      <c r="BR55" s="100"/>
      <c r="BS55" s="101">
        <f t="shared" ref="BS55" si="181">IF(BT55=0,0,BT55/BY55/7)</f>
        <v>0</v>
      </c>
      <c r="BT55" s="100"/>
      <c r="BU55" s="87"/>
      <c r="BV55" s="102"/>
      <c r="BW55" s="103"/>
      <c r="BX55" s="103"/>
      <c r="BY55" s="100"/>
      <c r="BZ55" s="104"/>
      <c r="CA55" s="104"/>
      <c r="CB55" s="99"/>
      <c r="CC55" s="99"/>
      <c r="CD55" s="99"/>
      <c r="CE55" s="99"/>
      <c r="CF55" s="99"/>
      <c r="CG55" s="175"/>
      <c r="CH55" s="175"/>
      <c r="CI55" s="100"/>
      <c r="CJ55" s="101">
        <f t="shared" ref="CJ55" si="182">IF(CK55=0,0,CK55/CP55/7)</f>
        <v>0</v>
      </c>
      <c r="CK55" s="100"/>
      <c r="CL55" s="87"/>
      <c r="CM55" s="102"/>
      <c r="CN55" s="103"/>
      <c r="CO55" s="103"/>
      <c r="CP55" s="100"/>
      <c r="CQ55" s="104"/>
      <c r="CR55" s="104"/>
    </row>
    <row r="56" spans="2:96" ht="13.5" customHeight="1">
      <c r="B56" s="237" t="s">
        <v>1159</v>
      </c>
      <c r="C56" s="94">
        <v>2026</v>
      </c>
      <c r="D56" s="95" t="s">
        <v>11</v>
      </c>
      <c r="E56" s="95" t="s">
        <v>55</v>
      </c>
      <c r="F56" s="95" t="s">
        <v>745</v>
      </c>
      <c r="G56" s="95" t="s">
        <v>759</v>
      </c>
      <c r="H56" s="521" t="str">
        <f>IFERROR(VLOOKUP(G56,'C38 NB project list'!F:J,2,0),IFERROR(VLOOKUP(G56, 'C38 AIO project list'!E:I,2,0),""))</f>
        <v/>
      </c>
      <c r="I56" s="186" t="str">
        <f>IFERROR(VLOOKUP(G56,'C38 NB project list'!F:J,4,0),IFERROR(VLOOKUP(G56, 'C38 AIO project list'!E:I,4,0),""))</f>
        <v/>
      </c>
      <c r="J56" s="185" t="str">
        <f t="shared" ca="1" si="27"/>
        <v>N</v>
      </c>
      <c r="K56" s="186" t="str">
        <f>IFERROR(VLOOKUP(G56,'C38 NB project list'!F:J,5,0),IFERROR(VLOOKUP(G56,'C38 AIO project list'!E:I,5,0),""))</f>
        <v/>
      </c>
      <c r="L56" s="96" t="str">
        <f t="shared" si="169"/>
        <v/>
      </c>
      <c r="M56" s="96" t="str">
        <f t="shared" ref="M56:M57" ca="1" si="183">IF(COUNT(I56,K56,L56)=0, "", IF(TODAY()&lt;I56,"NPI",IF(TODAY()&lt;K56,"MP",IF(TODAY()&lt;L56,"EOP","EOS"))))</f>
        <v/>
      </c>
      <c r="N56" s="97" t="str">
        <f t="shared" ref="N56:N57" ca="1" si="184">IF(M56="MP",(TODAY()-I56)/365,"NA")</f>
        <v>NA</v>
      </c>
      <c r="O56" s="97" t="str">
        <f t="shared" ref="O56:O57" ca="1" si="185">IF(M56="EOP",(TODAY()-K56)/365,"NA")</f>
        <v>NA</v>
      </c>
      <c r="P56" s="98" t="str">
        <f t="shared" ref="P56:P57" ca="1" si="186">IF(M56="EOS",(TODAY()-L56)/365,"NA")</f>
        <v>NA</v>
      </c>
      <c r="Q56" s="98" t="s">
        <v>759</v>
      </c>
      <c r="R56" s="175" t="s">
        <v>743</v>
      </c>
      <c r="S56" s="100">
        <v>4</v>
      </c>
      <c r="T56" s="101">
        <f t="shared" ref="T56:T57" si="187">AJ56+BB56+BS56+CJ56</f>
        <v>2.0178571428571428</v>
      </c>
      <c r="U56" s="122">
        <f t="shared" si="1"/>
        <v>77</v>
      </c>
      <c r="V56" s="122">
        <f t="shared" ref="V56:V57" si="188">AL56+BD56+BU56+CL56</f>
        <v>16</v>
      </c>
      <c r="W56" s="175" t="str">
        <f>IF(COUNTA(AC56,AU56,BL56,CC56)=0,"",IF(CC56&lt;&gt;"",CC56,IF(BL56&lt;&gt;"",BL56,IF(AU56&lt;&gt;"",AU56,AC56))))</f>
        <v>Conditional Pass</v>
      </c>
      <c r="X56" s="230"/>
      <c r="Y56" s="190">
        <f t="shared" si="12"/>
        <v>0</v>
      </c>
      <c r="Z56" s="176">
        <v>53</v>
      </c>
      <c r="AA56" s="176">
        <f t="shared" si="10"/>
        <v>24</v>
      </c>
      <c r="AB56" s="99" t="s">
        <v>652</v>
      </c>
      <c r="AC56" s="99" t="s">
        <v>2</v>
      </c>
      <c r="AD56" s="99" t="s">
        <v>53</v>
      </c>
      <c r="AE56" s="99" t="s">
        <v>653</v>
      </c>
      <c r="AF56" s="278" t="s">
        <v>765</v>
      </c>
      <c r="AG56" s="175" t="s">
        <v>960</v>
      </c>
      <c r="AH56" s="175"/>
      <c r="AI56" s="281" t="str">
        <f>HYPERLINK("#'SW sustaining issue list'!B"&amp;ROW('SW sustaining issue list'!B162),"Click Here")</f>
        <v>Click Here</v>
      </c>
      <c r="AJ56" s="101">
        <f>IF(AK56=0,0,AK56/AQ56/7)</f>
        <v>1.2857142857142858</v>
      </c>
      <c r="AK56" s="100">
        <v>36</v>
      </c>
      <c r="AL56" s="87">
        <v>16</v>
      </c>
      <c r="AM56" s="220" t="s">
        <v>1975</v>
      </c>
      <c r="AN56" s="309" t="s">
        <v>1077</v>
      </c>
      <c r="AO56" s="216">
        <v>46128</v>
      </c>
      <c r="AP56" s="103">
        <v>46133</v>
      </c>
      <c r="AQ56" s="100">
        <v>4</v>
      </c>
      <c r="AR56" s="104" t="s">
        <v>770</v>
      </c>
      <c r="AS56" s="104"/>
      <c r="AT56" s="99" t="s">
        <v>697</v>
      </c>
      <c r="AU56" s="175" t="s">
        <v>849</v>
      </c>
      <c r="AV56" s="99" t="s">
        <v>53</v>
      </c>
      <c r="AW56" s="99" t="s">
        <v>653</v>
      </c>
      <c r="AX56" s="278" t="s">
        <v>765</v>
      </c>
      <c r="AY56" s="175" t="s">
        <v>960</v>
      </c>
      <c r="AZ56" s="220"/>
      <c r="BA56" s="281" t="str">
        <f>HYPERLINK("#'SW sustaining issue list'!B"&amp;ROW('SW sustaining issue list'!U162),"Click Here")</f>
        <v>Click Here</v>
      </c>
      <c r="BB56" s="101">
        <f t="shared" ref="BB56:BB57" si="189">IF(BC56=0,0,BC56/BH56/7)</f>
        <v>0.7321428571428571</v>
      </c>
      <c r="BC56" s="100">
        <v>41</v>
      </c>
      <c r="BD56" s="87">
        <v>0</v>
      </c>
      <c r="BE56" s="309" t="s">
        <v>1077</v>
      </c>
      <c r="BF56" s="216">
        <v>46139</v>
      </c>
      <c r="BG56" s="103">
        <v>46150</v>
      </c>
      <c r="BH56" s="100">
        <v>8</v>
      </c>
      <c r="BI56" s="104" t="s">
        <v>1825</v>
      </c>
      <c r="BJ56" s="104" t="s">
        <v>1157</v>
      </c>
      <c r="BK56" s="99"/>
      <c r="BL56" s="99"/>
      <c r="BM56" s="99"/>
      <c r="BN56" s="99"/>
      <c r="BO56" s="99"/>
      <c r="BP56" s="175"/>
      <c r="BQ56" s="175"/>
      <c r="BR56" s="100"/>
      <c r="BS56" s="101">
        <f t="shared" ref="BS56:BS57" si="190">IF(BT56=0,0,BT56/BY56/7)</f>
        <v>0</v>
      </c>
      <c r="BT56" s="100"/>
      <c r="BU56" s="87"/>
      <c r="BV56" s="102"/>
      <c r="BW56" s="103"/>
      <c r="BX56" s="103"/>
      <c r="BY56" s="100"/>
      <c r="BZ56" s="104"/>
      <c r="CA56" s="104"/>
      <c r="CB56" s="99"/>
      <c r="CC56" s="99"/>
      <c r="CD56" s="99"/>
      <c r="CE56" s="99"/>
      <c r="CF56" s="99"/>
      <c r="CG56" s="175"/>
      <c r="CH56" s="175"/>
      <c r="CI56" s="100"/>
      <c r="CJ56" s="101">
        <f t="shared" si="171"/>
        <v>0</v>
      </c>
      <c r="CK56" s="100"/>
      <c r="CL56" s="87"/>
      <c r="CM56" s="102"/>
      <c r="CN56" s="103"/>
      <c r="CO56" s="103"/>
      <c r="CP56" s="100"/>
      <c r="CQ56" s="104"/>
      <c r="CR56" s="104"/>
    </row>
    <row r="57" spans="2:96" ht="13.5" customHeight="1">
      <c r="B57" s="237" t="s">
        <v>854</v>
      </c>
      <c r="C57" s="94">
        <v>2026</v>
      </c>
      <c r="D57" s="95" t="s">
        <v>11</v>
      </c>
      <c r="E57" s="95" t="s">
        <v>55</v>
      </c>
      <c r="F57" s="95" t="s">
        <v>745</v>
      </c>
      <c r="G57" s="95" t="s">
        <v>760</v>
      </c>
      <c r="H57" s="521" t="str">
        <f>IFERROR(VLOOKUP(G57,'C38 NB project list'!F:J,2,0),IFERROR(VLOOKUP(G57, 'C38 AIO project list'!E:I,2,0),""))</f>
        <v>Y580S-16 AMD Phoenix-H GN20-P0-R, GN21-X2/X4/X6</v>
      </c>
      <c r="I57" s="186">
        <f>IFERROR(VLOOKUP(G57,'C38 NB project list'!F:J,4,0),IFERROR(VLOOKUP(G57, 'C38 AIO project list'!E:I,4,0),""))</f>
        <v>45046</v>
      </c>
      <c r="J57" s="185" t="str">
        <f t="shared" ca="1" si="27"/>
        <v>Y</v>
      </c>
      <c r="K57" s="186">
        <f>IFERROR(VLOOKUP(G57,'C38 NB project list'!F:J,5,0),IFERROR(VLOOKUP(G57,'C38 AIO project list'!E:I,5,0),""))</f>
        <v>45504</v>
      </c>
      <c r="L57" s="96">
        <f t="shared" si="169"/>
        <v>47330</v>
      </c>
      <c r="M57" s="96" t="str">
        <f t="shared" ca="1" si="183"/>
        <v>EOP</v>
      </c>
      <c r="N57" s="97" t="str">
        <f t="shared" ca="1" si="184"/>
        <v>NA</v>
      </c>
      <c r="O57" s="97">
        <f t="shared" ca="1" si="185"/>
        <v>1.8438356164383563</v>
      </c>
      <c r="P57" s="98" t="str">
        <f t="shared" ca="1" si="186"/>
        <v>NA</v>
      </c>
      <c r="Q57" s="174"/>
      <c r="R57" s="175" t="s">
        <v>743</v>
      </c>
      <c r="S57" s="100">
        <v>5</v>
      </c>
      <c r="T57" s="101">
        <f t="shared" si="187"/>
        <v>3.0714285714285712</v>
      </c>
      <c r="U57" s="122">
        <f t="shared" si="1"/>
        <v>120</v>
      </c>
      <c r="V57" s="122">
        <f t="shared" si="188"/>
        <v>0</v>
      </c>
      <c r="W57" s="175" t="str">
        <f t="shared" ref="W57:W59" si="191">IF(COUNTA(AC57,AU57,BL57,CC57)=0,"",IF(CC57&lt;&gt;"",CC57,IF(BL57&lt;&gt;"",BL57,IF(AU57&lt;&gt;"",AU57,AC57))))</f>
        <v>Conditional Pass</v>
      </c>
      <c r="X57" s="230"/>
      <c r="Y57" s="190">
        <f t="shared" si="12"/>
        <v>0</v>
      </c>
      <c r="Z57" s="176">
        <v>76</v>
      </c>
      <c r="AA57" s="176">
        <f t="shared" si="10"/>
        <v>44</v>
      </c>
      <c r="AB57" s="99" t="s">
        <v>652</v>
      </c>
      <c r="AC57" s="99" t="s">
        <v>2</v>
      </c>
      <c r="AD57" s="99" t="s">
        <v>53</v>
      </c>
      <c r="AE57" s="99" t="s">
        <v>653</v>
      </c>
      <c r="AF57" s="278" t="s">
        <v>766</v>
      </c>
      <c r="AG57" s="175" t="s">
        <v>961</v>
      </c>
      <c r="AH57" s="175"/>
      <c r="AI57" s="281" t="str">
        <f>HYPERLINK("#'SW sustaining issue list'!B"&amp;ROW('SW sustaining issue list'!B159),"Click Here")</f>
        <v>Click Here</v>
      </c>
      <c r="AJ57" s="101">
        <f t="shared" ref="AJ57" si="192">IF(AK57=0,0,AK57/AQ57/7)</f>
        <v>1.8571428571428572</v>
      </c>
      <c r="AK57" s="100">
        <v>52</v>
      </c>
      <c r="AL57" s="87">
        <v>0</v>
      </c>
      <c r="AM57" s="220" t="s">
        <v>1975</v>
      </c>
      <c r="AN57" s="309" t="s">
        <v>1078</v>
      </c>
      <c r="AO57" s="216">
        <v>46128</v>
      </c>
      <c r="AP57" s="103">
        <v>46133</v>
      </c>
      <c r="AQ57" s="100">
        <v>4</v>
      </c>
      <c r="AR57" s="104" t="s">
        <v>770</v>
      </c>
      <c r="AS57" s="104"/>
      <c r="AT57" s="99" t="s">
        <v>697</v>
      </c>
      <c r="AU57" s="175" t="s">
        <v>849</v>
      </c>
      <c r="AV57" s="99" t="s">
        <v>53</v>
      </c>
      <c r="AW57" s="99" t="s">
        <v>653</v>
      </c>
      <c r="AX57" s="278" t="s">
        <v>766</v>
      </c>
      <c r="AY57" s="175" t="s">
        <v>961</v>
      </c>
      <c r="AZ57" s="220"/>
      <c r="BA57" s="378" t="str">
        <f>HYPERLINK("#'SW sustaining issue list'!B"&amp;ROW('SW sustaining issue list'!B159),"Click Here")</f>
        <v>Click Here</v>
      </c>
      <c r="BB57" s="280">
        <f t="shared" si="189"/>
        <v>1.2142857142857142</v>
      </c>
      <c r="BC57" s="100">
        <v>68</v>
      </c>
      <c r="BD57" s="87">
        <v>0</v>
      </c>
      <c r="BE57" s="309" t="s">
        <v>1077</v>
      </c>
      <c r="BF57" s="216">
        <v>46139</v>
      </c>
      <c r="BG57" s="103">
        <v>46150</v>
      </c>
      <c r="BH57" s="100">
        <v>8</v>
      </c>
      <c r="BI57" s="104" t="s">
        <v>1825</v>
      </c>
      <c r="BJ57" s="104" t="s">
        <v>1157</v>
      </c>
      <c r="BK57" s="99"/>
      <c r="BL57" s="99"/>
      <c r="BM57" s="99"/>
      <c r="BN57" s="99"/>
      <c r="BO57" s="99"/>
      <c r="BP57" s="175"/>
      <c r="BQ57" s="175"/>
      <c r="BR57" s="100"/>
      <c r="BS57" s="101">
        <f t="shared" si="190"/>
        <v>0</v>
      </c>
      <c r="BT57" s="100"/>
      <c r="BU57" s="87"/>
      <c r="BV57" s="102"/>
      <c r="BW57" s="103"/>
      <c r="BX57" s="103"/>
      <c r="BY57" s="100"/>
      <c r="BZ57" s="104"/>
      <c r="CA57" s="104"/>
      <c r="CB57" s="99"/>
      <c r="CC57" s="99"/>
      <c r="CD57" s="99"/>
      <c r="CE57" s="99"/>
      <c r="CF57" s="99"/>
      <c r="CG57" s="175"/>
      <c r="CH57" s="175"/>
      <c r="CI57" s="100"/>
      <c r="CJ57" s="101">
        <f t="shared" si="171"/>
        <v>0</v>
      </c>
      <c r="CK57" s="100"/>
      <c r="CL57" s="87"/>
      <c r="CM57" s="102"/>
      <c r="CN57" s="103"/>
      <c r="CO57" s="103"/>
      <c r="CP57" s="100"/>
      <c r="CQ57" s="104"/>
      <c r="CR57" s="104"/>
    </row>
    <row r="58" spans="2:96" ht="39">
      <c r="B58" s="237" t="s">
        <v>855</v>
      </c>
      <c r="C58" s="94">
        <v>2026</v>
      </c>
      <c r="D58" s="95" t="s">
        <v>11</v>
      </c>
      <c r="E58" s="95" t="s">
        <v>55</v>
      </c>
      <c r="F58" s="95" t="s">
        <v>745</v>
      </c>
      <c r="G58" s="95" t="s">
        <v>761</v>
      </c>
      <c r="H58" s="521" t="str">
        <f>IFERROR(VLOOKUP(G58,'C38 NB project list'!F:J,2,0),IFERROR(VLOOKUP(G58, 'C38 AIO project list'!E:I,2,0),""))</f>
        <v>Y590s 16" AMD Hawk Point H45  + NV GPU +OOC*25</v>
      </c>
      <c r="I58" s="186">
        <f>IFERROR(VLOOKUP(G58,'C38 NB project list'!F:J,4,0),IFERROR(VLOOKUP(G58, 'C38 AIO project list'!E:I,4,0),""))</f>
        <v>45309</v>
      </c>
      <c r="J58" s="185" t="str">
        <f t="shared" ca="1" si="27"/>
        <v>Y</v>
      </c>
      <c r="K58" s="186">
        <f>IFERROR(VLOOKUP(G58,'C38 NB project list'!F:J,5,0),IFERROR(VLOOKUP(G58,'C38 AIO project list'!E:I,5,0),""))</f>
        <v>45930</v>
      </c>
      <c r="L58" s="96">
        <f t="shared" si="169"/>
        <v>47756</v>
      </c>
      <c r="M58" s="96" t="str">
        <f ca="1">IF(COUNT(I58,K58,L58)=0, "", IF(TODAY()&lt;I58,"NPI",IF(TODAY()&lt;K58,"MP",IF(TODAY()&lt;L58,"EOP","EOS"))))</f>
        <v>EOP</v>
      </c>
      <c r="N58" s="97" t="str">
        <f ca="1">IF(M58="MP",(TODAY()-I58)/365,"NA")</f>
        <v>NA</v>
      </c>
      <c r="O58" s="97">
        <f ca="1">IF(M58="EOP",(TODAY()-K58)/365,"NA")</f>
        <v>0.67671232876712328</v>
      </c>
      <c r="P58" s="98" t="str">
        <f ca="1">IF(M58="EOS",(TODAY()-L58)/365,"NA")</f>
        <v>NA</v>
      </c>
      <c r="Q58" s="174" t="s">
        <v>866</v>
      </c>
      <c r="R58" s="175" t="s">
        <v>743</v>
      </c>
      <c r="S58" s="367">
        <v>10</v>
      </c>
      <c r="T58" s="101">
        <f t="shared" ref="T58:T59" si="193">AJ58+BB58+BS58+CJ58</f>
        <v>2.2857142857142856</v>
      </c>
      <c r="U58" s="122">
        <f t="shared" si="1"/>
        <v>128</v>
      </c>
      <c r="V58" s="122">
        <f t="shared" ref="V58:V59" si="194">AL58+BD58+BU58+CL58</f>
        <v>0</v>
      </c>
      <c r="W58" s="175" t="str">
        <f t="shared" si="191"/>
        <v>Conditional Pass</v>
      </c>
      <c r="X58" s="230"/>
      <c r="Y58" s="190">
        <f t="shared" si="12"/>
        <v>0</v>
      </c>
      <c r="Z58" s="176">
        <v>128</v>
      </c>
      <c r="AA58" s="176">
        <f t="shared" si="10"/>
        <v>0</v>
      </c>
      <c r="AB58" s="99" t="s">
        <v>652</v>
      </c>
      <c r="AC58" s="99" t="s">
        <v>849</v>
      </c>
      <c r="AD58" s="99" t="s">
        <v>53</v>
      </c>
      <c r="AE58" s="99" t="s">
        <v>653</v>
      </c>
      <c r="AF58" s="278" t="s">
        <v>767</v>
      </c>
      <c r="AG58" s="252" t="s">
        <v>1358</v>
      </c>
      <c r="AH58" s="189" t="s">
        <v>1085</v>
      </c>
      <c r="AI58" s="281" t="str">
        <f>HYPERLINK("#'SW sustaining issue list'!B"&amp;ROW('SW sustaining issue list'!B91),"Click Here")</f>
        <v>Click Here</v>
      </c>
      <c r="AJ58" s="101">
        <f>IF(AK58=0,0,AK58/AQ58/7)</f>
        <v>2.2857142857142856</v>
      </c>
      <c r="AK58" s="100">
        <v>128</v>
      </c>
      <c r="AL58" s="87">
        <v>0</v>
      </c>
      <c r="AM58" s="220" t="s">
        <v>1975</v>
      </c>
      <c r="AN58" s="196" t="s">
        <v>1945</v>
      </c>
      <c r="AO58" s="216">
        <v>46129</v>
      </c>
      <c r="AP58" s="103">
        <v>46141</v>
      </c>
      <c r="AQ58" s="100">
        <v>8</v>
      </c>
      <c r="AR58" s="104" t="s">
        <v>770</v>
      </c>
      <c r="AS58" s="104"/>
      <c r="AT58" s="99"/>
      <c r="AU58" s="175"/>
      <c r="AV58" s="99"/>
      <c r="AW58" s="99"/>
      <c r="AX58" s="99"/>
      <c r="AY58" s="175"/>
      <c r="AZ58" s="220"/>
      <c r="BA58" s="100"/>
      <c r="BB58" s="101"/>
      <c r="BC58" s="100"/>
      <c r="BD58" s="87"/>
      <c r="BE58" s="102"/>
      <c r="BF58" s="103"/>
      <c r="BG58" s="103"/>
      <c r="BH58" s="100"/>
      <c r="BI58" s="104"/>
      <c r="BJ58" s="104"/>
      <c r="BK58" s="99"/>
      <c r="BL58" s="99"/>
      <c r="BM58" s="99"/>
      <c r="BN58" s="99"/>
      <c r="BO58" s="99"/>
      <c r="BP58" s="175"/>
      <c r="BQ58" s="175"/>
      <c r="BR58" s="100"/>
      <c r="BS58" s="101">
        <f>IF(BT58=0,0,BT58/BY58/7)</f>
        <v>0</v>
      </c>
      <c r="BT58" s="100"/>
      <c r="BU58" s="87"/>
      <c r="BV58" s="102"/>
      <c r="BW58" s="103"/>
      <c r="BX58" s="103"/>
      <c r="BY58" s="100"/>
      <c r="BZ58" s="104"/>
      <c r="CA58" s="104"/>
      <c r="CB58" s="99"/>
      <c r="CC58" s="99"/>
      <c r="CD58" s="99"/>
      <c r="CE58" s="99"/>
      <c r="CF58" s="99"/>
      <c r="CG58" s="175"/>
      <c r="CH58" s="175"/>
      <c r="CI58" s="100"/>
      <c r="CJ58" s="101">
        <f>IF(CK58=0,0,CK58/CP58/7)</f>
        <v>0</v>
      </c>
      <c r="CK58" s="100"/>
      <c r="CL58" s="87"/>
      <c r="CM58" s="102"/>
      <c r="CN58" s="103"/>
      <c r="CO58" s="103"/>
      <c r="CP58" s="100"/>
      <c r="CQ58" s="104"/>
      <c r="CR58" s="104"/>
    </row>
    <row r="59" spans="2:96" ht="30" customHeight="1">
      <c r="B59" s="237" t="s">
        <v>856</v>
      </c>
      <c r="C59" s="94">
        <v>2026</v>
      </c>
      <c r="D59" s="95" t="s">
        <v>12</v>
      </c>
      <c r="E59" s="95" t="s">
        <v>55</v>
      </c>
      <c r="F59" s="95" t="s">
        <v>745</v>
      </c>
      <c r="G59" s="472" t="s">
        <v>762</v>
      </c>
      <c r="H59" s="522" t="str">
        <f>IFERROR(VLOOKUP(G59,'C38 NB project list'!F:J,2,0),IFERROR(VLOOKUP(G59, 'C38 AIO project list'!E:I,2,0),""))</f>
        <v>L390 AMD HPT2 CPU refresh</v>
      </c>
      <c r="I59" s="186">
        <f>IFERROR(VLOOKUP(G59,'C38 NB project list'!F:J,4,0),IFERROR(VLOOKUP(G59, 'C38 AIO project list'!E:I,4,0),""))</f>
        <v>46101</v>
      </c>
      <c r="J59" s="185" t="str">
        <f t="shared" ca="1" si="27"/>
        <v>N</v>
      </c>
      <c r="K59" s="186">
        <f>IFERROR(VLOOKUP(G59,'C38 NB project list'!F:J,5,0),IFERROR(VLOOKUP(G59,'C38 AIO project list'!E:I,5,0),""))</f>
        <v>46752</v>
      </c>
      <c r="L59" s="96">
        <f t="shared" si="169"/>
        <v>48579</v>
      </c>
      <c r="M59" s="96" t="str">
        <f t="shared" ref="M59:M66" ca="1" si="195">IF(COUNT(I59,K59,L59)=0, "", IF(TODAY()&lt;I59,"NPI",IF(TODAY()&lt;K59,"MP",IF(TODAY()&lt;L59,"EOP","EOS"))))</f>
        <v>MP</v>
      </c>
      <c r="N59" s="97">
        <f t="shared" ref="N59:N66" ca="1" si="196">IF(M59="MP",(TODAY()-I59)/365,"NA")</f>
        <v>0.20821917808219179</v>
      </c>
      <c r="O59" s="97" t="str">
        <f t="shared" ref="O59:O66" ca="1" si="197">IF(M59="EOP",(TODAY()-K59)/365,"NA")</f>
        <v>NA</v>
      </c>
      <c r="P59" s="98" t="str">
        <f t="shared" ref="P59:P66" ca="1" si="198">IF(M59="EOS",(TODAY()-L59)/365,"NA")</f>
        <v>NA</v>
      </c>
      <c r="Q59" s="364" t="s">
        <v>1353</v>
      </c>
      <c r="R59" s="175" t="s">
        <v>746</v>
      </c>
      <c r="S59" s="190">
        <v>40</v>
      </c>
      <c r="T59" s="101">
        <f t="shared" si="193"/>
        <v>2.9714285714285715</v>
      </c>
      <c r="U59" s="191">
        <f t="shared" ref="U59" si="199">AK59+BC59+BT59+CK59</f>
        <v>208</v>
      </c>
      <c r="V59" s="122">
        <f t="shared" si="194"/>
        <v>16</v>
      </c>
      <c r="W59" s="175" t="str">
        <f t="shared" si="191"/>
        <v>Conditional Pass</v>
      </c>
      <c r="X59" s="230"/>
      <c r="Y59" s="190">
        <f t="shared" si="12"/>
        <v>0</v>
      </c>
      <c r="Z59" s="190">
        <v>208</v>
      </c>
      <c r="AA59" s="176">
        <f t="shared" si="10"/>
        <v>0</v>
      </c>
      <c r="AB59" s="99" t="s">
        <v>652</v>
      </c>
      <c r="AC59" s="99" t="s">
        <v>849</v>
      </c>
      <c r="AD59" s="99" t="s">
        <v>53</v>
      </c>
      <c r="AE59" s="99" t="s">
        <v>653</v>
      </c>
      <c r="AF59" s="189" t="s">
        <v>1354</v>
      </c>
      <c r="AG59" s="175" t="s">
        <v>1355</v>
      </c>
      <c r="AH59" s="189" t="s">
        <v>1085</v>
      </c>
      <c r="AI59" s="281" t="str">
        <f>HYPERLINK("#'SW sustaining issue list'!B"&amp;ROW('SW sustaining issue list'!B188),"Click Here")</f>
        <v>Click Here</v>
      </c>
      <c r="AJ59" s="101">
        <f t="shared" ref="AJ59:AJ66" si="200">IF(AK59=0,0,AK59/AQ59/7)</f>
        <v>2.9714285714285715</v>
      </c>
      <c r="AK59" s="191">
        <v>208</v>
      </c>
      <c r="AL59" s="190">
        <v>16</v>
      </c>
      <c r="AM59" s="220" t="s">
        <v>1975</v>
      </c>
      <c r="AN59" s="196" t="s">
        <v>1931</v>
      </c>
      <c r="AO59" s="192">
        <v>46147</v>
      </c>
      <c r="AP59" s="192">
        <v>46162</v>
      </c>
      <c r="AQ59" s="190">
        <v>10</v>
      </c>
      <c r="AR59" s="104" t="s">
        <v>770</v>
      </c>
      <c r="AS59" s="104"/>
      <c r="AT59" s="99"/>
      <c r="AU59" s="175"/>
      <c r="AV59" s="99"/>
      <c r="AW59" s="99"/>
      <c r="AX59" s="99"/>
      <c r="AY59" s="175"/>
      <c r="AZ59" s="220"/>
      <c r="BA59" s="100"/>
      <c r="BB59" s="101">
        <f t="shared" ref="BB59:BB66" si="201">IF(BC59=0,0,BC59/BH59/7)</f>
        <v>0</v>
      </c>
      <c r="BC59" s="100"/>
      <c r="BD59" s="87"/>
      <c r="BE59" s="102"/>
      <c r="BF59" s="103"/>
      <c r="BG59" s="103"/>
      <c r="BH59" s="100"/>
      <c r="BI59" s="104"/>
      <c r="BJ59" s="104"/>
      <c r="BK59" s="99"/>
      <c r="BL59" s="99"/>
      <c r="BM59" s="99"/>
      <c r="BN59" s="99"/>
      <c r="BO59" s="99"/>
      <c r="BP59" s="175"/>
      <c r="BQ59" s="175"/>
      <c r="BR59" s="100"/>
      <c r="BS59" s="101">
        <f t="shared" ref="BS59:BS66" si="202">IF(BT59=0,0,BT59/BY59/7)</f>
        <v>0</v>
      </c>
      <c r="BT59" s="100"/>
      <c r="BU59" s="87"/>
      <c r="BV59" s="102"/>
      <c r="BW59" s="103"/>
      <c r="BX59" s="103"/>
      <c r="BY59" s="100"/>
      <c r="BZ59" s="104"/>
      <c r="CA59" s="104"/>
      <c r="CB59" s="99"/>
      <c r="CC59" s="99"/>
      <c r="CD59" s="99"/>
      <c r="CE59" s="99"/>
      <c r="CF59" s="99"/>
      <c r="CG59" s="175"/>
      <c r="CH59" s="175"/>
      <c r="CI59" s="100"/>
      <c r="CJ59" s="101">
        <f t="shared" ref="CJ59:CJ66" si="203">IF(CK59=0,0,CK59/CP59/7)</f>
        <v>0</v>
      </c>
      <c r="CK59" s="100"/>
      <c r="CL59" s="87"/>
      <c r="CM59" s="102"/>
      <c r="CN59" s="103"/>
      <c r="CO59" s="103"/>
      <c r="CP59" s="100"/>
      <c r="CQ59" s="104"/>
      <c r="CR59" s="104"/>
    </row>
    <row r="60" spans="2:96" ht="13.5" customHeight="1">
      <c r="B60" s="389" t="s">
        <v>857</v>
      </c>
      <c r="C60" s="94">
        <v>2026</v>
      </c>
      <c r="D60" s="172" t="s">
        <v>12</v>
      </c>
      <c r="E60" s="95" t="s">
        <v>55</v>
      </c>
      <c r="F60" s="95" t="s">
        <v>745</v>
      </c>
      <c r="G60" s="95" t="s">
        <v>763</v>
      </c>
      <c r="H60" s="521" t="str">
        <f>IFERROR(VLOOKUP(G60,'C38 NB project list'!F:J,2,0),IFERROR(VLOOKUP(G60, 'C38 AIO project list'!E:I,2,0),""))</f>
        <v>Y590s 16" AMD Rembrandt+  H45  + NV GPU</v>
      </c>
      <c r="I60" s="186">
        <f>IFERROR(VLOOKUP(G60,'C38 NB project list'!F:J,4,0),IFERROR(VLOOKUP(G60, 'C38 AIO project list'!E:I,4,0),""))</f>
        <v>45377</v>
      </c>
      <c r="J60" s="185" t="str">
        <f t="shared" ca="1" si="27"/>
        <v>Y</v>
      </c>
      <c r="K60" s="186">
        <f>IFERROR(VLOOKUP(G60,'C38 NB project list'!F:J,5,0),IFERROR(VLOOKUP(G60,'C38 AIO project list'!E:I,5,0),""))</f>
        <v>45869</v>
      </c>
      <c r="L60" s="96">
        <f t="shared" si="169"/>
        <v>47695</v>
      </c>
      <c r="M60" s="96" t="str">
        <f t="shared" ca="1" si="195"/>
        <v>EOP</v>
      </c>
      <c r="N60" s="97" t="str">
        <f t="shared" ca="1" si="196"/>
        <v>NA</v>
      </c>
      <c r="O60" s="97">
        <f t="shared" ca="1" si="197"/>
        <v>0.84383561643835614</v>
      </c>
      <c r="P60" s="98" t="str">
        <f t="shared" ca="1" si="198"/>
        <v>NA</v>
      </c>
      <c r="Q60" s="174"/>
      <c r="R60" s="175" t="s">
        <v>743</v>
      </c>
      <c r="S60" s="222">
        <v>5</v>
      </c>
      <c r="T60" s="101">
        <f t="shared" ref="T60:T66" si="204">AJ60+BB60+BS60+CJ60</f>
        <v>1.0714285714285714</v>
      </c>
      <c r="U60" s="122">
        <f t="shared" si="1"/>
        <v>75</v>
      </c>
      <c r="V60" s="122">
        <f t="shared" ref="V60:V66" si="205">AL60+BD60+BU60+CL60</f>
        <v>0</v>
      </c>
      <c r="W60" s="175" t="str">
        <f t="shared" ref="W60:W66" si="206">IF(COUNTA(AC60,AU60,BL60,CC60)=0,"",IF(CC60&lt;&gt;"",CC60,IF(BL60&lt;&gt;"",BL60,IF(AU60&lt;&gt;"",AU60,AC60))))</f>
        <v>Pending</v>
      </c>
      <c r="X60" s="230"/>
      <c r="Y60" s="190">
        <f t="shared" si="12"/>
        <v>0</v>
      </c>
      <c r="Z60" s="176">
        <v>75</v>
      </c>
      <c r="AA60" s="176">
        <f t="shared" si="10"/>
        <v>0</v>
      </c>
      <c r="AB60" s="99" t="s">
        <v>652</v>
      </c>
      <c r="AC60" s="99" t="s">
        <v>1093</v>
      </c>
      <c r="AD60" s="99" t="s">
        <v>53</v>
      </c>
      <c r="AE60" s="99" t="s">
        <v>653</v>
      </c>
      <c r="AF60" s="278" t="s">
        <v>768</v>
      </c>
      <c r="AG60" s="175" t="s">
        <v>1563</v>
      </c>
      <c r="AH60" s="175"/>
      <c r="AI60" s="100"/>
      <c r="AJ60" s="101">
        <f t="shared" si="200"/>
        <v>1.0714285714285714</v>
      </c>
      <c r="AK60" s="100">
        <v>75</v>
      </c>
      <c r="AL60" s="87">
        <v>0</v>
      </c>
      <c r="AM60" s="220" t="s">
        <v>1975</v>
      </c>
      <c r="AN60" s="309" t="s">
        <v>973</v>
      </c>
      <c r="AO60" s="216">
        <v>46155</v>
      </c>
      <c r="AP60" s="103">
        <v>46168</v>
      </c>
      <c r="AQ60" s="100">
        <v>10</v>
      </c>
      <c r="AR60" s="104" t="s">
        <v>770</v>
      </c>
      <c r="AS60" s="104"/>
      <c r="AT60" s="99"/>
      <c r="AU60" s="175"/>
      <c r="AV60" s="99"/>
      <c r="AW60" s="99"/>
      <c r="AX60" s="99"/>
      <c r="AY60" s="175"/>
      <c r="AZ60" s="220"/>
      <c r="BA60" s="100"/>
      <c r="BB60" s="101">
        <f t="shared" si="201"/>
        <v>0</v>
      </c>
      <c r="BC60" s="100"/>
      <c r="BD60" s="87"/>
      <c r="BE60" s="102"/>
      <c r="BF60" s="103"/>
      <c r="BG60" s="103"/>
      <c r="BH60" s="100"/>
      <c r="BI60" s="104"/>
      <c r="BJ60" s="104"/>
      <c r="BK60" s="99"/>
      <c r="BL60" s="99"/>
      <c r="BM60" s="99"/>
      <c r="BN60" s="99"/>
      <c r="BO60" s="99"/>
      <c r="BP60" s="175"/>
      <c r="BQ60" s="175"/>
      <c r="BR60" s="100"/>
      <c r="BS60" s="101">
        <f t="shared" si="202"/>
        <v>0</v>
      </c>
      <c r="BT60" s="100"/>
      <c r="BU60" s="87"/>
      <c r="BV60" s="102"/>
      <c r="BW60" s="103"/>
      <c r="BX60" s="103"/>
      <c r="BY60" s="100"/>
      <c r="BZ60" s="104"/>
      <c r="CA60" s="104"/>
      <c r="CB60" s="99"/>
      <c r="CC60" s="99"/>
      <c r="CD60" s="99"/>
      <c r="CE60" s="99"/>
      <c r="CF60" s="99"/>
      <c r="CG60" s="175"/>
      <c r="CH60" s="175"/>
      <c r="CI60" s="100"/>
      <c r="CJ60" s="101">
        <f t="shared" si="203"/>
        <v>0</v>
      </c>
      <c r="CK60" s="100"/>
      <c r="CL60" s="87"/>
      <c r="CM60" s="102"/>
      <c r="CN60" s="103"/>
      <c r="CO60" s="103"/>
      <c r="CP60" s="100"/>
      <c r="CQ60" s="104"/>
      <c r="CR60" s="104"/>
    </row>
    <row r="61" spans="2:96" ht="13.5" customHeight="1">
      <c r="B61" s="335" t="s">
        <v>1229</v>
      </c>
      <c r="C61" s="94">
        <v>2026</v>
      </c>
      <c r="D61" s="95" t="s">
        <v>11</v>
      </c>
      <c r="E61" s="95" t="s">
        <v>55</v>
      </c>
      <c r="F61" s="95" t="s">
        <v>525</v>
      </c>
      <c r="G61" s="95" t="s">
        <v>1043</v>
      </c>
      <c r="H61" s="521" t="str">
        <f>IFERROR(VLOOKUP(G61,'C38 NB project list'!F:J,2,0),IFERROR(VLOOKUP(G61, 'C38 AIO project list'!E:I,2,0),""))</f>
        <v/>
      </c>
      <c r="I61" s="186" t="str">
        <f>IFERROR(VLOOKUP(G61,'C38 NB project list'!F:J,4,0),IFERROR(VLOOKUP(G61, 'C38 AIO project list'!E:I,4,0),""))</f>
        <v/>
      </c>
      <c r="J61" s="185" t="str">
        <f t="shared" ca="1" si="27"/>
        <v>N</v>
      </c>
      <c r="K61" s="186" t="str">
        <f>IFERROR(VLOOKUP(G61,'C38 NB project list'!F:J,5,0),IFERROR(VLOOKUP(G61,'C38 AIO project list'!E:I,5,0),""))</f>
        <v/>
      </c>
      <c r="L61" s="96" t="str">
        <f t="shared" si="169"/>
        <v/>
      </c>
      <c r="M61" s="96" t="str">
        <f t="shared" ca="1" si="195"/>
        <v/>
      </c>
      <c r="N61" s="97" t="str">
        <f t="shared" ca="1" si="196"/>
        <v>NA</v>
      </c>
      <c r="O61" s="97" t="str">
        <f t="shared" ca="1" si="197"/>
        <v>NA</v>
      </c>
      <c r="P61" s="98" t="str">
        <f t="shared" ca="1" si="198"/>
        <v>NA</v>
      </c>
      <c r="Q61" s="165" t="s">
        <v>643</v>
      </c>
      <c r="R61" s="166" t="s">
        <v>743</v>
      </c>
      <c r="S61" s="222">
        <v>21</v>
      </c>
      <c r="T61" s="101">
        <f t="shared" si="204"/>
        <v>3.099773242630385</v>
      </c>
      <c r="U61" s="122">
        <f t="shared" si="1"/>
        <v>175</v>
      </c>
      <c r="V61" s="122">
        <f>AL61+BD61+BU61+CL61</f>
        <v>0</v>
      </c>
      <c r="W61" s="175" t="str">
        <f t="shared" si="206"/>
        <v>Conditional Pass</v>
      </c>
      <c r="X61" s="230"/>
      <c r="Y61" s="190">
        <f t="shared" si="12"/>
        <v>0</v>
      </c>
      <c r="Z61" s="176">
        <v>104</v>
      </c>
      <c r="AA61" s="176">
        <f t="shared" si="10"/>
        <v>71</v>
      </c>
      <c r="AB61" s="99" t="s">
        <v>652</v>
      </c>
      <c r="AC61" s="99" t="s">
        <v>2</v>
      </c>
      <c r="AD61" s="99" t="s">
        <v>53</v>
      </c>
      <c r="AE61" s="99" t="s">
        <v>653</v>
      </c>
      <c r="AF61" s="99" t="s">
        <v>969</v>
      </c>
      <c r="AG61" s="175" t="s">
        <v>970</v>
      </c>
      <c r="AH61" s="175"/>
      <c r="AI61" s="281" t="str">
        <f>HYPERLINK("#'SW sustaining issue list'!B"&amp;ROW('SW sustaining issue list'!B144),"Click Here")</f>
        <v>Click Here</v>
      </c>
      <c r="AJ61" s="101">
        <f t="shared" si="200"/>
        <v>1.4489795918367345</v>
      </c>
      <c r="AK61" s="100">
        <v>71</v>
      </c>
      <c r="AL61" s="87"/>
      <c r="AM61" s="220" t="s">
        <v>1975</v>
      </c>
      <c r="AN61" s="309" t="s">
        <v>971</v>
      </c>
      <c r="AO61" s="216">
        <v>46128</v>
      </c>
      <c r="AP61" s="216">
        <v>46136</v>
      </c>
      <c r="AQ61" s="100">
        <v>7</v>
      </c>
      <c r="AR61" s="104" t="s">
        <v>770</v>
      </c>
      <c r="AS61" s="104"/>
      <c r="AT61" s="99" t="s">
        <v>697</v>
      </c>
      <c r="AU61" s="175" t="s">
        <v>849</v>
      </c>
      <c r="AV61" s="99" t="s">
        <v>53</v>
      </c>
      <c r="AW61" s="99" t="s">
        <v>653</v>
      </c>
      <c r="AX61" s="99" t="s">
        <v>1399</v>
      </c>
      <c r="AY61" s="175" t="s">
        <v>1519</v>
      </c>
      <c r="AZ61" s="220"/>
      <c r="BA61" s="281" t="str">
        <f>HYPERLINK("#'SW sustaining issue list'!B"&amp;ROW('SW sustaining issue list'!U172),"Click Here")</f>
        <v>Click Here</v>
      </c>
      <c r="BB61" s="101">
        <f t="shared" si="201"/>
        <v>1.6507936507936507</v>
      </c>
      <c r="BC61" s="100">
        <v>104</v>
      </c>
      <c r="BD61" s="87">
        <v>0</v>
      </c>
      <c r="BE61" s="309" t="s">
        <v>1517</v>
      </c>
      <c r="BF61" s="216">
        <v>46139</v>
      </c>
      <c r="BG61" s="103">
        <v>46153</v>
      </c>
      <c r="BH61" s="100">
        <v>9</v>
      </c>
      <c r="BI61" s="104" t="s">
        <v>1518</v>
      </c>
      <c r="BJ61" s="228" t="s">
        <v>1520</v>
      </c>
      <c r="BK61" s="99"/>
      <c r="BL61" s="99"/>
      <c r="BM61" s="99"/>
      <c r="BN61" s="99"/>
      <c r="BO61" s="99"/>
      <c r="BP61" s="175"/>
      <c r="BQ61" s="175"/>
      <c r="BR61" s="100"/>
      <c r="BS61" s="101">
        <f t="shared" si="202"/>
        <v>0</v>
      </c>
      <c r="BT61" s="100"/>
      <c r="BU61" s="87"/>
      <c r="BV61" s="102"/>
      <c r="BW61" s="103"/>
      <c r="BX61" s="103"/>
      <c r="BY61" s="100"/>
      <c r="BZ61" s="104"/>
      <c r="CA61" s="104"/>
      <c r="CB61" s="99"/>
      <c r="CC61" s="99"/>
      <c r="CD61" s="99"/>
      <c r="CE61" s="99"/>
      <c r="CF61" s="99"/>
      <c r="CG61" s="175"/>
      <c r="CH61" s="175"/>
      <c r="CI61" s="100"/>
      <c r="CJ61" s="101">
        <f t="shared" si="203"/>
        <v>0</v>
      </c>
      <c r="CK61" s="100"/>
      <c r="CL61" s="87"/>
      <c r="CM61" s="102"/>
      <c r="CN61" s="103"/>
      <c r="CO61" s="103"/>
      <c r="CP61" s="100"/>
      <c r="CQ61" s="104"/>
      <c r="CR61" s="104"/>
    </row>
    <row r="62" spans="2:96" ht="28.25" customHeight="1">
      <c r="B62" s="335" t="s">
        <v>1230</v>
      </c>
      <c r="C62" s="94">
        <v>2026</v>
      </c>
      <c r="D62" s="95" t="s">
        <v>11</v>
      </c>
      <c r="E62" s="95" t="s">
        <v>55</v>
      </c>
      <c r="F62" s="95" t="s">
        <v>745</v>
      </c>
      <c r="G62" s="95" t="s">
        <v>764</v>
      </c>
      <c r="H62" s="521" t="str">
        <f>IFERROR(VLOOKUP(G62,'C38 NB project list'!F:J,2,0),IFERROR(VLOOKUP(G62, 'C38 AIO project list'!E:I,2,0),""))</f>
        <v>L3X0 15" AMD Hawk Point Refresh H45  + NV GPU</v>
      </c>
      <c r="I62" s="186">
        <f>IFERROR(VLOOKUP(G62,'C38 NB project list'!F:J,4,0),IFERROR(VLOOKUP(G62, 'C38 AIO project list'!E:I,4,0),""))</f>
        <v>45799</v>
      </c>
      <c r="J62" s="185" t="str">
        <f t="shared" ca="1" si="27"/>
        <v>N</v>
      </c>
      <c r="K62" s="186">
        <f>IFERROR(VLOOKUP(G62,'C38 NB project list'!F:J,5,0),IFERROR(VLOOKUP(G62,'C38 AIO project list'!E:I,5,0),""))</f>
        <v>46568</v>
      </c>
      <c r="L62" s="96">
        <f t="shared" si="169"/>
        <v>48395</v>
      </c>
      <c r="M62" s="96" t="str">
        <f t="shared" ca="1" si="195"/>
        <v>MP</v>
      </c>
      <c r="N62" s="97">
        <f t="shared" ca="1" si="196"/>
        <v>1.0356164383561643</v>
      </c>
      <c r="O62" s="97" t="str">
        <f t="shared" ca="1" si="197"/>
        <v>NA</v>
      </c>
      <c r="P62" s="98" t="str">
        <f t="shared" ca="1" si="198"/>
        <v>NA</v>
      </c>
      <c r="Q62" s="364" t="s">
        <v>1353</v>
      </c>
      <c r="R62" s="99" t="s">
        <v>746</v>
      </c>
      <c r="S62" s="100">
        <v>30</v>
      </c>
      <c r="T62" s="101">
        <f t="shared" si="204"/>
        <v>1.9857142857142858</v>
      </c>
      <c r="U62" s="122">
        <f>AK62+BC62+BT62+CK62</f>
        <v>139</v>
      </c>
      <c r="V62" s="122">
        <f t="shared" si="205"/>
        <v>12</v>
      </c>
      <c r="W62" s="175" t="str">
        <f t="shared" si="206"/>
        <v>Pending</v>
      </c>
      <c r="X62" s="230"/>
      <c r="Y62" s="190">
        <f t="shared" si="12"/>
        <v>0</v>
      </c>
      <c r="Z62" s="176">
        <v>139</v>
      </c>
      <c r="AA62" s="176">
        <f t="shared" si="10"/>
        <v>0</v>
      </c>
      <c r="AB62" s="99" t="s">
        <v>652</v>
      </c>
      <c r="AC62" s="99" t="s">
        <v>1093</v>
      </c>
      <c r="AD62" s="99" t="s">
        <v>53</v>
      </c>
      <c r="AE62" s="99" t="s">
        <v>653</v>
      </c>
      <c r="AF62" s="99" t="s">
        <v>769</v>
      </c>
      <c r="AG62" s="193" t="s">
        <v>1357</v>
      </c>
      <c r="AH62" s="189" t="s">
        <v>1085</v>
      </c>
      <c r="AI62" s="281" t="str">
        <f>HYPERLINK("#'SW sustaining issue list'!B"&amp;ROW('SW sustaining issue list'!B76),"Click Here")</f>
        <v>Click Here</v>
      </c>
      <c r="AJ62" s="101">
        <f t="shared" si="200"/>
        <v>1.9857142857142858</v>
      </c>
      <c r="AK62" s="100">
        <v>139</v>
      </c>
      <c r="AL62" s="87">
        <v>12</v>
      </c>
      <c r="AM62" s="220" t="s">
        <v>1975</v>
      </c>
      <c r="AN62" s="196" t="s">
        <v>1946</v>
      </c>
      <c r="AO62" s="216">
        <v>46127</v>
      </c>
      <c r="AP62" s="216">
        <v>46140</v>
      </c>
      <c r="AQ62" s="100">
        <v>10</v>
      </c>
      <c r="AR62" s="104" t="s">
        <v>770</v>
      </c>
      <c r="AS62" s="104"/>
      <c r="AT62" s="99"/>
      <c r="AU62" s="175"/>
      <c r="AV62" s="99"/>
      <c r="AW62" s="99"/>
      <c r="AX62" s="99"/>
      <c r="AY62" s="175"/>
      <c r="AZ62" s="220"/>
      <c r="BA62" s="100"/>
      <c r="BB62" s="101"/>
      <c r="BC62" s="100"/>
      <c r="BD62" s="87"/>
      <c r="BE62" s="102"/>
      <c r="BF62" s="103"/>
      <c r="BG62" s="103"/>
      <c r="BH62" s="100"/>
      <c r="BI62" s="104"/>
      <c r="BJ62" s="104"/>
      <c r="BK62" s="99"/>
      <c r="BL62" s="99"/>
      <c r="BM62" s="99"/>
      <c r="BN62" s="99"/>
      <c r="BO62" s="99"/>
      <c r="BP62" s="175"/>
      <c r="BQ62" s="175"/>
      <c r="BR62" s="100"/>
      <c r="BS62" s="101">
        <f t="shared" si="202"/>
        <v>0</v>
      </c>
      <c r="BT62" s="100"/>
      <c r="BU62" s="87"/>
      <c r="BV62" s="102"/>
      <c r="BW62" s="103"/>
      <c r="BX62" s="103"/>
      <c r="BY62" s="100"/>
      <c r="BZ62" s="104"/>
      <c r="CA62" s="104"/>
      <c r="CB62" s="99"/>
      <c r="CC62" s="99"/>
      <c r="CD62" s="99"/>
      <c r="CE62" s="99"/>
      <c r="CF62" s="99"/>
      <c r="CG62" s="175"/>
      <c r="CH62" s="175"/>
      <c r="CI62" s="100"/>
      <c r="CJ62" s="101">
        <f t="shared" si="203"/>
        <v>0</v>
      </c>
      <c r="CK62" s="100"/>
      <c r="CL62" s="87"/>
      <c r="CM62" s="102"/>
      <c r="CN62" s="103"/>
      <c r="CO62" s="103"/>
      <c r="CP62" s="100"/>
      <c r="CQ62" s="104"/>
      <c r="CR62" s="104"/>
    </row>
    <row r="63" spans="2:96" ht="13.5" customHeight="1">
      <c r="B63" s="335" t="s">
        <v>1231</v>
      </c>
      <c r="C63" s="94">
        <v>2026</v>
      </c>
      <c r="D63" s="95" t="s">
        <v>11</v>
      </c>
      <c r="E63" s="95" t="s">
        <v>55</v>
      </c>
      <c r="F63" s="95" t="s">
        <v>525</v>
      </c>
      <c r="G63" s="95" t="s">
        <v>752</v>
      </c>
      <c r="H63" s="521" t="str">
        <f>IFERROR(VLOOKUP(G63,'C38 NB project list'!F:J,2,0),IFERROR(VLOOKUP(G63, 'C38 AIO project list'!E:I,2,0),""))</f>
        <v/>
      </c>
      <c r="I63" s="186" t="str">
        <f>IFERROR(VLOOKUP(G63,'C38 NB project list'!F:J,4,0),IFERROR(VLOOKUP(G63, 'C38 AIO project list'!E:I,4,0),""))</f>
        <v/>
      </c>
      <c r="J63" s="185" t="str">
        <f t="shared" ca="1" si="27"/>
        <v>N</v>
      </c>
      <c r="K63" s="186" t="str">
        <f>IFERROR(VLOOKUP(G63,'C38 NB project list'!F:J,5,0),IFERROR(VLOOKUP(G63,'C38 AIO project list'!E:I,5,0),""))</f>
        <v/>
      </c>
      <c r="L63" s="96" t="str">
        <f t="shared" si="169"/>
        <v/>
      </c>
      <c r="M63" s="96" t="str">
        <f t="shared" ca="1" si="195"/>
        <v/>
      </c>
      <c r="N63" s="97" t="str">
        <f t="shared" ca="1" si="196"/>
        <v>NA</v>
      </c>
      <c r="O63" s="97" t="str">
        <f t="shared" ca="1" si="197"/>
        <v>NA</v>
      </c>
      <c r="P63" s="98" t="str">
        <f t="shared" ca="1" si="198"/>
        <v>NA</v>
      </c>
      <c r="Q63" s="98" t="s">
        <v>752</v>
      </c>
      <c r="R63" s="179" t="s">
        <v>746</v>
      </c>
      <c r="S63" s="100">
        <v>26</v>
      </c>
      <c r="T63" s="101">
        <f t="shared" si="204"/>
        <v>1.3571428571428572</v>
      </c>
      <c r="U63" s="122">
        <f t="shared" si="1"/>
        <v>95</v>
      </c>
      <c r="V63" s="122">
        <f t="shared" si="205"/>
        <v>0</v>
      </c>
      <c r="W63" s="175" t="str">
        <f t="shared" si="206"/>
        <v>Conditional Pass</v>
      </c>
      <c r="X63" s="230"/>
      <c r="Y63" s="190">
        <f t="shared" si="12"/>
        <v>0</v>
      </c>
      <c r="Z63" s="176">
        <v>95</v>
      </c>
      <c r="AA63" s="176">
        <f t="shared" si="10"/>
        <v>0</v>
      </c>
      <c r="AB63" s="99" t="s">
        <v>652</v>
      </c>
      <c r="AC63" s="99" t="s">
        <v>849</v>
      </c>
      <c r="AD63" s="99" t="s">
        <v>53</v>
      </c>
      <c r="AE63" s="99" t="s">
        <v>653</v>
      </c>
      <c r="AF63" s="99" t="s">
        <v>755</v>
      </c>
      <c r="AG63" s="175" t="s">
        <v>1087</v>
      </c>
      <c r="AH63" s="175"/>
      <c r="AI63" s="281" t="str">
        <f>HYPERLINK("#'SW sustaining issue list'!B"&amp;ROW('SW sustaining issue list'!B146),"Click Here")</f>
        <v>Click Here</v>
      </c>
      <c r="AJ63" s="101">
        <f t="shared" si="200"/>
        <v>1.3571428571428572</v>
      </c>
      <c r="AK63" s="100">
        <v>95</v>
      </c>
      <c r="AL63" s="87">
        <v>0</v>
      </c>
      <c r="AM63" s="220" t="s">
        <v>1975</v>
      </c>
      <c r="AN63" s="309" t="s">
        <v>972</v>
      </c>
      <c r="AO63" s="216">
        <v>46125</v>
      </c>
      <c r="AP63" s="103">
        <v>46136</v>
      </c>
      <c r="AQ63" s="100">
        <v>10</v>
      </c>
      <c r="AR63" s="104" t="s">
        <v>770</v>
      </c>
      <c r="AS63" s="104"/>
      <c r="AT63" s="99"/>
      <c r="AU63" s="175"/>
      <c r="AV63" s="99"/>
      <c r="AW63" s="99"/>
      <c r="AX63" s="99"/>
      <c r="AY63" s="175"/>
      <c r="AZ63" s="220"/>
      <c r="BA63" s="100"/>
      <c r="BB63" s="101">
        <f t="shared" si="201"/>
        <v>0</v>
      </c>
      <c r="BC63" s="100"/>
      <c r="BD63" s="87"/>
      <c r="BE63" s="102"/>
      <c r="BF63" s="103"/>
      <c r="BG63" s="103"/>
      <c r="BH63" s="100"/>
      <c r="BI63" s="104"/>
      <c r="BJ63" s="104"/>
      <c r="BK63" s="99"/>
      <c r="BL63" s="99"/>
      <c r="BM63" s="99"/>
      <c r="BN63" s="99"/>
      <c r="BO63" s="99"/>
      <c r="BP63" s="175"/>
      <c r="BQ63" s="175"/>
      <c r="BR63" s="100"/>
      <c r="BS63" s="101">
        <f t="shared" si="202"/>
        <v>0</v>
      </c>
      <c r="BT63" s="100"/>
      <c r="BU63" s="87"/>
      <c r="BV63" s="102"/>
      <c r="BW63" s="103"/>
      <c r="BX63" s="103"/>
      <c r="BY63" s="100"/>
      <c r="BZ63" s="104"/>
      <c r="CA63" s="104"/>
      <c r="CB63" s="99"/>
      <c r="CC63" s="99"/>
      <c r="CD63" s="99"/>
      <c r="CE63" s="99"/>
      <c r="CF63" s="99"/>
      <c r="CG63" s="175"/>
      <c r="CH63" s="175"/>
      <c r="CI63" s="100"/>
      <c r="CJ63" s="101">
        <f t="shared" si="203"/>
        <v>0</v>
      </c>
      <c r="CK63" s="100"/>
      <c r="CL63" s="87"/>
      <c r="CM63" s="102"/>
      <c r="CN63" s="103"/>
      <c r="CO63" s="103"/>
      <c r="CP63" s="100"/>
      <c r="CQ63" s="104"/>
      <c r="CR63" s="104"/>
    </row>
    <row r="64" spans="2:96" ht="13.5" customHeight="1">
      <c r="B64" s="335" t="s">
        <v>1232</v>
      </c>
      <c r="C64" s="94">
        <v>2026</v>
      </c>
      <c r="D64" s="95" t="s">
        <v>11</v>
      </c>
      <c r="E64" s="95" t="s">
        <v>55</v>
      </c>
      <c r="F64" s="95" t="s">
        <v>525</v>
      </c>
      <c r="G64" s="95" t="s">
        <v>753</v>
      </c>
      <c r="H64" s="521" t="str">
        <f>IFERROR(VLOOKUP(G64,'C38 NB project list'!F:J,2,0),IFERROR(VLOOKUP(G64, 'C38 AIO project list'!E:I,2,0),""))</f>
        <v/>
      </c>
      <c r="I64" s="186" t="str">
        <f>IFERROR(VLOOKUP(G64,'C38 NB project list'!F:J,4,0),IFERROR(VLOOKUP(G64, 'C38 AIO project list'!E:I,4,0),""))</f>
        <v/>
      </c>
      <c r="J64" s="185" t="str">
        <f t="shared" ca="1" si="27"/>
        <v>N</v>
      </c>
      <c r="K64" s="186" t="str">
        <f>IFERROR(VLOOKUP(G64,'C38 NB project list'!F:J,5,0),IFERROR(VLOOKUP(G64,'C38 AIO project list'!E:I,5,0),""))</f>
        <v/>
      </c>
      <c r="L64" s="96" t="str">
        <f t="shared" si="169"/>
        <v/>
      </c>
      <c r="M64" s="96" t="str">
        <f t="shared" ca="1" si="195"/>
        <v/>
      </c>
      <c r="N64" s="97" t="str">
        <f t="shared" ca="1" si="196"/>
        <v>NA</v>
      </c>
      <c r="O64" s="97" t="str">
        <f t="shared" ca="1" si="197"/>
        <v>NA</v>
      </c>
      <c r="P64" s="98" t="str">
        <f t="shared" ca="1" si="198"/>
        <v>NA</v>
      </c>
      <c r="Q64" s="98" t="s">
        <v>842</v>
      </c>
      <c r="R64" s="99" t="s">
        <v>743</v>
      </c>
      <c r="S64" s="222">
        <v>2</v>
      </c>
      <c r="T64" s="101">
        <f t="shared" si="204"/>
        <v>1.0142857142857142</v>
      </c>
      <c r="U64" s="122">
        <f t="shared" si="1"/>
        <v>71</v>
      </c>
      <c r="V64" s="122">
        <f t="shared" si="205"/>
        <v>0</v>
      </c>
      <c r="W64" s="175" t="str">
        <f t="shared" si="206"/>
        <v>Pending</v>
      </c>
      <c r="X64" s="230"/>
      <c r="Y64" s="190">
        <f t="shared" si="12"/>
        <v>0</v>
      </c>
      <c r="Z64" s="176">
        <v>71</v>
      </c>
      <c r="AA64" s="176">
        <f t="shared" si="10"/>
        <v>0</v>
      </c>
      <c r="AB64" s="99" t="s">
        <v>652</v>
      </c>
      <c r="AC64" s="99" t="s">
        <v>1093</v>
      </c>
      <c r="AD64" s="99" t="s">
        <v>53</v>
      </c>
      <c r="AE64" s="99" t="s">
        <v>653</v>
      </c>
      <c r="AF64" s="99" t="s">
        <v>839</v>
      </c>
      <c r="AG64" s="175" t="s">
        <v>1379</v>
      </c>
      <c r="AH64" s="175"/>
      <c r="AI64" s="281" t="str">
        <f>HYPERLINK("#'SW sustaining issue list'!B"&amp;ROW('SW sustaining issue list'!B169),"Click Here")</f>
        <v>Click Here</v>
      </c>
      <c r="AJ64" s="101">
        <f t="shared" si="200"/>
        <v>1.0142857142857142</v>
      </c>
      <c r="AK64" s="100">
        <v>71</v>
      </c>
      <c r="AL64" s="87">
        <v>0</v>
      </c>
      <c r="AM64" s="220" t="s">
        <v>1975</v>
      </c>
      <c r="AN64" s="309" t="s">
        <v>1082</v>
      </c>
      <c r="AO64" s="216">
        <v>46125</v>
      </c>
      <c r="AP64" s="103">
        <v>46136</v>
      </c>
      <c r="AQ64" s="100">
        <v>10</v>
      </c>
      <c r="AR64" s="104" t="s">
        <v>770</v>
      </c>
      <c r="AS64" s="104"/>
      <c r="AT64" s="99"/>
      <c r="AU64" s="175"/>
      <c r="AV64" s="99"/>
      <c r="AW64" s="99"/>
      <c r="AX64" s="99"/>
      <c r="AY64" s="175"/>
      <c r="AZ64" s="220"/>
      <c r="BA64" s="100"/>
      <c r="BB64" s="101">
        <f t="shared" si="201"/>
        <v>0</v>
      </c>
      <c r="BC64" s="100"/>
      <c r="BD64" s="87"/>
      <c r="BE64" s="102"/>
      <c r="BF64" s="103"/>
      <c r="BG64" s="103"/>
      <c r="BH64" s="100"/>
      <c r="BI64" s="104"/>
      <c r="BJ64" s="104"/>
      <c r="BK64" s="99"/>
      <c r="BL64" s="99"/>
      <c r="BM64" s="99"/>
      <c r="BN64" s="99"/>
      <c r="BO64" s="99"/>
      <c r="BP64" s="175"/>
      <c r="BQ64" s="175"/>
      <c r="BR64" s="100"/>
      <c r="BS64" s="101">
        <f t="shared" si="202"/>
        <v>0</v>
      </c>
      <c r="BT64" s="100"/>
      <c r="BU64" s="87"/>
      <c r="BV64" s="102"/>
      <c r="BW64" s="103"/>
      <c r="BX64" s="103"/>
      <c r="BY64" s="100"/>
      <c r="BZ64" s="104"/>
      <c r="CA64" s="104"/>
      <c r="CB64" s="99"/>
      <c r="CC64" s="99"/>
      <c r="CD64" s="99"/>
      <c r="CE64" s="99"/>
      <c r="CF64" s="99"/>
      <c r="CG64" s="175"/>
      <c r="CH64" s="175"/>
      <c r="CI64" s="100"/>
      <c r="CJ64" s="101">
        <f t="shared" si="203"/>
        <v>0</v>
      </c>
      <c r="CK64" s="100"/>
      <c r="CL64" s="87"/>
      <c r="CM64" s="102"/>
      <c r="CN64" s="103"/>
      <c r="CO64" s="103"/>
      <c r="CP64" s="100"/>
      <c r="CQ64" s="104"/>
      <c r="CR64" s="104"/>
    </row>
    <row r="65" spans="2:96" ht="13.5" customHeight="1">
      <c r="B65" s="335" t="s">
        <v>1233</v>
      </c>
      <c r="C65" s="94">
        <v>2026</v>
      </c>
      <c r="D65" s="95" t="s">
        <v>11</v>
      </c>
      <c r="E65" s="95" t="s">
        <v>55</v>
      </c>
      <c r="F65" s="95" t="s">
        <v>550</v>
      </c>
      <c r="G65" s="95" t="s">
        <v>758</v>
      </c>
      <c r="H65" s="521" t="str">
        <f>IFERROR(VLOOKUP(G65,'C38 NB project list'!F:J,2,0),IFERROR(VLOOKUP(G65, 'C38 AIO project list'!E:I,2,0),""))</f>
        <v/>
      </c>
      <c r="I65" s="186" t="str">
        <f>IFERROR(VLOOKUP(G65,'C38 NB project list'!F:J,4,0),IFERROR(VLOOKUP(G65, 'C38 AIO project list'!E:I,4,0),""))</f>
        <v/>
      </c>
      <c r="J65" s="185" t="str">
        <f t="shared" ca="1" si="27"/>
        <v>N</v>
      </c>
      <c r="K65" s="186" t="str">
        <f>IFERROR(VLOOKUP(G65,'C38 NB project list'!F:J,5,0),IFERROR(VLOOKUP(G65,'C38 AIO project list'!E:I,5,0),""))</f>
        <v/>
      </c>
      <c r="L65" s="96" t="str">
        <f t="shared" si="169"/>
        <v/>
      </c>
      <c r="M65" s="96" t="str">
        <f t="shared" ca="1" si="195"/>
        <v/>
      </c>
      <c r="N65" s="97" t="str">
        <f t="shared" ca="1" si="196"/>
        <v>NA</v>
      </c>
      <c r="O65" s="97" t="str">
        <f t="shared" ca="1" si="197"/>
        <v>NA</v>
      </c>
      <c r="P65" s="98" t="str">
        <f t="shared" ca="1" si="198"/>
        <v>NA</v>
      </c>
      <c r="Q65" s="98" t="s">
        <v>754</v>
      </c>
      <c r="R65" s="99" t="s">
        <v>743</v>
      </c>
      <c r="S65" s="100">
        <v>3</v>
      </c>
      <c r="T65" s="101">
        <f t="shared" si="204"/>
        <v>0.98571428571428577</v>
      </c>
      <c r="U65" s="122">
        <f t="shared" si="1"/>
        <v>69</v>
      </c>
      <c r="V65" s="122">
        <f t="shared" si="205"/>
        <v>36</v>
      </c>
      <c r="W65" s="175" t="str">
        <f t="shared" si="206"/>
        <v>Pass</v>
      </c>
      <c r="X65" s="230"/>
      <c r="Y65" s="190">
        <f t="shared" si="12"/>
        <v>0</v>
      </c>
      <c r="Z65" s="176">
        <v>69</v>
      </c>
      <c r="AA65" s="176">
        <f t="shared" si="10"/>
        <v>0</v>
      </c>
      <c r="AB65" s="99" t="s">
        <v>652</v>
      </c>
      <c r="AC65" s="99" t="s">
        <v>1</v>
      </c>
      <c r="AD65" s="99" t="s">
        <v>53</v>
      </c>
      <c r="AE65" s="99" t="s">
        <v>653</v>
      </c>
      <c r="AF65" s="99" t="s">
        <v>756</v>
      </c>
      <c r="AG65" s="175" t="s">
        <v>962</v>
      </c>
      <c r="AH65" s="175"/>
      <c r="AI65" s="100"/>
      <c r="AJ65" s="101">
        <f t="shared" si="200"/>
        <v>0.98571428571428577</v>
      </c>
      <c r="AK65" s="100">
        <v>69</v>
      </c>
      <c r="AL65" s="87">
        <v>36</v>
      </c>
      <c r="AM65" s="220" t="s">
        <v>1975</v>
      </c>
      <c r="AN65" s="309" t="s">
        <v>1079</v>
      </c>
      <c r="AO65" s="216">
        <v>46128</v>
      </c>
      <c r="AP65" s="103">
        <v>46141</v>
      </c>
      <c r="AQ65" s="100">
        <v>10</v>
      </c>
      <c r="AR65" s="104" t="s">
        <v>770</v>
      </c>
      <c r="AS65" s="104"/>
      <c r="AT65" s="99"/>
      <c r="AU65" s="175"/>
      <c r="AV65" s="99"/>
      <c r="AW65" s="99"/>
      <c r="AX65" s="99"/>
      <c r="AY65" s="175"/>
      <c r="AZ65" s="220"/>
      <c r="BA65" s="100"/>
      <c r="BB65" s="101">
        <f t="shared" si="201"/>
        <v>0</v>
      </c>
      <c r="BC65" s="100"/>
      <c r="BD65" s="87"/>
      <c r="BE65" s="102"/>
      <c r="BF65" s="103"/>
      <c r="BG65" s="103"/>
      <c r="BH65" s="100"/>
      <c r="BI65" s="104"/>
      <c r="BJ65" s="104"/>
      <c r="BK65" s="99"/>
      <c r="BL65" s="99"/>
      <c r="BM65" s="99"/>
      <c r="BN65" s="99"/>
      <c r="BO65" s="99"/>
      <c r="BP65" s="175"/>
      <c r="BQ65" s="175"/>
      <c r="BR65" s="100"/>
      <c r="BS65" s="101">
        <f t="shared" si="202"/>
        <v>0</v>
      </c>
      <c r="BT65" s="100"/>
      <c r="BU65" s="87"/>
      <c r="BV65" s="102"/>
      <c r="BW65" s="103"/>
      <c r="BX65" s="103"/>
      <c r="BY65" s="100"/>
      <c r="BZ65" s="104"/>
      <c r="CA65" s="104"/>
      <c r="CB65" s="99"/>
      <c r="CC65" s="99"/>
      <c r="CD65" s="99"/>
      <c r="CE65" s="99"/>
      <c r="CF65" s="99"/>
      <c r="CG65" s="175"/>
      <c r="CH65" s="175"/>
      <c r="CI65" s="100"/>
      <c r="CJ65" s="101">
        <f t="shared" si="203"/>
        <v>0</v>
      </c>
      <c r="CK65" s="100"/>
      <c r="CL65" s="87"/>
      <c r="CM65" s="102"/>
      <c r="CN65" s="103"/>
      <c r="CO65" s="103"/>
      <c r="CP65" s="100"/>
      <c r="CQ65" s="104"/>
      <c r="CR65" s="104"/>
    </row>
    <row r="66" spans="2:96" ht="13.5" customHeight="1">
      <c r="B66" s="335" t="s">
        <v>1234</v>
      </c>
      <c r="C66" s="94">
        <v>2026</v>
      </c>
      <c r="D66" s="95" t="s">
        <v>11</v>
      </c>
      <c r="E66" s="95" t="s">
        <v>55</v>
      </c>
      <c r="F66" s="95" t="s">
        <v>550</v>
      </c>
      <c r="G66" s="95" t="s">
        <v>696</v>
      </c>
      <c r="H66" s="521" t="str">
        <f>IFERROR(VLOOKUP(G66,'C38 NB project list'!F:J,2,0),IFERROR(VLOOKUP(G66, 'C38 AIO project list'!E:I,2,0),""))</f>
        <v/>
      </c>
      <c r="I66" s="186" t="str">
        <f>IFERROR(VLOOKUP(G66,'C38 NB project list'!F:J,4,0),IFERROR(VLOOKUP(G66, 'C38 AIO project list'!E:I,4,0),""))</f>
        <v/>
      </c>
      <c r="J66" s="185" t="str">
        <f t="shared" ca="1" si="27"/>
        <v>N</v>
      </c>
      <c r="K66" s="186" t="str">
        <f>IFERROR(VLOOKUP(G66,'C38 NB project list'!F:J,5,0),IFERROR(VLOOKUP(G66,'C38 AIO project list'!E:I,5,0),""))</f>
        <v/>
      </c>
      <c r="L66" s="96" t="str">
        <f t="shared" si="169"/>
        <v/>
      </c>
      <c r="M66" s="96" t="str">
        <f t="shared" ca="1" si="195"/>
        <v/>
      </c>
      <c r="N66" s="97" t="str">
        <f t="shared" ca="1" si="196"/>
        <v>NA</v>
      </c>
      <c r="O66" s="97" t="str">
        <f t="shared" ca="1" si="197"/>
        <v>NA</v>
      </c>
      <c r="P66" s="98" t="str">
        <f t="shared" ca="1" si="198"/>
        <v>NA</v>
      </c>
      <c r="Q66" s="98" t="s">
        <v>841</v>
      </c>
      <c r="R66" s="99" t="s">
        <v>746</v>
      </c>
      <c r="S66" s="100">
        <v>20</v>
      </c>
      <c r="T66" s="101">
        <f t="shared" si="204"/>
        <v>1.3714285714285714</v>
      </c>
      <c r="U66" s="122">
        <f t="shared" si="1"/>
        <v>96</v>
      </c>
      <c r="V66" s="122">
        <f t="shared" si="205"/>
        <v>44</v>
      </c>
      <c r="W66" s="175" t="str">
        <f t="shared" si="206"/>
        <v>Conditional Pass</v>
      </c>
      <c r="X66" s="230"/>
      <c r="Y66" s="190">
        <f t="shared" si="12"/>
        <v>0</v>
      </c>
      <c r="Z66" s="176">
        <v>96</v>
      </c>
      <c r="AA66" s="176">
        <f t="shared" si="10"/>
        <v>0</v>
      </c>
      <c r="AB66" s="99" t="s">
        <v>652</v>
      </c>
      <c r="AC66" s="99" t="s">
        <v>849</v>
      </c>
      <c r="AD66" s="99" t="s">
        <v>53</v>
      </c>
      <c r="AE66" s="99" t="s">
        <v>653</v>
      </c>
      <c r="AF66" s="99" t="s">
        <v>757</v>
      </c>
      <c r="AG66" s="175" t="s">
        <v>1073</v>
      </c>
      <c r="AH66" s="175"/>
      <c r="AI66" s="281" t="str">
        <f>HYPERLINK("#'SW sustaining issue list'!B"&amp;ROW('SW sustaining issue list'!B69),"Click Here")</f>
        <v>Click Here</v>
      </c>
      <c r="AJ66" s="101">
        <f t="shared" si="200"/>
        <v>1.3714285714285714</v>
      </c>
      <c r="AK66" s="100">
        <v>96</v>
      </c>
      <c r="AL66" s="87">
        <v>44</v>
      </c>
      <c r="AM66" s="220" t="s">
        <v>1975</v>
      </c>
      <c r="AN66" s="309" t="s">
        <v>1080</v>
      </c>
      <c r="AO66" s="216">
        <v>46128</v>
      </c>
      <c r="AP66" s="103">
        <v>46139</v>
      </c>
      <c r="AQ66" s="100">
        <v>10</v>
      </c>
      <c r="AR66" s="104" t="s">
        <v>770</v>
      </c>
      <c r="AS66" s="104"/>
      <c r="AT66" s="99"/>
      <c r="AU66" s="175"/>
      <c r="AV66" s="99"/>
      <c r="AW66" s="99"/>
      <c r="AX66" s="99"/>
      <c r="AY66" s="175"/>
      <c r="AZ66" s="220"/>
      <c r="BA66" s="100"/>
      <c r="BB66" s="101">
        <f t="shared" si="201"/>
        <v>0</v>
      </c>
      <c r="BC66" s="100"/>
      <c r="BD66" s="87"/>
      <c r="BE66" s="102"/>
      <c r="BF66" s="103"/>
      <c r="BG66" s="103"/>
      <c r="BH66" s="100"/>
      <c r="BI66" s="104"/>
      <c r="BJ66" s="104"/>
      <c r="BK66" s="99"/>
      <c r="BL66" s="99"/>
      <c r="BM66" s="99"/>
      <c r="BN66" s="99"/>
      <c r="BO66" s="99"/>
      <c r="BP66" s="175"/>
      <c r="BQ66" s="175"/>
      <c r="BR66" s="100"/>
      <c r="BS66" s="101">
        <f t="shared" si="202"/>
        <v>0</v>
      </c>
      <c r="BT66" s="100"/>
      <c r="BU66" s="87"/>
      <c r="BV66" s="102"/>
      <c r="BW66" s="103"/>
      <c r="BX66" s="103"/>
      <c r="BY66" s="100"/>
      <c r="BZ66" s="104"/>
      <c r="CA66" s="104"/>
      <c r="CB66" s="99"/>
      <c r="CC66" s="99"/>
      <c r="CD66" s="99"/>
      <c r="CE66" s="99"/>
      <c r="CF66" s="99"/>
      <c r="CG66" s="175"/>
      <c r="CH66" s="175"/>
      <c r="CI66" s="100"/>
      <c r="CJ66" s="101">
        <f t="shared" si="203"/>
        <v>0</v>
      </c>
      <c r="CK66" s="100"/>
      <c r="CL66" s="87"/>
      <c r="CM66" s="102"/>
      <c r="CN66" s="103"/>
      <c r="CO66" s="103"/>
      <c r="CP66" s="100"/>
      <c r="CQ66" s="104"/>
      <c r="CR66" s="104"/>
    </row>
    <row r="67" spans="2:96" ht="13.5" customHeight="1">
      <c r="B67" s="335" t="s">
        <v>1235</v>
      </c>
      <c r="C67" s="94">
        <v>2026</v>
      </c>
      <c r="D67" s="95" t="s">
        <v>11</v>
      </c>
      <c r="E67" s="95" t="s">
        <v>55</v>
      </c>
      <c r="F67" s="95" t="s">
        <v>745</v>
      </c>
      <c r="G67" s="95" t="s">
        <v>431</v>
      </c>
      <c r="H67" s="521" t="str">
        <f>IFERROR(VLOOKUP(G67,'C38 NB project list'!F:J,2,0),IFERROR(VLOOKUP(G67, 'C38 AIO project list'!E:I,2,0),""))</f>
        <v>LOQ-E Intel RPL HX55 + NV GPU fighting box</v>
      </c>
      <c r="I67" s="186">
        <f>IFERROR(VLOOKUP(G67,'C38 NB project list'!F:J,4,0),IFERROR(VLOOKUP(G67, 'C38 AIO project list'!E:I,4,0),""))</f>
        <v>45863</v>
      </c>
      <c r="J67" s="185" t="str">
        <f t="shared" ca="1" si="27"/>
        <v>N</v>
      </c>
      <c r="K67" s="186">
        <f>IFERROR(VLOOKUP(G67,'C38 NB project list'!F:J,5,0),IFERROR(VLOOKUP(G67,'C38 AIO project list'!E:I,5,0),""))</f>
        <v>46660</v>
      </c>
      <c r="L67" s="96">
        <f t="shared" si="169"/>
        <v>48487</v>
      </c>
      <c r="M67" s="96" t="str">
        <f t="shared" ref="M67:M77" ca="1" si="207">IF(COUNT(I67,K67,L67)=0, "", IF(TODAY()&lt;I67,"NPI",IF(TODAY()&lt;K67,"MP",IF(TODAY()&lt;L67,"EOP","EOS"))))</f>
        <v>MP</v>
      </c>
      <c r="N67" s="97">
        <f ca="1">IF(M67="MP",(TODAY()-I67)/365,"NA")</f>
        <v>0.86027397260273974</v>
      </c>
      <c r="O67" s="97" t="str">
        <f ca="1">IF(M67="EOP",(TODAY()-K67)/365,"NA")</f>
        <v>NA</v>
      </c>
      <c r="P67" s="98" t="str">
        <f t="shared" ref="P67:P76" ca="1" si="208">IF(M67="EOS",(TODAY()-L67)/365,"NA")</f>
        <v>NA</v>
      </c>
      <c r="Q67" s="165" t="s">
        <v>643</v>
      </c>
      <c r="R67" s="99" t="s">
        <v>728</v>
      </c>
      <c r="S67" s="222">
        <v>10</v>
      </c>
      <c r="T67" s="101">
        <f>AJ67+BB67+BS67+CJ67</f>
        <v>1.4571428571428571</v>
      </c>
      <c r="U67" s="122">
        <f t="shared" si="1"/>
        <v>102</v>
      </c>
      <c r="V67" s="122">
        <f>AL67+BD67+BU67+CL67</f>
        <v>0</v>
      </c>
      <c r="W67" s="258" t="str">
        <f>IF(COUNTA(AC67,AU67,BL67,CC67)=0,"",IF(CC67&lt;&gt;"",CC67,IF(BL67&lt;&gt;"",BL67,IF(AU67&lt;&gt;"",AU67,AC67))))</f>
        <v>Pending</v>
      </c>
      <c r="X67" s="230"/>
      <c r="Y67" s="190">
        <f t="shared" si="12"/>
        <v>0</v>
      </c>
      <c r="Z67" s="279">
        <v>302</v>
      </c>
      <c r="AA67" s="176">
        <f t="shared" si="10"/>
        <v>0</v>
      </c>
      <c r="AB67" s="99" t="s">
        <v>652</v>
      </c>
      <c r="AC67" s="99" t="s">
        <v>1093</v>
      </c>
      <c r="AD67" s="99" t="s">
        <v>54</v>
      </c>
      <c r="AE67" s="99" t="s">
        <v>702</v>
      </c>
      <c r="AF67" s="99" t="s">
        <v>750</v>
      </c>
      <c r="AG67" s="175" t="s">
        <v>1088</v>
      </c>
      <c r="AH67" s="175" t="s">
        <v>1086</v>
      </c>
      <c r="AI67" s="281" t="str">
        <f>HYPERLINK("#'SW sustaining issue list'!B"&amp;ROW('SW sustaining issue list'!B156),"Click Here")</f>
        <v>Click Here</v>
      </c>
      <c r="AJ67" s="101">
        <f t="shared" ref="AJ67:AJ76" si="209">IF(AK67=0,0,AK67/AQ67/7)</f>
        <v>1.4571428571428571</v>
      </c>
      <c r="AK67" s="100">
        <v>102</v>
      </c>
      <c r="AL67" s="87">
        <v>0</v>
      </c>
      <c r="AM67" s="220" t="s">
        <v>1975</v>
      </c>
      <c r="AN67" s="309" t="s">
        <v>1084</v>
      </c>
      <c r="AO67" s="103">
        <v>46121</v>
      </c>
      <c r="AP67" s="103">
        <v>46134</v>
      </c>
      <c r="AQ67" s="100">
        <v>10</v>
      </c>
      <c r="AR67" s="104" t="s">
        <v>751</v>
      </c>
      <c r="AS67" s="104" t="s">
        <v>1106</v>
      </c>
      <c r="AT67" s="99"/>
      <c r="AU67" s="175"/>
      <c r="AV67" s="99"/>
      <c r="AW67" s="99"/>
      <c r="AX67" s="99"/>
      <c r="AY67" s="175"/>
      <c r="AZ67" s="220"/>
      <c r="BA67" s="99"/>
      <c r="BB67" s="101">
        <f t="shared" ref="BB67:BB76" si="210">IF(BC67=0,0,BC67/BH67/7)</f>
        <v>0</v>
      </c>
      <c r="BC67" s="100"/>
      <c r="BD67" s="87"/>
      <c r="BE67" s="100"/>
      <c r="BF67" s="100"/>
      <c r="BG67" s="100"/>
      <c r="BH67" s="100"/>
      <c r="BI67" s="118"/>
      <c r="BJ67" s="118"/>
      <c r="BK67" s="99"/>
      <c r="BL67" s="99"/>
      <c r="BM67" s="99"/>
      <c r="BN67" s="99"/>
      <c r="BO67" s="99"/>
      <c r="BP67" s="175"/>
      <c r="BQ67" s="175"/>
      <c r="BR67" s="99"/>
      <c r="BS67" s="101">
        <f t="shared" ref="BS67:BS76" si="211">IF(BT67=0,0,BT67/BY67/7)</f>
        <v>0</v>
      </c>
      <c r="BT67" s="100"/>
      <c r="BU67" s="87"/>
      <c r="BV67" s="100"/>
      <c r="BW67" s="100"/>
      <c r="BX67" s="100"/>
      <c r="BY67" s="100"/>
      <c r="BZ67" s="118"/>
      <c r="CA67" s="118"/>
      <c r="CB67" s="99"/>
      <c r="CC67" s="99"/>
      <c r="CD67" s="99"/>
      <c r="CE67" s="99"/>
      <c r="CF67" s="99"/>
      <c r="CG67" s="175"/>
      <c r="CH67" s="175"/>
      <c r="CI67" s="99"/>
      <c r="CJ67" s="101">
        <f>IF(CK67=0,0,CK67/CP67/7)</f>
        <v>0</v>
      </c>
      <c r="CK67" s="100"/>
      <c r="CL67" s="87"/>
      <c r="CM67" s="100"/>
      <c r="CN67" s="100"/>
      <c r="CO67" s="100"/>
      <c r="CP67" s="100"/>
      <c r="CQ67" s="118"/>
      <c r="CR67" s="118"/>
    </row>
    <row r="68" spans="2:96" ht="13.5" customHeight="1">
      <c r="B68" s="335" t="s">
        <v>1236</v>
      </c>
      <c r="C68" s="94">
        <v>2026</v>
      </c>
      <c r="D68" s="95" t="s">
        <v>11</v>
      </c>
      <c r="E68" s="95" t="s">
        <v>55</v>
      </c>
      <c r="F68" s="95" t="s">
        <v>745</v>
      </c>
      <c r="G68" s="95" t="s">
        <v>749</v>
      </c>
      <c r="H68" s="521" t="str">
        <f>IFERROR(VLOOKUP(G68,'C38 NB project list'!F:J,2,0),IFERROR(VLOOKUP(G68, 'C38 AIO project list'!E:I,2,0),""))</f>
        <v>L390 15" Intel ADL-HX55 + Intel DG2 GPU wave2</v>
      </c>
      <c r="I68" s="186">
        <f>IFERROR(VLOOKUP(G68,'C38 NB project list'!F:J,4,0),IFERROR(VLOOKUP(G68, 'C38 AIO project list'!E:I,4,0),""))</f>
        <v>45230</v>
      </c>
      <c r="J68" s="185" t="str">
        <f t="shared" ca="1" si="27"/>
        <v>Y</v>
      </c>
      <c r="K68" s="186">
        <f>IFERROR(VLOOKUP(G68,'C38 NB project list'!F:J,5,0),IFERROR(VLOOKUP(G68,'C38 AIO project list'!E:I,5,0),""))</f>
        <v>45747</v>
      </c>
      <c r="L68" s="96">
        <f t="shared" si="169"/>
        <v>47573</v>
      </c>
      <c r="M68" s="96" t="str">
        <f t="shared" ca="1" si="207"/>
        <v>EOP</v>
      </c>
      <c r="N68" s="97" t="str">
        <f ca="1">IF(M68="MP",(TODAY()-I68)/365,"NA")</f>
        <v>NA</v>
      </c>
      <c r="O68" s="97">
        <f ca="1">IF(M68="EOP",(TODAY()-K68)/365,"NA")</f>
        <v>1.178082191780822</v>
      </c>
      <c r="P68" s="98" t="str">
        <f t="shared" ca="1" si="208"/>
        <v>NA</v>
      </c>
      <c r="Q68" s="165" t="s">
        <v>643</v>
      </c>
      <c r="R68" s="99" t="s">
        <v>743</v>
      </c>
      <c r="S68" s="100">
        <v>7</v>
      </c>
      <c r="T68" s="101" t="e">
        <f>AJ68+BB68+BS68+CJ68</f>
        <v>#DIV/0!</v>
      </c>
      <c r="U68" s="122">
        <f t="shared" si="1"/>
        <v>483</v>
      </c>
      <c r="V68" s="122">
        <v>9</v>
      </c>
      <c r="W68" s="175" t="str">
        <f>IF(COUNTA(AC68,AU68,BL68,CC68)=0,"",IF(CC68&lt;&gt;"",CC68,IF(BL68&lt;&gt;"",BL68,IF(AU68&lt;&gt;"",AU68,AC68))))</f>
        <v>Pending</v>
      </c>
      <c r="X68" s="230"/>
      <c r="Y68" s="190">
        <f t="shared" si="12"/>
        <v>0</v>
      </c>
      <c r="Z68" s="176">
        <v>318</v>
      </c>
      <c r="AA68" s="176">
        <f t="shared" si="10"/>
        <v>165</v>
      </c>
      <c r="AB68" s="99" t="s">
        <v>652</v>
      </c>
      <c r="AC68" s="99" t="s">
        <v>1093</v>
      </c>
      <c r="AD68" s="99" t="s">
        <v>1156</v>
      </c>
      <c r="AE68" s="99" t="s">
        <v>702</v>
      </c>
      <c r="AF68" s="99" t="s">
        <v>744</v>
      </c>
      <c r="AG68" s="175" t="s">
        <v>1089</v>
      </c>
      <c r="AH68" s="182" t="s">
        <v>1085</v>
      </c>
      <c r="AI68" s="281" t="str">
        <f>HYPERLINK("#'SW sustaining issue list'!B"&amp;ROW('SW sustaining issue list'!B93),"Click Here")</f>
        <v>Click Here</v>
      </c>
      <c r="AJ68" s="101">
        <f t="shared" si="209"/>
        <v>2.5238095238095242</v>
      </c>
      <c r="AK68" s="100">
        <v>318</v>
      </c>
      <c r="AL68" s="87">
        <v>9</v>
      </c>
      <c r="AM68" s="220" t="s">
        <v>1975</v>
      </c>
      <c r="AN68" s="309" t="s">
        <v>1083</v>
      </c>
      <c r="AO68" s="103">
        <v>46119</v>
      </c>
      <c r="AP68" s="103">
        <v>46164</v>
      </c>
      <c r="AQ68" s="100">
        <v>18</v>
      </c>
      <c r="AR68" s="104" t="s">
        <v>846</v>
      </c>
      <c r="AS68" s="104" t="s">
        <v>1892</v>
      </c>
      <c r="AT68" s="99"/>
      <c r="AU68" s="175"/>
      <c r="AV68" s="99"/>
      <c r="AW68" s="99"/>
      <c r="AX68" s="99"/>
      <c r="AY68" s="175"/>
      <c r="AZ68" s="220"/>
      <c r="BA68" s="100"/>
      <c r="BB68" s="101" t="e">
        <f>IF(BC68=0,0,BC68/BH68/7)</f>
        <v>#DIV/0!</v>
      </c>
      <c r="BC68" s="100">
        <v>165</v>
      </c>
      <c r="BD68" s="87"/>
      <c r="BE68" s="102"/>
      <c r="BF68" s="103"/>
      <c r="BG68" s="103"/>
      <c r="BH68" s="100"/>
      <c r="BI68" s="104"/>
      <c r="BJ68" s="104"/>
      <c r="BK68" s="99"/>
      <c r="BL68" s="99"/>
      <c r="BM68" s="99"/>
      <c r="BN68" s="99"/>
      <c r="BO68" s="99"/>
      <c r="BP68" s="175"/>
      <c r="BQ68" s="175"/>
      <c r="BR68" s="100"/>
      <c r="BS68" s="101">
        <f t="shared" si="211"/>
        <v>0</v>
      </c>
      <c r="BT68" s="100"/>
      <c r="BU68" s="87"/>
      <c r="BV68" s="102"/>
      <c r="BW68" s="103"/>
      <c r="BX68" s="103"/>
      <c r="BY68" s="100"/>
      <c r="BZ68" s="104"/>
      <c r="CA68" s="104"/>
      <c r="CB68" s="99"/>
      <c r="CC68" s="99"/>
      <c r="CD68" s="99"/>
      <c r="CE68" s="99"/>
      <c r="CF68" s="99"/>
      <c r="CG68" s="175"/>
      <c r="CH68" s="175"/>
      <c r="CI68" s="99"/>
      <c r="CJ68" s="101">
        <f>IF(CK68=0,0,CK68/CP68/7)</f>
        <v>0</v>
      </c>
      <c r="CK68" s="100"/>
      <c r="CL68" s="87"/>
      <c r="CM68" s="100"/>
      <c r="CN68" s="100"/>
      <c r="CO68" s="100"/>
      <c r="CP68" s="100"/>
      <c r="CQ68" s="118"/>
      <c r="CR68" s="118"/>
    </row>
    <row r="69" spans="2:96" ht="21.65" customHeight="1">
      <c r="B69" s="335" t="s">
        <v>1237</v>
      </c>
      <c r="C69" s="94">
        <v>2026</v>
      </c>
      <c r="D69" s="95" t="s">
        <v>11</v>
      </c>
      <c r="E69" s="95" t="s">
        <v>55</v>
      </c>
      <c r="F69" s="95" t="s">
        <v>550</v>
      </c>
      <c r="G69" s="95" t="s">
        <v>420</v>
      </c>
      <c r="H69" s="521" t="str">
        <f>IFERROR(VLOOKUP(G69,'C38 NB project list'!F:J,2,0),IFERROR(VLOOKUP(G69, 'C38 AIO project list'!E:I,2,0),""))</f>
        <v>TB Gen7+ 14" Intel Arrow Lake_UMA</v>
      </c>
      <c r="I69" s="186">
        <f>IFERROR(VLOOKUP(G69,'C38 NB project list'!F:J,4,0),IFERROR(VLOOKUP(G69, 'C38 AIO project list'!E:I,4,0),""))</f>
        <v>45706</v>
      </c>
      <c r="J69" s="185" t="str">
        <f t="shared" ca="1" si="27"/>
        <v>N</v>
      </c>
      <c r="K69" s="186">
        <f>IFERROR(VLOOKUP(G69,'C38 NB project list'!F:J,5,0),IFERROR(VLOOKUP(G69,'C38 AIO project list'!E:I,5,0),""))</f>
        <v>46295</v>
      </c>
      <c r="L69" s="96">
        <f t="shared" si="169"/>
        <v>48121</v>
      </c>
      <c r="M69" s="96" t="str">
        <f t="shared" ca="1" si="207"/>
        <v>MP</v>
      </c>
      <c r="N69" s="164">
        <f t="shared" ref="N69" ca="1" si="212">IF(M69="MP",(TODAY()-I69)/365,"NA")</f>
        <v>1.2904109589041095</v>
      </c>
      <c r="O69" s="97" t="str">
        <f ca="1">IF(M69="EOP",(TODAY()-K69)/365,"NA")</f>
        <v>NA</v>
      </c>
      <c r="P69" s="98" t="str">
        <f t="shared" ca="1" si="208"/>
        <v>NA</v>
      </c>
      <c r="Q69" s="165" t="s">
        <v>643</v>
      </c>
      <c r="R69" s="99" t="s">
        <v>746</v>
      </c>
      <c r="S69" s="100">
        <v>22</v>
      </c>
      <c r="T69" s="101">
        <f t="shared" ref="T69" si="213">AJ69+BB69+BS69+CJ69</f>
        <v>1.5</v>
      </c>
      <c r="U69" s="122">
        <f t="shared" si="1"/>
        <v>105</v>
      </c>
      <c r="V69" s="122">
        <f t="shared" ref="V69" si="214">AL69+BD69+BU69+CL69</f>
        <v>0</v>
      </c>
      <c r="W69" s="175" t="str">
        <f t="shared" ref="W69" si="215">IF(COUNTA(AC69,AU69,BL69,CC69)=0,"",IF(CC69&lt;&gt;"",CC69,IF(BL69&lt;&gt;"",BL69,IF(AU69&lt;&gt;"",AU69,AC69))))</f>
        <v>Conditional Pass</v>
      </c>
      <c r="X69" s="230"/>
      <c r="Y69" s="190">
        <f t="shared" si="12"/>
        <v>0</v>
      </c>
      <c r="Z69" s="176">
        <v>105</v>
      </c>
      <c r="AA69" s="176">
        <f t="shared" ref="AA69:AA83" si="216">IF(AK69+BC69+BT69+CK69-Z69&gt;=0,AK69+BC69+BT69+CK69-Z69,0)</f>
        <v>0</v>
      </c>
      <c r="AB69" s="99" t="s">
        <v>652</v>
      </c>
      <c r="AC69" s="99" t="s">
        <v>849</v>
      </c>
      <c r="AD69" s="99" t="s">
        <v>53</v>
      </c>
      <c r="AE69" s="99" t="s">
        <v>653</v>
      </c>
      <c r="AF69" s="99" t="s">
        <v>747</v>
      </c>
      <c r="AG69" s="175" t="s">
        <v>963</v>
      </c>
      <c r="AH69" s="175"/>
      <c r="AI69" s="281" t="str">
        <f>HYPERLINK("#'SW sustaining issue list'!B"&amp;ROW('SW sustaining issue list'!B74),"Click Here")</f>
        <v>Click Here</v>
      </c>
      <c r="AJ69" s="101">
        <f t="shared" si="209"/>
        <v>1.5</v>
      </c>
      <c r="AK69" s="100">
        <v>105</v>
      </c>
      <c r="AL69" s="87">
        <v>0</v>
      </c>
      <c r="AM69" s="220" t="s">
        <v>1975</v>
      </c>
      <c r="AN69" s="309" t="s">
        <v>1081</v>
      </c>
      <c r="AO69" s="103">
        <v>46119</v>
      </c>
      <c r="AP69" s="103">
        <v>46132</v>
      </c>
      <c r="AQ69" s="100">
        <v>10</v>
      </c>
      <c r="AR69" s="104" t="s">
        <v>748</v>
      </c>
      <c r="AS69" s="104"/>
      <c r="AT69" s="99"/>
      <c r="AU69" s="175"/>
      <c r="AV69" s="99"/>
      <c r="AW69" s="99"/>
      <c r="AX69" s="99"/>
      <c r="AY69" s="175"/>
      <c r="AZ69" s="220"/>
      <c r="BA69" s="100"/>
      <c r="BB69" s="101">
        <f t="shared" si="210"/>
        <v>0</v>
      </c>
      <c r="BC69" s="100"/>
      <c r="BD69" s="87"/>
      <c r="BE69" s="102"/>
      <c r="BF69" s="103"/>
      <c r="BG69" s="103"/>
      <c r="BH69" s="100"/>
      <c r="BI69" s="104"/>
      <c r="BJ69" s="104"/>
      <c r="BK69" s="99"/>
      <c r="BL69" s="99"/>
      <c r="BM69" s="99"/>
      <c r="BN69" s="99"/>
      <c r="BO69" s="99"/>
      <c r="BP69" s="175"/>
      <c r="BQ69" s="175"/>
      <c r="BR69" s="100"/>
      <c r="BS69" s="101">
        <f t="shared" si="211"/>
        <v>0</v>
      </c>
      <c r="BT69" s="100"/>
      <c r="BU69" s="87"/>
      <c r="BV69" s="102"/>
      <c r="BW69" s="103"/>
      <c r="BX69" s="103"/>
      <c r="BY69" s="100"/>
      <c r="BZ69" s="104"/>
      <c r="CA69" s="104"/>
      <c r="CB69" s="99"/>
      <c r="CC69" s="99"/>
      <c r="CD69" s="99"/>
      <c r="CE69" s="99"/>
      <c r="CF69" s="99"/>
      <c r="CG69" s="175"/>
      <c r="CH69" s="175"/>
      <c r="CI69" s="100"/>
      <c r="CJ69" s="101">
        <f>IF(CK69=0,0,CK69/CP69/7)</f>
        <v>0</v>
      </c>
      <c r="CK69" s="100"/>
      <c r="CL69" s="87"/>
      <c r="CM69" s="102"/>
      <c r="CN69" s="103"/>
      <c r="CO69" s="103"/>
      <c r="CP69" s="100"/>
      <c r="CQ69" s="104"/>
      <c r="CR69" s="104"/>
    </row>
    <row r="70" spans="2:96" ht="21.65" customHeight="1">
      <c r="B70" s="335" t="s">
        <v>673</v>
      </c>
      <c r="C70" s="94">
        <v>2026</v>
      </c>
      <c r="D70" s="95" t="s">
        <v>11</v>
      </c>
      <c r="E70" s="95" t="s">
        <v>55</v>
      </c>
      <c r="F70" s="95" t="s">
        <v>525</v>
      </c>
      <c r="G70" s="95" t="s">
        <v>742</v>
      </c>
      <c r="H70" s="521" t="str">
        <f>IFERROR(VLOOKUP(G70,'C38 NB project list'!F:J,2,0),IFERROR(VLOOKUP(G70, 'C38 AIO project list'!E:I,2,0),""))</f>
        <v/>
      </c>
      <c r="I70" s="186" t="str">
        <f>IFERROR(VLOOKUP(G70,'C38 NB project list'!F:J,4,0),IFERROR(VLOOKUP(G70, 'C38 AIO project list'!E:I,4,0),""))</f>
        <v/>
      </c>
      <c r="J70" s="185" t="str">
        <f t="shared" ca="1" si="27"/>
        <v>N</v>
      </c>
      <c r="K70" s="186" t="str">
        <f>IFERROR(VLOOKUP(G70,'C38 NB project list'!F:J,5,0),IFERROR(VLOOKUP(G70,'C38 AIO project list'!E:I,5,0),""))</f>
        <v/>
      </c>
      <c r="L70" s="96" t="str">
        <f t="shared" si="169"/>
        <v/>
      </c>
      <c r="M70" s="96" t="str">
        <f t="shared" ca="1" si="207"/>
        <v/>
      </c>
      <c r="N70" s="164" t="str">
        <f t="shared" ref="N70" ca="1" si="217">IF(M70="MP",(TODAY()-I70)/365,"NA")</f>
        <v>NA</v>
      </c>
      <c r="O70" s="97" t="str">
        <f ca="1">IF(M70="EOP",(TODAY()-K70)/365,"NA")</f>
        <v>NA</v>
      </c>
      <c r="P70" s="98" t="str">
        <f t="shared" ca="1" si="208"/>
        <v>NA</v>
      </c>
      <c r="Q70" s="98" t="s">
        <v>742</v>
      </c>
      <c r="R70" s="99" t="s">
        <v>743</v>
      </c>
      <c r="S70" s="100">
        <v>6</v>
      </c>
      <c r="T70" s="101">
        <f>AJ70+BB70+BS70+CJ70</f>
        <v>7.4168367346938773</v>
      </c>
      <c r="U70" s="122">
        <f t="shared" si="1"/>
        <v>551.20000000000005</v>
      </c>
      <c r="V70" s="122">
        <f>AL70+BD70+BU70+CL70</f>
        <v>121</v>
      </c>
      <c r="W70" s="175" t="str">
        <f t="shared" ref="W70:W77" si="218">IF(COUNTA(AC70,AU70,BL70,CC70)=0,"",IF(CC70&lt;&gt;"",CC70,IF(BL70&lt;&gt;"",BL70,IF(AU70&lt;&gt;"",AU70,AC70))))</f>
        <v>Pending</v>
      </c>
      <c r="X70" s="230"/>
      <c r="Y70" s="190">
        <f t="shared" si="12"/>
        <v>0</v>
      </c>
      <c r="Z70" s="176">
        <v>317</v>
      </c>
      <c r="AA70" s="176">
        <f t="shared" si="216"/>
        <v>234.20000000000005</v>
      </c>
      <c r="AB70" s="99" t="s">
        <v>652</v>
      </c>
      <c r="AC70" s="99" t="s">
        <v>2</v>
      </c>
      <c r="AD70" s="99" t="s">
        <v>1156</v>
      </c>
      <c r="AE70" s="99" t="s">
        <v>702</v>
      </c>
      <c r="AF70" s="99" t="s">
        <v>744</v>
      </c>
      <c r="AG70" s="175" t="s">
        <v>1090</v>
      </c>
      <c r="AH70" s="175" t="s">
        <v>1086</v>
      </c>
      <c r="AI70" s="281" t="str">
        <f>HYPERLINK("#'SW sustaining issue list'!B"&amp;ROW('SW sustaining issue list'!B115),"Click Here")</f>
        <v>Click Here</v>
      </c>
      <c r="AJ70" s="101">
        <f t="shared" si="209"/>
        <v>4.1821428571428569</v>
      </c>
      <c r="AK70" s="100">
        <v>234.2</v>
      </c>
      <c r="AL70" s="87">
        <v>121</v>
      </c>
      <c r="AM70" s="220" t="s">
        <v>1975</v>
      </c>
      <c r="AN70" s="309" t="s">
        <v>973</v>
      </c>
      <c r="AO70" s="103">
        <v>46119</v>
      </c>
      <c r="AP70" s="103">
        <v>46128</v>
      </c>
      <c r="AQ70" s="100">
        <v>8</v>
      </c>
      <c r="AR70" s="104" t="s">
        <v>846</v>
      </c>
      <c r="AS70" s="104" t="s">
        <v>1107</v>
      </c>
      <c r="AT70" s="99" t="s">
        <v>697</v>
      </c>
      <c r="AU70" s="99" t="s">
        <v>1093</v>
      </c>
      <c r="AV70" s="99" t="s">
        <v>717</v>
      </c>
      <c r="AW70" s="99" t="s">
        <v>702</v>
      </c>
      <c r="AX70" s="99" t="s">
        <v>844</v>
      </c>
      <c r="AY70" s="175" t="s">
        <v>1090</v>
      </c>
      <c r="AZ70" s="220" t="s">
        <v>845</v>
      </c>
      <c r="BA70" s="100"/>
      <c r="BB70" s="101">
        <f>IF(BC70=0,0,BC70/BH70/7)</f>
        <v>3.2346938775510203</v>
      </c>
      <c r="BC70" s="100">
        <v>317</v>
      </c>
      <c r="BD70" s="87">
        <v>0</v>
      </c>
      <c r="BE70" s="102" t="s">
        <v>1108</v>
      </c>
      <c r="BF70" s="103">
        <v>46129</v>
      </c>
      <c r="BG70" s="227">
        <v>46150</v>
      </c>
      <c r="BH70" s="100">
        <v>14</v>
      </c>
      <c r="BI70" s="104" t="s">
        <v>846</v>
      </c>
      <c r="BJ70" s="228" t="s">
        <v>847</v>
      </c>
      <c r="BK70" s="99"/>
      <c r="BL70" s="99"/>
      <c r="BM70" s="99"/>
      <c r="BN70" s="99"/>
      <c r="BO70" s="99"/>
      <c r="BP70" s="175"/>
      <c r="BQ70" s="175"/>
      <c r="BR70" s="100"/>
      <c r="BS70" s="101">
        <f t="shared" si="211"/>
        <v>0</v>
      </c>
      <c r="BT70" s="100"/>
      <c r="BU70" s="87"/>
      <c r="BV70" s="102"/>
      <c r="BW70" s="103"/>
      <c r="BX70" s="103"/>
      <c r="BY70" s="100"/>
      <c r="BZ70" s="104"/>
      <c r="CA70" s="104"/>
      <c r="CB70" s="99"/>
      <c r="CC70" s="99"/>
      <c r="CD70" s="99"/>
      <c r="CE70" s="99"/>
      <c r="CF70" s="99"/>
      <c r="CG70" s="175"/>
      <c r="CH70" s="175"/>
      <c r="CI70" s="100"/>
      <c r="CJ70" s="101">
        <f>IF(CK70=0,0,CK70/CP70/7)</f>
        <v>0</v>
      </c>
      <c r="CK70" s="100"/>
      <c r="CL70" s="87"/>
      <c r="CM70" s="102"/>
      <c r="CN70" s="103"/>
      <c r="CO70" s="103"/>
      <c r="CP70" s="100"/>
      <c r="CQ70" s="104"/>
      <c r="CR70" s="104"/>
    </row>
    <row r="71" spans="2:96" ht="20.149999999999999" customHeight="1">
      <c r="B71" s="336" t="s">
        <v>1238</v>
      </c>
      <c r="C71" s="161">
        <v>2026</v>
      </c>
      <c r="D71" s="95" t="s">
        <v>11</v>
      </c>
      <c r="E71" s="162" t="s">
        <v>55</v>
      </c>
      <c r="F71" s="162" t="s">
        <v>525</v>
      </c>
      <c r="G71" s="162" t="s">
        <v>727</v>
      </c>
      <c r="H71" s="521" t="str">
        <f>IFERROR(VLOOKUP(G71,'C38 NB project list'!F:J,2,0),IFERROR(VLOOKUP(G71, 'C38 AIO project list'!E:I,2,0),""))</f>
        <v/>
      </c>
      <c r="I71" s="186" t="str">
        <f>IFERROR(VLOOKUP(G71,'C38 NB project list'!F:J,4,0),IFERROR(VLOOKUP(G71, 'C38 AIO project list'!E:I,4,0),""))</f>
        <v/>
      </c>
      <c r="J71" s="185" t="str">
        <f t="shared" ca="1" si="27"/>
        <v>N</v>
      </c>
      <c r="K71" s="186" t="str">
        <f>IFERROR(VLOOKUP(G71,'C38 NB project list'!F:J,5,0),IFERROR(VLOOKUP(G71,'C38 AIO project list'!E:I,5,0),""))</f>
        <v/>
      </c>
      <c r="L71" s="163" t="str">
        <f t="shared" ref="L71" si="219">IF(ISNUMBER(K71),EDATE(K71,60),"")</f>
        <v/>
      </c>
      <c r="M71" s="163" t="str">
        <f t="shared" ca="1" si="207"/>
        <v/>
      </c>
      <c r="N71" s="164" t="str">
        <f t="shared" ref="N71:N77" ca="1" si="220">IF(M71="MP",(TODAY()-I71)/365,"NA")</f>
        <v>NA</v>
      </c>
      <c r="O71" s="164" t="str">
        <f ca="1">IF(M71="EOP",(TODAY()-#REF!)/365,"NA")</f>
        <v>NA</v>
      </c>
      <c r="P71" s="165" t="str">
        <f t="shared" ca="1" si="208"/>
        <v>NA</v>
      </c>
      <c r="Q71" s="165" t="s">
        <v>643</v>
      </c>
      <c r="R71" s="166" t="s">
        <v>728</v>
      </c>
      <c r="S71" s="167">
        <v>11</v>
      </c>
      <c r="T71" s="101">
        <f>AJ71+BB71+BS71+CJ71</f>
        <v>5.7142857142857148E-2</v>
      </c>
      <c r="U71" s="122">
        <f>AK71+BC71+BT71+CK71</f>
        <v>8</v>
      </c>
      <c r="V71" s="122">
        <f>AL71+BD71+BU71+CL71</f>
        <v>54</v>
      </c>
      <c r="W71" s="175" t="str">
        <f t="shared" si="218"/>
        <v>Pass</v>
      </c>
      <c r="X71" s="230"/>
      <c r="Y71" s="190">
        <f t="shared" si="12"/>
        <v>0</v>
      </c>
      <c r="Z71" s="167">
        <v>8</v>
      </c>
      <c r="AA71" s="176">
        <f t="shared" si="216"/>
        <v>0</v>
      </c>
      <c r="AB71" s="166" t="s">
        <v>652</v>
      </c>
      <c r="AC71" s="166" t="s">
        <v>1</v>
      </c>
      <c r="AD71" s="99" t="s">
        <v>1156</v>
      </c>
      <c r="AE71" s="166" t="s">
        <v>735</v>
      </c>
      <c r="AF71" s="169" t="s">
        <v>738</v>
      </c>
      <c r="AG71" s="552" t="s">
        <v>1091</v>
      </c>
      <c r="AH71" s="182" t="s">
        <v>1085</v>
      </c>
      <c r="AI71" s="281" t="str">
        <f>HYPERLINK("#'SW sustaining issue list'!B"&amp;ROW('SW sustaining issue list'!B126),"Click Here")</f>
        <v>Click Here</v>
      </c>
      <c r="AJ71" s="101">
        <f t="shared" si="209"/>
        <v>5.7142857142857148E-2</v>
      </c>
      <c r="AK71" s="223">
        <v>8</v>
      </c>
      <c r="AL71" s="170">
        <v>54</v>
      </c>
      <c r="AM71" s="220" t="s">
        <v>1975</v>
      </c>
      <c r="AN71" s="309" t="s">
        <v>1082</v>
      </c>
      <c r="AO71" s="171">
        <v>46111</v>
      </c>
      <c r="AP71" s="221">
        <v>46139</v>
      </c>
      <c r="AQ71" s="167">
        <v>20</v>
      </c>
      <c r="AR71" s="169" t="s">
        <v>740</v>
      </c>
      <c r="AS71" s="104"/>
      <c r="AT71" s="99"/>
      <c r="AU71" s="175"/>
      <c r="AV71" s="99"/>
      <c r="AW71" s="99"/>
      <c r="AX71" s="99"/>
      <c r="AY71" s="175"/>
      <c r="AZ71" s="220"/>
      <c r="BA71" s="100"/>
      <c r="BB71" s="101">
        <f t="shared" si="210"/>
        <v>0</v>
      </c>
      <c r="BC71" s="100"/>
      <c r="BD71" s="87"/>
      <c r="BE71" s="102"/>
      <c r="BF71" s="103"/>
      <c r="BG71" s="103"/>
      <c r="BH71" s="100"/>
      <c r="BI71" s="104"/>
      <c r="BJ71" s="104"/>
      <c r="BK71" s="99"/>
      <c r="BL71" s="99"/>
      <c r="BM71" s="99"/>
      <c r="BN71" s="99"/>
      <c r="BO71" s="99"/>
      <c r="BP71" s="175"/>
      <c r="BQ71" s="175"/>
      <c r="BR71" s="100"/>
      <c r="BS71" s="101">
        <f t="shared" si="211"/>
        <v>0</v>
      </c>
      <c r="BT71" s="100"/>
      <c r="BU71" s="87"/>
      <c r="BV71" s="102"/>
      <c r="BW71" s="103"/>
      <c r="BX71" s="103"/>
      <c r="BY71" s="100"/>
      <c r="BZ71" s="104"/>
      <c r="CA71" s="104"/>
      <c r="CB71" s="99"/>
      <c r="CC71" s="166"/>
      <c r="CD71" s="166"/>
      <c r="CE71" s="166"/>
      <c r="CF71" s="166"/>
      <c r="CG71" s="175"/>
      <c r="CH71" s="175"/>
      <c r="CI71" s="168"/>
      <c r="CJ71" s="101">
        <f t="shared" ref="CJ71:CJ77" si="221">IF(CK71=0,0,CK71/CP71/7)</f>
        <v>0</v>
      </c>
      <c r="CK71" s="167"/>
      <c r="CL71" s="170"/>
      <c r="CM71" s="167"/>
      <c r="CN71" s="167"/>
      <c r="CO71" s="167"/>
      <c r="CP71" s="166"/>
      <c r="CQ71" s="166"/>
      <c r="CR71" s="175"/>
    </row>
    <row r="72" spans="2:96" ht="18.649999999999999" customHeight="1">
      <c r="B72" s="336" t="s">
        <v>1239</v>
      </c>
      <c r="C72" s="161">
        <v>2026</v>
      </c>
      <c r="D72" s="95" t="s">
        <v>11</v>
      </c>
      <c r="E72" s="162" t="s">
        <v>55</v>
      </c>
      <c r="F72" s="162" t="s">
        <v>525</v>
      </c>
      <c r="G72" s="162" t="s">
        <v>727</v>
      </c>
      <c r="H72" s="521" t="str">
        <f>IFERROR(VLOOKUP(G72,'C38 NB project list'!F:J,2,0),IFERROR(VLOOKUP(G72, 'C38 AIO project list'!E:I,2,0),""))</f>
        <v/>
      </c>
      <c r="I72" s="186" t="str">
        <f>IFERROR(VLOOKUP(G72,'C38 NB project list'!F:J,4,0),IFERROR(VLOOKUP(G72, 'C38 AIO project list'!E:I,4,0),""))</f>
        <v/>
      </c>
      <c r="J72" s="185" t="str">
        <f t="shared" ca="1" si="27"/>
        <v>N</v>
      </c>
      <c r="K72" s="186" t="str">
        <f>IFERROR(VLOOKUP(G72,'C38 NB project list'!F:J,5,0),IFERROR(VLOOKUP(G72,'C38 AIO project list'!E:I,5,0),""))</f>
        <v/>
      </c>
      <c r="L72" s="163" t="str">
        <f t="shared" ref="L72:L77" si="222">IF(ISNUMBER(K72),EDATE(K72,60),"")</f>
        <v/>
      </c>
      <c r="M72" s="163" t="str">
        <f t="shared" ca="1" si="207"/>
        <v/>
      </c>
      <c r="N72" s="164" t="str">
        <f t="shared" ca="1" si="220"/>
        <v>NA</v>
      </c>
      <c r="O72" s="164" t="str">
        <f ca="1">IF(M72="EOP",(TODAY()-#REF!)/365,"NA")</f>
        <v>NA</v>
      </c>
      <c r="P72" s="165" t="str">
        <f t="shared" ca="1" si="208"/>
        <v>NA</v>
      </c>
      <c r="Q72" s="165" t="s">
        <v>643</v>
      </c>
      <c r="R72" s="166" t="s">
        <v>728</v>
      </c>
      <c r="S72" s="167">
        <v>11</v>
      </c>
      <c r="T72" s="101">
        <f>AJ72+BB72+BS72+CJ72</f>
        <v>0.32142857142857145</v>
      </c>
      <c r="U72" s="122">
        <f t="shared" si="1"/>
        <v>45</v>
      </c>
      <c r="V72" s="122">
        <f>AL72+BD72+BU72+CL72</f>
        <v>45</v>
      </c>
      <c r="W72" s="175" t="str">
        <f t="shared" si="218"/>
        <v>Pass</v>
      </c>
      <c r="X72" s="230"/>
      <c r="Y72" s="190">
        <f t="shared" si="12"/>
        <v>0</v>
      </c>
      <c r="Z72" s="167">
        <v>45</v>
      </c>
      <c r="AA72" s="176">
        <f t="shared" si="216"/>
        <v>0</v>
      </c>
      <c r="AB72" s="166" t="s">
        <v>652</v>
      </c>
      <c r="AC72" s="166" t="s">
        <v>1</v>
      </c>
      <c r="AD72" s="99" t="s">
        <v>1156</v>
      </c>
      <c r="AE72" s="166" t="s">
        <v>734</v>
      </c>
      <c r="AF72" s="169" t="s">
        <v>737</v>
      </c>
      <c r="AG72" s="553"/>
      <c r="AH72" s="182" t="s">
        <v>1085</v>
      </c>
      <c r="AI72" s="281" t="str">
        <f>HYPERLINK("#'SW sustaining issue list'!B"&amp;ROW('SW sustaining issue list'!B126),"Click Here")</f>
        <v>Click Here</v>
      </c>
      <c r="AJ72" s="101">
        <f t="shared" si="209"/>
        <v>0.32142857142857145</v>
      </c>
      <c r="AK72" s="223">
        <v>45</v>
      </c>
      <c r="AL72" s="170">
        <v>45</v>
      </c>
      <c r="AM72" s="220" t="s">
        <v>1975</v>
      </c>
      <c r="AN72" s="309" t="s">
        <v>1082</v>
      </c>
      <c r="AO72" s="171">
        <v>46111</v>
      </c>
      <c r="AP72" s="221">
        <v>46139</v>
      </c>
      <c r="AQ72" s="167">
        <v>20</v>
      </c>
      <c r="AR72" s="169" t="s">
        <v>740</v>
      </c>
      <c r="AS72" s="104"/>
      <c r="AT72" s="99"/>
      <c r="AU72" s="175"/>
      <c r="AV72" s="99"/>
      <c r="AW72" s="99"/>
      <c r="AX72" s="99"/>
      <c r="AY72" s="175"/>
      <c r="AZ72" s="220"/>
      <c r="BA72" s="100"/>
      <c r="BB72" s="101">
        <f t="shared" si="210"/>
        <v>0</v>
      </c>
      <c r="BC72" s="100"/>
      <c r="BD72" s="87"/>
      <c r="BE72" s="102"/>
      <c r="BF72" s="103"/>
      <c r="BG72" s="103"/>
      <c r="BH72" s="100"/>
      <c r="BI72" s="104"/>
      <c r="BJ72" s="104"/>
      <c r="BK72" s="99"/>
      <c r="BL72" s="99"/>
      <c r="BM72" s="99"/>
      <c r="BN72" s="99"/>
      <c r="BO72" s="99"/>
      <c r="BP72" s="175"/>
      <c r="BQ72" s="175"/>
      <c r="BR72" s="100"/>
      <c r="BS72" s="101">
        <f t="shared" si="211"/>
        <v>0</v>
      </c>
      <c r="BT72" s="100"/>
      <c r="BU72" s="87"/>
      <c r="BV72" s="102"/>
      <c r="BW72" s="103"/>
      <c r="BX72" s="103"/>
      <c r="BY72" s="100"/>
      <c r="BZ72" s="104"/>
      <c r="CA72" s="104"/>
      <c r="CB72" s="99"/>
      <c r="CC72" s="166"/>
      <c r="CD72" s="166"/>
      <c r="CE72" s="166"/>
      <c r="CF72" s="166"/>
      <c r="CG72" s="175"/>
      <c r="CH72" s="175"/>
      <c r="CI72" s="168"/>
      <c r="CJ72" s="101">
        <f t="shared" si="221"/>
        <v>0</v>
      </c>
      <c r="CK72" s="167"/>
      <c r="CL72" s="170"/>
      <c r="CM72" s="167"/>
      <c r="CN72" s="167"/>
      <c r="CO72" s="167"/>
      <c r="CP72" s="166"/>
      <c r="CQ72" s="166"/>
      <c r="CR72" s="175"/>
    </row>
    <row r="73" spans="2:96" ht="12" customHeight="1">
      <c r="B73" s="336" t="s">
        <v>1240</v>
      </c>
      <c r="C73" s="161">
        <v>2026</v>
      </c>
      <c r="D73" s="95" t="s">
        <v>11</v>
      </c>
      <c r="E73" s="162" t="s">
        <v>55</v>
      </c>
      <c r="F73" s="162" t="s">
        <v>525</v>
      </c>
      <c r="G73" s="162" t="s">
        <v>727</v>
      </c>
      <c r="H73" s="521" t="str">
        <f>IFERROR(VLOOKUP(G73,'C38 NB project list'!F:J,2,0),IFERROR(VLOOKUP(G73, 'C38 AIO project list'!E:I,2,0),""))</f>
        <v/>
      </c>
      <c r="I73" s="186" t="str">
        <f>IFERROR(VLOOKUP(G73,'C38 NB project list'!F:J,4,0),IFERROR(VLOOKUP(G73, 'C38 AIO project list'!E:I,4,0),""))</f>
        <v/>
      </c>
      <c r="J73" s="185" t="str">
        <f t="shared" ca="1" si="27"/>
        <v>N</v>
      </c>
      <c r="K73" s="186" t="str">
        <f>IFERROR(VLOOKUP(G73,'C38 NB project list'!F:J,5,0),IFERROR(VLOOKUP(G73,'C38 AIO project list'!E:I,5,0),""))</f>
        <v/>
      </c>
      <c r="L73" s="163" t="str">
        <f t="shared" si="222"/>
        <v/>
      </c>
      <c r="M73" s="163" t="str">
        <f t="shared" ca="1" si="207"/>
        <v/>
      </c>
      <c r="N73" s="164" t="str">
        <f t="shared" ca="1" si="220"/>
        <v>NA</v>
      </c>
      <c r="O73" s="164" t="str">
        <f ca="1">IF(M73="EOP",(TODAY()-#REF!)/365,"NA")</f>
        <v>NA</v>
      </c>
      <c r="P73" s="165" t="str">
        <f t="shared" ca="1" si="208"/>
        <v>NA</v>
      </c>
      <c r="Q73" s="165" t="s">
        <v>643</v>
      </c>
      <c r="R73" s="166" t="s">
        <v>728</v>
      </c>
      <c r="S73" s="167">
        <v>11</v>
      </c>
      <c r="T73" s="101">
        <f>AJ73+BB73+BS73+CJ73</f>
        <v>0.23571428571428571</v>
      </c>
      <c r="U73" s="122">
        <f t="shared" si="1"/>
        <v>33</v>
      </c>
      <c r="V73" s="122">
        <f>AL73+BD73+BU73+CL73</f>
        <v>42</v>
      </c>
      <c r="W73" s="175" t="str">
        <f t="shared" si="218"/>
        <v>Pass</v>
      </c>
      <c r="X73" s="230"/>
      <c r="Y73" s="190">
        <f t="shared" si="12"/>
        <v>0</v>
      </c>
      <c r="Z73" s="167">
        <v>33</v>
      </c>
      <c r="AA73" s="176">
        <f t="shared" si="216"/>
        <v>0</v>
      </c>
      <c r="AB73" s="166" t="s">
        <v>652</v>
      </c>
      <c r="AC73" s="166" t="s">
        <v>1</v>
      </c>
      <c r="AD73" s="99" t="s">
        <v>1156</v>
      </c>
      <c r="AE73" s="166" t="s">
        <v>704</v>
      </c>
      <c r="AF73" s="169" t="s">
        <v>739</v>
      </c>
      <c r="AG73" s="553"/>
      <c r="AH73" s="182" t="s">
        <v>1085</v>
      </c>
      <c r="AI73" s="281" t="str">
        <f>HYPERLINK("#'SW sustaining issue list'!B"&amp;ROW('SW sustaining issue list'!B126),"Click Here")</f>
        <v>Click Here</v>
      </c>
      <c r="AJ73" s="101">
        <f t="shared" si="209"/>
        <v>0.23571428571428571</v>
      </c>
      <c r="AK73" s="223">
        <v>33</v>
      </c>
      <c r="AL73" s="170">
        <v>42</v>
      </c>
      <c r="AM73" s="220" t="s">
        <v>1975</v>
      </c>
      <c r="AN73" s="309" t="s">
        <v>1082</v>
      </c>
      <c r="AO73" s="171">
        <v>46111</v>
      </c>
      <c r="AP73" s="221">
        <v>46139</v>
      </c>
      <c r="AQ73" s="167">
        <v>20</v>
      </c>
      <c r="AR73" s="169" t="s">
        <v>740</v>
      </c>
      <c r="AS73" s="104"/>
      <c r="AT73" s="99"/>
      <c r="AU73" s="175"/>
      <c r="AV73" s="99"/>
      <c r="AW73" s="99"/>
      <c r="AX73" s="99"/>
      <c r="AY73" s="175"/>
      <c r="AZ73" s="220"/>
      <c r="BA73" s="100"/>
      <c r="BB73" s="101">
        <f t="shared" si="210"/>
        <v>0</v>
      </c>
      <c r="BC73" s="100"/>
      <c r="BD73" s="87"/>
      <c r="BE73" s="102"/>
      <c r="BF73" s="103"/>
      <c r="BG73" s="103"/>
      <c r="BH73" s="100"/>
      <c r="BI73" s="104"/>
      <c r="BJ73" s="104"/>
      <c r="BK73" s="99"/>
      <c r="BL73" s="99"/>
      <c r="BM73" s="99"/>
      <c r="BN73" s="99"/>
      <c r="BO73" s="99"/>
      <c r="BP73" s="175"/>
      <c r="BQ73" s="175"/>
      <c r="BR73" s="100"/>
      <c r="BS73" s="101">
        <f t="shared" si="211"/>
        <v>0</v>
      </c>
      <c r="BT73" s="100"/>
      <c r="BU73" s="87"/>
      <c r="BV73" s="102"/>
      <c r="BW73" s="103"/>
      <c r="BX73" s="103"/>
      <c r="BY73" s="100"/>
      <c r="BZ73" s="104"/>
      <c r="CA73" s="104"/>
      <c r="CB73" s="99"/>
      <c r="CC73" s="166"/>
      <c r="CD73" s="166"/>
      <c r="CE73" s="166"/>
      <c r="CF73" s="166"/>
      <c r="CG73" s="175"/>
      <c r="CH73" s="175"/>
      <c r="CI73" s="168"/>
      <c r="CJ73" s="101">
        <f t="shared" si="221"/>
        <v>0</v>
      </c>
      <c r="CK73" s="167"/>
      <c r="CL73" s="170"/>
      <c r="CM73" s="167"/>
      <c r="CN73" s="167"/>
      <c r="CO73" s="167"/>
      <c r="CP73" s="166"/>
      <c r="CQ73" s="166"/>
      <c r="CR73" s="175"/>
    </row>
    <row r="74" spans="2:96" ht="13.5" customHeight="1">
      <c r="B74" s="336" t="s">
        <v>1241</v>
      </c>
      <c r="C74" s="161">
        <v>2026</v>
      </c>
      <c r="D74" s="95" t="s">
        <v>11</v>
      </c>
      <c r="E74" s="162" t="s">
        <v>55</v>
      </c>
      <c r="F74" s="162" t="s">
        <v>525</v>
      </c>
      <c r="G74" s="162" t="s">
        <v>727</v>
      </c>
      <c r="H74" s="521" t="str">
        <f>IFERROR(VLOOKUP(G74,'C38 NB project list'!F:J,2,0),IFERROR(VLOOKUP(G74, 'C38 AIO project list'!E:I,2,0),""))</f>
        <v/>
      </c>
      <c r="I74" s="186" t="str">
        <f>IFERROR(VLOOKUP(G74,'C38 NB project list'!F:J,4,0),IFERROR(VLOOKUP(G74, 'C38 AIO project list'!E:I,4,0),""))</f>
        <v/>
      </c>
      <c r="J74" s="185" t="str">
        <f t="shared" ca="1" si="27"/>
        <v>N</v>
      </c>
      <c r="K74" s="186" t="str">
        <f>IFERROR(VLOOKUP(G74,'C38 NB project list'!F:J,5,0),IFERROR(VLOOKUP(G74,'C38 AIO project list'!E:I,5,0),""))</f>
        <v/>
      </c>
      <c r="L74" s="163" t="str">
        <f t="shared" si="222"/>
        <v/>
      </c>
      <c r="M74" s="163" t="str">
        <f t="shared" ca="1" si="207"/>
        <v/>
      </c>
      <c r="N74" s="164" t="str">
        <f t="shared" ca="1" si="220"/>
        <v>NA</v>
      </c>
      <c r="O74" s="164" t="str">
        <f ca="1">IF(M74="EOP",(TODAY()-#REF!)/365,"NA")</f>
        <v>NA</v>
      </c>
      <c r="P74" s="165" t="str">
        <f t="shared" ca="1" si="208"/>
        <v>NA</v>
      </c>
      <c r="Q74" s="165" t="s">
        <v>643</v>
      </c>
      <c r="R74" s="166" t="s">
        <v>728</v>
      </c>
      <c r="S74" s="167">
        <v>11</v>
      </c>
      <c r="T74" s="101">
        <f>AJ74+BB74+BS74+CJ74</f>
        <v>1.3857142857142857</v>
      </c>
      <c r="U74" s="122">
        <f t="shared" si="1"/>
        <v>194</v>
      </c>
      <c r="V74" s="122">
        <f>AL74+BD74+BU74+CL74</f>
        <v>0</v>
      </c>
      <c r="W74" s="175" t="str">
        <f t="shared" si="218"/>
        <v>Pass</v>
      </c>
      <c r="X74" s="230"/>
      <c r="Y74" s="190">
        <f t="shared" si="12"/>
        <v>0</v>
      </c>
      <c r="Z74" s="167">
        <v>194</v>
      </c>
      <c r="AA74" s="176">
        <f t="shared" si="216"/>
        <v>0</v>
      </c>
      <c r="AB74" s="166" t="s">
        <v>652</v>
      </c>
      <c r="AC74" s="166" t="s">
        <v>1</v>
      </c>
      <c r="AD74" s="99" t="s">
        <v>1156</v>
      </c>
      <c r="AE74" s="166" t="s">
        <v>702</v>
      </c>
      <c r="AF74" s="169" t="s">
        <v>736</v>
      </c>
      <c r="AG74" s="553"/>
      <c r="AH74" s="182" t="s">
        <v>1085</v>
      </c>
      <c r="AI74" s="281" t="str">
        <f>HYPERLINK("#'SW sustaining issue list'!B"&amp;ROW('SW sustaining issue list'!B142),"Click Here")</f>
        <v>Click Here</v>
      </c>
      <c r="AJ74" s="101">
        <f t="shared" si="209"/>
        <v>1.3857142857142857</v>
      </c>
      <c r="AK74" s="223">
        <v>194</v>
      </c>
      <c r="AL74" s="170">
        <v>0</v>
      </c>
      <c r="AM74" s="220" t="s">
        <v>1975</v>
      </c>
      <c r="AN74" s="309" t="s">
        <v>1082</v>
      </c>
      <c r="AO74" s="171">
        <v>46111</v>
      </c>
      <c r="AP74" s="221">
        <v>46139</v>
      </c>
      <c r="AQ74" s="167">
        <v>20</v>
      </c>
      <c r="AR74" s="169" t="s">
        <v>740</v>
      </c>
      <c r="AS74" s="104"/>
      <c r="AT74" s="99"/>
      <c r="AU74" s="175"/>
      <c r="AV74" s="99"/>
      <c r="AW74" s="99"/>
      <c r="AX74" s="99"/>
      <c r="AY74" s="175"/>
      <c r="AZ74" s="220"/>
      <c r="BA74" s="100"/>
      <c r="BB74" s="101">
        <f t="shared" si="210"/>
        <v>0</v>
      </c>
      <c r="BC74" s="100"/>
      <c r="BD74" s="87"/>
      <c r="BE74" s="102"/>
      <c r="BF74" s="103"/>
      <c r="BG74" s="103"/>
      <c r="BH74" s="100"/>
      <c r="BI74" s="104"/>
      <c r="BJ74" s="104"/>
      <c r="BK74" s="99"/>
      <c r="BL74" s="99"/>
      <c r="BM74" s="99"/>
      <c r="BN74" s="99"/>
      <c r="BO74" s="99"/>
      <c r="BP74" s="175"/>
      <c r="BQ74" s="175"/>
      <c r="BR74" s="100"/>
      <c r="BS74" s="101">
        <f t="shared" si="211"/>
        <v>0</v>
      </c>
      <c r="BT74" s="100"/>
      <c r="BU74" s="87"/>
      <c r="BV74" s="102"/>
      <c r="BW74" s="103"/>
      <c r="BX74" s="103"/>
      <c r="BY74" s="100"/>
      <c r="BZ74" s="104"/>
      <c r="CA74" s="104"/>
      <c r="CB74" s="99"/>
      <c r="CC74" s="166"/>
      <c r="CD74" s="166"/>
      <c r="CE74" s="166"/>
      <c r="CF74" s="166"/>
      <c r="CG74" s="175"/>
      <c r="CH74" s="175"/>
      <c r="CI74" s="168"/>
      <c r="CJ74" s="101">
        <f t="shared" si="221"/>
        <v>0</v>
      </c>
      <c r="CK74" s="167"/>
      <c r="CL74" s="170"/>
      <c r="CM74" s="167"/>
      <c r="CN74" s="167"/>
      <c r="CO74" s="167"/>
      <c r="CP74" s="166"/>
      <c r="CQ74" s="166"/>
      <c r="CR74" s="175"/>
    </row>
    <row r="75" spans="2:96" ht="13.5" customHeight="1">
      <c r="B75" s="336" t="s">
        <v>1242</v>
      </c>
      <c r="C75" s="161">
        <v>2026</v>
      </c>
      <c r="D75" s="95" t="s">
        <v>11</v>
      </c>
      <c r="E75" s="162" t="s">
        <v>55</v>
      </c>
      <c r="F75" s="162" t="s">
        <v>525</v>
      </c>
      <c r="G75" s="162" t="s">
        <v>727</v>
      </c>
      <c r="H75" s="521" t="str">
        <f>IFERROR(VLOOKUP(G75,'C38 NB project list'!F:J,2,0),IFERROR(VLOOKUP(G75, 'C38 AIO project list'!E:I,2,0),""))</f>
        <v/>
      </c>
      <c r="I75" s="186" t="str">
        <f>IFERROR(VLOOKUP(G75,'C38 NB project list'!F:J,4,0),IFERROR(VLOOKUP(G75, 'C38 AIO project list'!E:I,4,0),""))</f>
        <v/>
      </c>
      <c r="J75" s="185" t="str">
        <f t="shared" ca="1" si="27"/>
        <v>N</v>
      </c>
      <c r="K75" s="186" t="str">
        <f>IFERROR(VLOOKUP(G75,'C38 NB project list'!F:J,5,0),IFERROR(VLOOKUP(G75,'C38 AIO project list'!E:I,5,0),""))</f>
        <v/>
      </c>
      <c r="L75" s="163" t="str">
        <f t="shared" si="222"/>
        <v/>
      </c>
      <c r="M75" s="163" t="str">
        <f t="shared" ca="1" si="207"/>
        <v/>
      </c>
      <c r="N75" s="164" t="str">
        <f t="shared" ref="N75" ca="1" si="223">IF(M75="MP",(TODAY()-I75)/365,"NA")</f>
        <v>NA</v>
      </c>
      <c r="O75" s="164" t="str">
        <f ca="1">IF(M75="EOP",(TODAY()-#REF!)/365,"NA")</f>
        <v>NA</v>
      </c>
      <c r="P75" s="165" t="str">
        <f t="shared" ref="P75" ca="1" si="224">IF(M75="EOS",(TODAY()-L75)/365,"NA")</f>
        <v>NA</v>
      </c>
      <c r="Q75" s="165" t="s">
        <v>643</v>
      </c>
      <c r="R75" s="166" t="s">
        <v>728</v>
      </c>
      <c r="S75" s="167">
        <v>11</v>
      </c>
      <c r="T75" s="101">
        <f t="shared" ref="T75" si="225">AJ75+BB75+BS75+CJ75</f>
        <v>7.0000000000000007E-2</v>
      </c>
      <c r="U75" s="122">
        <f t="shared" si="1"/>
        <v>9.8000000000000007</v>
      </c>
      <c r="V75" s="122">
        <f t="shared" ref="V75" si="226">AL75+BD75+BU75+CL75</f>
        <v>0</v>
      </c>
      <c r="W75" s="175" t="str">
        <f t="shared" ref="W75" si="227">IF(COUNTA(AC75,AU75,BL75,CC75)=0,"",IF(CC75&lt;&gt;"",CC75,IF(BL75&lt;&gt;"",BL75,IF(AU75&lt;&gt;"",AU75,AC75))))</f>
        <v>Pass</v>
      </c>
      <c r="X75" s="230"/>
      <c r="Y75" s="190">
        <f t="shared" si="12"/>
        <v>0</v>
      </c>
      <c r="Z75" s="167">
        <v>9.8000000000000007</v>
      </c>
      <c r="AA75" s="176">
        <f t="shared" si="216"/>
        <v>0</v>
      </c>
      <c r="AB75" s="166" t="s">
        <v>652</v>
      </c>
      <c r="AC75" s="166" t="s">
        <v>1</v>
      </c>
      <c r="AD75" s="99" t="s">
        <v>1156</v>
      </c>
      <c r="AE75" s="166" t="s">
        <v>843</v>
      </c>
      <c r="AF75" s="169" t="s">
        <v>838</v>
      </c>
      <c r="AG75" s="553"/>
      <c r="AH75" s="182" t="s">
        <v>850</v>
      </c>
      <c r="AI75" s="281" t="str">
        <f>HYPERLINK("#'SW sustaining issue list'!B"&amp;ROW('SW sustaining issue list'!B126),"Click Here")</f>
        <v>Click Here</v>
      </c>
      <c r="AJ75" s="101">
        <f t="shared" ref="AJ75" si="228">IF(AK75=0,0,AK75/AQ75/7)</f>
        <v>7.0000000000000007E-2</v>
      </c>
      <c r="AK75" s="223">
        <v>9.8000000000000007</v>
      </c>
      <c r="AL75" s="170">
        <v>0</v>
      </c>
      <c r="AM75" s="220" t="s">
        <v>1975</v>
      </c>
      <c r="AN75" s="309" t="s">
        <v>1082</v>
      </c>
      <c r="AO75" s="171">
        <v>46111</v>
      </c>
      <c r="AP75" s="221">
        <v>46139</v>
      </c>
      <c r="AQ75" s="167">
        <v>20</v>
      </c>
      <c r="AR75" s="169" t="s">
        <v>740</v>
      </c>
      <c r="AS75" s="104"/>
      <c r="AT75" s="99"/>
      <c r="AU75" s="175"/>
      <c r="AV75" s="99"/>
      <c r="AW75" s="99"/>
      <c r="AX75" s="99"/>
      <c r="AY75" s="175"/>
      <c r="AZ75" s="220"/>
      <c r="BA75" s="100"/>
      <c r="BB75" s="101">
        <f t="shared" ref="BB75" si="229">IF(BC75=0,0,BC75/BH75/7)</f>
        <v>0</v>
      </c>
      <c r="BC75" s="100"/>
      <c r="BD75" s="87"/>
      <c r="BE75" s="102"/>
      <c r="BF75" s="103"/>
      <c r="BG75" s="103"/>
      <c r="BH75" s="100"/>
      <c r="BI75" s="104"/>
      <c r="BJ75" s="104"/>
      <c r="BK75" s="99"/>
      <c r="BL75" s="99"/>
      <c r="BM75" s="99"/>
      <c r="BN75" s="99"/>
      <c r="BO75" s="99"/>
      <c r="BP75" s="175"/>
      <c r="BQ75" s="175"/>
      <c r="BR75" s="100"/>
      <c r="BS75" s="101">
        <f t="shared" ref="BS75" si="230">IF(BT75=0,0,BT75/BY75/7)</f>
        <v>0</v>
      </c>
      <c r="BT75" s="100"/>
      <c r="BU75" s="87"/>
      <c r="BV75" s="102"/>
      <c r="BW75" s="103"/>
      <c r="BX75" s="103"/>
      <c r="BY75" s="100"/>
      <c r="BZ75" s="104"/>
      <c r="CA75" s="104"/>
      <c r="CB75" s="99"/>
      <c r="CC75" s="166"/>
      <c r="CD75" s="166"/>
      <c r="CE75" s="166"/>
      <c r="CF75" s="166"/>
      <c r="CG75" s="175"/>
      <c r="CH75" s="175"/>
      <c r="CI75" s="168"/>
      <c r="CJ75" s="101">
        <f t="shared" ref="CJ75" si="231">IF(CK75=0,0,CK75/CP75/7)</f>
        <v>0</v>
      </c>
      <c r="CK75" s="167"/>
      <c r="CL75" s="170"/>
      <c r="CM75" s="167"/>
      <c r="CN75" s="167"/>
      <c r="CO75" s="167"/>
      <c r="CP75" s="166"/>
      <c r="CQ75" s="166"/>
      <c r="CR75" s="175"/>
    </row>
    <row r="76" spans="2:96" ht="13.5" customHeight="1">
      <c r="B76" s="336" t="s">
        <v>1243</v>
      </c>
      <c r="C76" s="161">
        <v>2026</v>
      </c>
      <c r="D76" s="95" t="s">
        <v>11</v>
      </c>
      <c r="E76" s="162" t="s">
        <v>55</v>
      </c>
      <c r="F76" s="162" t="s">
        <v>525</v>
      </c>
      <c r="G76" s="162" t="s">
        <v>727</v>
      </c>
      <c r="H76" s="521" t="str">
        <f>IFERROR(VLOOKUP(G76,'C38 NB project list'!F:J,2,0),IFERROR(VLOOKUP(G76, 'C38 AIO project list'!E:I,2,0),""))</f>
        <v/>
      </c>
      <c r="I76" s="186" t="str">
        <f>IFERROR(VLOOKUP(G76,'C38 NB project list'!F:J,4,0),IFERROR(VLOOKUP(G76, 'C38 AIO project list'!E:I,4,0),""))</f>
        <v/>
      </c>
      <c r="J76" s="185" t="str">
        <f t="shared" ca="1" si="27"/>
        <v>N</v>
      </c>
      <c r="K76" s="186" t="str">
        <f>IFERROR(VLOOKUP(G76,'C38 NB project list'!F:J,5,0),IFERROR(VLOOKUP(G76,'C38 AIO project list'!E:I,5,0),""))</f>
        <v/>
      </c>
      <c r="L76" s="163" t="str">
        <f t="shared" si="222"/>
        <v/>
      </c>
      <c r="M76" s="163" t="str">
        <f t="shared" ca="1" si="207"/>
        <v/>
      </c>
      <c r="N76" s="164" t="str">
        <f t="shared" ca="1" si="220"/>
        <v>NA</v>
      </c>
      <c r="O76" s="164" t="str">
        <f ca="1">IF(M76="EOP",(TODAY()-#REF!)/365,"NA")</f>
        <v>NA</v>
      </c>
      <c r="P76" s="165" t="str">
        <f t="shared" ca="1" si="208"/>
        <v>NA</v>
      </c>
      <c r="Q76" s="165" t="s">
        <v>643</v>
      </c>
      <c r="R76" s="166" t="s">
        <v>728</v>
      </c>
      <c r="S76" s="167">
        <v>11</v>
      </c>
      <c r="T76" s="101">
        <f>AJ76+BB76+BS76+CJ76</f>
        <v>0.15</v>
      </c>
      <c r="U76" s="122">
        <f t="shared" si="1"/>
        <v>21</v>
      </c>
      <c r="V76" s="122">
        <f>AL76+BD76+BU76+CL76</f>
        <v>41</v>
      </c>
      <c r="W76" s="175" t="str">
        <f t="shared" si="218"/>
        <v>Pass</v>
      </c>
      <c r="X76" s="230"/>
      <c r="Y76" s="190">
        <f t="shared" si="12"/>
        <v>0</v>
      </c>
      <c r="Z76" s="167">
        <v>21</v>
      </c>
      <c r="AA76" s="176">
        <f t="shared" si="216"/>
        <v>0</v>
      </c>
      <c r="AB76" s="166" t="s">
        <v>652</v>
      </c>
      <c r="AC76" s="166" t="s">
        <v>1</v>
      </c>
      <c r="AD76" s="99" t="s">
        <v>1156</v>
      </c>
      <c r="AE76" s="166" t="s">
        <v>730</v>
      </c>
      <c r="AF76" s="169" t="s">
        <v>731</v>
      </c>
      <c r="AG76" s="553"/>
      <c r="AH76" s="182" t="s">
        <v>1085</v>
      </c>
      <c r="AI76" s="281" t="str">
        <f>HYPERLINK("#'SW sustaining issue list'!B"&amp;ROW('SW sustaining issue list'!B126),"Click Here")</f>
        <v>Click Here</v>
      </c>
      <c r="AJ76" s="101">
        <f t="shared" si="209"/>
        <v>0.15</v>
      </c>
      <c r="AK76" s="223">
        <v>21</v>
      </c>
      <c r="AL76" s="383">
        <v>41</v>
      </c>
      <c r="AM76" s="220" t="s">
        <v>1975</v>
      </c>
      <c r="AN76" s="309" t="s">
        <v>1082</v>
      </c>
      <c r="AO76" s="171">
        <v>46111</v>
      </c>
      <c r="AP76" s="221">
        <v>46139</v>
      </c>
      <c r="AQ76" s="167">
        <v>20</v>
      </c>
      <c r="AR76" s="169" t="s">
        <v>740</v>
      </c>
      <c r="AS76" s="104"/>
      <c r="AT76" s="99"/>
      <c r="AU76" s="175"/>
      <c r="AV76" s="99"/>
      <c r="AW76" s="99"/>
      <c r="AX76" s="99"/>
      <c r="AY76" s="175"/>
      <c r="AZ76" s="220"/>
      <c r="BA76" s="100"/>
      <c r="BB76" s="101">
        <f t="shared" si="210"/>
        <v>0</v>
      </c>
      <c r="BC76" s="100"/>
      <c r="BD76" s="87"/>
      <c r="BE76" s="102"/>
      <c r="BF76" s="103"/>
      <c r="BG76" s="103"/>
      <c r="BH76" s="100"/>
      <c r="BI76" s="104"/>
      <c r="BJ76" s="104"/>
      <c r="BK76" s="99"/>
      <c r="BL76" s="99"/>
      <c r="BM76" s="99"/>
      <c r="BN76" s="99"/>
      <c r="BO76" s="99"/>
      <c r="BP76" s="175"/>
      <c r="BQ76" s="175"/>
      <c r="BR76" s="100"/>
      <c r="BS76" s="101">
        <f t="shared" si="211"/>
        <v>0</v>
      </c>
      <c r="BT76" s="100"/>
      <c r="BU76" s="87"/>
      <c r="BV76" s="102"/>
      <c r="BW76" s="103"/>
      <c r="BX76" s="103"/>
      <c r="BY76" s="100"/>
      <c r="BZ76" s="104"/>
      <c r="CA76" s="104"/>
      <c r="CB76" s="99"/>
      <c r="CC76" s="166"/>
      <c r="CD76" s="166"/>
      <c r="CE76" s="166"/>
      <c r="CF76" s="166"/>
      <c r="CG76" s="175"/>
      <c r="CH76" s="175"/>
      <c r="CI76" s="168"/>
      <c r="CJ76" s="101">
        <f t="shared" si="221"/>
        <v>0</v>
      </c>
      <c r="CK76" s="167"/>
      <c r="CL76" s="170"/>
      <c r="CM76" s="167"/>
      <c r="CN76" s="167"/>
      <c r="CO76" s="167"/>
      <c r="CP76" s="166"/>
      <c r="CQ76" s="166"/>
      <c r="CR76" s="175"/>
    </row>
    <row r="77" spans="2:96" ht="13.5" customHeight="1">
      <c r="B77" s="183" t="s">
        <v>1244</v>
      </c>
      <c r="C77" s="161">
        <v>2026</v>
      </c>
      <c r="D77" s="95" t="s">
        <v>11</v>
      </c>
      <c r="E77" s="162" t="s">
        <v>55</v>
      </c>
      <c r="F77" s="162" t="s">
        <v>525</v>
      </c>
      <c r="G77" s="162" t="s">
        <v>727</v>
      </c>
      <c r="H77" s="521" t="str">
        <f>IFERROR(VLOOKUP(G77,'C38 NB project list'!F:J,2,0),IFERROR(VLOOKUP(G77, 'C38 AIO project list'!E:I,2,0),""))</f>
        <v/>
      </c>
      <c r="I77" s="186" t="str">
        <f>IFERROR(VLOOKUP(G77,'C38 NB project list'!F:J,4,0),IFERROR(VLOOKUP(G77, 'C38 AIO project list'!E:I,4,0),""))</f>
        <v/>
      </c>
      <c r="J77" s="185" t="str">
        <f t="shared" ca="1" si="27"/>
        <v>N</v>
      </c>
      <c r="K77" s="186" t="str">
        <f>IFERROR(VLOOKUP(G77,'C38 NB project list'!F:J,5,0),IFERROR(VLOOKUP(G77,'C38 AIO project list'!E:I,5,0),""))</f>
        <v/>
      </c>
      <c r="L77" s="163" t="str">
        <f t="shared" si="222"/>
        <v/>
      </c>
      <c r="M77" s="163" t="str">
        <f t="shared" ca="1" si="207"/>
        <v/>
      </c>
      <c r="N77" s="164" t="str">
        <f t="shared" ca="1" si="220"/>
        <v>NA</v>
      </c>
      <c r="O77" s="164" t="str">
        <f ca="1">IF(M77="EOP",(TODAY()-#REF!)/365,"NA")</f>
        <v>NA</v>
      </c>
      <c r="P77" s="165" t="str">
        <f t="shared" ref="P77:P80" ca="1" si="232">IF(M77="EOS",(TODAY()-L77)/365,"NA")</f>
        <v>NA</v>
      </c>
      <c r="Q77" s="165" t="s">
        <v>643</v>
      </c>
      <c r="R77" s="166" t="s">
        <v>728</v>
      </c>
      <c r="S77" s="167">
        <v>11</v>
      </c>
      <c r="T77" s="101">
        <f t="shared" ref="T77:T80" si="233">AJ77+BB77+BS77+CJ77</f>
        <v>0.43214285714285711</v>
      </c>
      <c r="U77" s="122">
        <f t="shared" si="1"/>
        <v>60.5</v>
      </c>
      <c r="V77" s="122">
        <f t="shared" ref="V77:V80" si="234">AL77+BD77+BU77+CL77</f>
        <v>37.5</v>
      </c>
      <c r="W77" s="175" t="str">
        <f t="shared" si="218"/>
        <v>Fail</v>
      </c>
      <c r="X77" s="230"/>
      <c r="Y77" s="190">
        <f t="shared" si="12"/>
        <v>0</v>
      </c>
      <c r="Z77" s="167">
        <v>60.5</v>
      </c>
      <c r="AA77" s="176">
        <f t="shared" si="216"/>
        <v>0</v>
      </c>
      <c r="AB77" s="166" t="s">
        <v>652</v>
      </c>
      <c r="AC77" s="166" t="s">
        <v>2</v>
      </c>
      <c r="AD77" s="99" t="s">
        <v>53</v>
      </c>
      <c r="AE77" s="166" t="s">
        <v>653</v>
      </c>
      <c r="AF77" s="169" t="s">
        <v>741</v>
      </c>
      <c r="AG77" s="554"/>
      <c r="AH77" s="182" t="s">
        <v>1085</v>
      </c>
      <c r="AI77" s="281" t="str">
        <f>HYPERLINK("#'SW sustaining issue list'!B"&amp;ROW('SW sustaining issue list'!B126),"Click Here")</f>
        <v>Click Here</v>
      </c>
      <c r="AJ77" s="101">
        <f>IF(AK77=0,0,AK77/AQ77/7)</f>
        <v>0.43214285714285711</v>
      </c>
      <c r="AK77" s="223">
        <v>60.5</v>
      </c>
      <c r="AL77" s="87">
        <v>37.5</v>
      </c>
      <c r="AM77" s="220" t="s">
        <v>1975</v>
      </c>
      <c r="AN77" s="309" t="s">
        <v>1082</v>
      </c>
      <c r="AO77" s="171">
        <v>46111</v>
      </c>
      <c r="AP77" s="221">
        <v>46139</v>
      </c>
      <c r="AQ77" s="167">
        <v>20</v>
      </c>
      <c r="AR77" s="169" t="s">
        <v>1521</v>
      </c>
      <c r="AS77" s="104"/>
      <c r="AT77" s="99"/>
      <c r="AU77" s="175"/>
      <c r="AV77" s="99"/>
      <c r="AW77" s="99"/>
      <c r="AX77" s="99"/>
      <c r="AY77" s="175"/>
      <c r="AZ77" s="220"/>
      <c r="BA77" s="100"/>
      <c r="BB77" s="101">
        <f t="shared" ref="BB77:BB80" si="235">IF(BC77=0,0,BC77/BH77/7)</f>
        <v>0</v>
      </c>
      <c r="BC77" s="100"/>
      <c r="BD77" s="87"/>
      <c r="BE77" s="102"/>
      <c r="BF77" s="103"/>
      <c r="BG77" s="103"/>
      <c r="BH77" s="100"/>
      <c r="BI77" s="104"/>
      <c r="BJ77" s="104"/>
      <c r="BK77" s="99"/>
      <c r="BL77" s="99"/>
      <c r="BM77" s="99"/>
      <c r="BN77" s="99"/>
      <c r="BO77" s="99"/>
      <c r="BP77" s="175"/>
      <c r="BQ77" s="175"/>
      <c r="BR77" s="100"/>
      <c r="BS77" s="101">
        <f t="shared" ref="BS77:BS80" si="236">IF(BT77=0,0,BT77/BY77/7)</f>
        <v>0</v>
      </c>
      <c r="BT77" s="100"/>
      <c r="BU77" s="87"/>
      <c r="BV77" s="102"/>
      <c r="BW77" s="103"/>
      <c r="BX77" s="103"/>
      <c r="BY77" s="100"/>
      <c r="BZ77" s="104"/>
      <c r="CA77" s="104"/>
      <c r="CB77" s="99"/>
      <c r="CC77" s="166"/>
      <c r="CD77" s="166"/>
      <c r="CE77" s="166"/>
      <c r="CF77" s="166"/>
      <c r="CG77" s="175"/>
      <c r="CH77" s="175"/>
      <c r="CI77" s="168"/>
      <c r="CJ77" s="101">
        <f t="shared" si="221"/>
        <v>0</v>
      </c>
      <c r="CK77" s="167"/>
      <c r="CL77" s="170"/>
      <c r="CM77" s="167"/>
      <c r="CN77" s="167"/>
      <c r="CO77" s="167"/>
      <c r="CP77" s="166"/>
      <c r="CQ77" s="166"/>
      <c r="CR77" s="175"/>
    </row>
    <row r="78" spans="2:96" ht="13.5" customHeight="1">
      <c r="B78" s="160"/>
      <c r="C78" s="94"/>
      <c r="D78" s="95"/>
      <c r="E78" s="95"/>
      <c r="F78" s="95"/>
      <c r="G78" s="95"/>
      <c r="H78" s="521" t="str">
        <f>IFERROR(VLOOKUP(G78,'C38 NB project list'!F:J,2,0),IFERROR(VLOOKUP(G78, 'C38 AIO project list'!E:I,2,0),""))</f>
        <v/>
      </c>
      <c r="I78" s="96"/>
      <c r="J78" s="95"/>
      <c r="K78" s="96"/>
      <c r="L78" s="96" t="str">
        <f t="shared" ref="L78:L80" si="237">IF(ISNUMBER(K78),EDATE(K78,60),"")</f>
        <v/>
      </c>
      <c r="M78" s="96" t="str">
        <f t="shared" ref="M78:M80" ca="1" si="238">IF(COUNT(I78,K78,L78)=0, "", IF(TODAY()&lt;I78,"NPI",IF(TODAY()&lt;K78,"MP",IF(TODAY()&lt;L78,"EOP","EOS"))))</f>
        <v/>
      </c>
      <c r="N78" s="97" t="str">
        <f t="shared" ref="N78:N80" ca="1" si="239">IF(M78="MP",(TODAY()-I78)/365,"NA")</f>
        <v>NA</v>
      </c>
      <c r="O78" s="97" t="str">
        <f t="shared" ref="O78:O80" ca="1" si="240">IF(M78="EOP",(TODAY()-K78)/365,"NA")</f>
        <v>NA</v>
      </c>
      <c r="P78" s="98" t="str">
        <f t="shared" ca="1" si="232"/>
        <v>NA</v>
      </c>
      <c r="Q78" s="98"/>
      <c r="R78" s="99"/>
      <c r="S78" s="100"/>
      <c r="T78" s="101">
        <f t="shared" si="233"/>
        <v>0</v>
      </c>
      <c r="U78" s="122">
        <f t="shared" si="1"/>
        <v>0</v>
      </c>
      <c r="V78" s="122">
        <f t="shared" si="234"/>
        <v>0</v>
      </c>
      <c r="W78" s="258" t="str">
        <f t="shared" si="3"/>
        <v/>
      </c>
      <c r="X78" s="230"/>
      <c r="Y78" s="190">
        <f t="shared" ref="Y78:Y83" si="241">IF(AND(X78&lt;&gt;"", AO78&lt;&gt;""),X78-AO78,0)</f>
        <v>0</v>
      </c>
      <c r="Z78" s="258"/>
      <c r="AA78" s="176">
        <f t="shared" si="216"/>
        <v>0</v>
      </c>
      <c r="AB78" s="99"/>
      <c r="AC78" s="99"/>
      <c r="AD78" s="99"/>
      <c r="AE78" s="99"/>
      <c r="AF78" s="99"/>
      <c r="AG78" s="175"/>
      <c r="AH78" s="175"/>
      <c r="AI78" s="99"/>
      <c r="AJ78" s="101">
        <f t="shared" ref="AJ78:AJ80" si="242">IF(AK78=0,0,AK78/AQ78/7)</f>
        <v>0</v>
      </c>
      <c r="AK78" s="100"/>
      <c r="AL78" s="87"/>
      <c r="AM78" s="176"/>
      <c r="AN78" s="95"/>
      <c r="AO78" s="100"/>
      <c r="AP78" s="100"/>
      <c r="AQ78" s="100"/>
      <c r="AR78" s="104"/>
      <c r="AS78" s="104"/>
      <c r="AT78" s="99"/>
      <c r="AU78" s="175"/>
      <c r="AV78" s="99"/>
      <c r="AW78" s="99"/>
      <c r="AX78" s="99"/>
      <c r="AY78" s="175"/>
      <c r="AZ78" s="220"/>
      <c r="BA78" s="99"/>
      <c r="BB78" s="101">
        <f t="shared" si="235"/>
        <v>0</v>
      </c>
      <c r="BC78" s="100"/>
      <c r="BD78" s="87"/>
      <c r="BE78" s="100"/>
      <c r="BF78" s="100"/>
      <c r="BG78" s="100"/>
      <c r="BH78" s="100"/>
      <c r="BI78" s="118"/>
      <c r="BJ78" s="118"/>
      <c r="BK78" s="99"/>
      <c r="BL78" s="99"/>
      <c r="BM78" s="99"/>
      <c r="BN78" s="99"/>
      <c r="BO78" s="99"/>
      <c r="BP78" s="175"/>
      <c r="BQ78" s="175"/>
      <c r="BR78" s="99"/>
      <c r="BS78" s="101">
        <f t="shared" si="236"/>
        <v>0</v>
      </c>
      <c r="BT78" s="100"/>
      <c r="BU78" s="87"/>
      <c r="BV78" s="100"/>
      <c r="BW78" s="100"/>
      <c r="BX78" s="100"/>
      <c r="BY78" s="100"/>
      <c r="BZ78" s="118"/>
      <c r="CA78" s="118"/>
      <c r="CB78" s="99"/>
      <c r="CC78" s="99"/>
      <c r="CD78" s="99"/>
      <c r="CE78" s="99"/>
      <c r="CF78" s="99"/>
      <c r="CG78" s="175"/>
      <c r="CH78" s="175"/>
      <c r="CI78" s="99"/>
      <c r="CJ78" s="101">
        <f t="shared" si="42"/>
        <v>0</v>
      </c>
      <c r="CK78" s="100"/>
      <c r="CL78" s="87"/>
      <c r="CM78" s="100"/>
      <c r="CN78" s="100"/>
      <c r="CO78" s="100"/>
      <c r="CP78" s="100"/>
      <c r="CQ78" s="118"/>
      <c r="CR78" s="175"/>
    </row>
    <row r="79" spans="2:96" ht="13.5" customHeight="1">
      <c r="B79" s="160"/>
      <c r="C79" s="94"/>
      <c r="D79" s="95"/>
      <c r="E79" s="95"/>
      <c r="F79" s="95"/>
      <c r="G79" s="95"/>
      <c r="H79" s="521" t="str">
        <f>IFERROR(VLOOKUP(G79,'C38 NB project list'!F:J,2,0),IFERROR(VLOOKUP(G79, 'C38 AIO project list'!E:I,2,0),""))</f>
        <v/>
      </c>
      <c r="I79" s="96"/>
      <c r="J79" s="95"/>
      <c r="K79" s="96"/>
      <c r="L79" s="96" t="str">
        <f t="shared" si="237"/>
        <v/>
      </c>
      <c r="M79" s="96" t="str">
        <f t="shared" ca="1" si="238"/>
        <v/>
      </c>
      <c r="N79" s="97" t="str">
        <f t="shared" ca="1" si="239"/>
        <v>NA</v>
      </c>
      <c r="O79" s="97" t="str">
        <f t="shared" ca="1" si="240"/>
        <v>NA</v>
      </c>
      <c r="P79" s="98" t="str">
        <f t="shared" ca="1" si="232"/>
        <v>NA</v>
      </c>
      <c r="Q79" s="98"/>
      <c r="R79" s="99"/>
      <c r="S79" s="100"/>
      <c r="T79" s="101">
        <f t="shared" si="233"/>
        <v>0</v>
      </c>
      <c r="U79" s="122">
        <f t="shared" si="1"/>
        <v>0</v>
      </c>
      <c r="V79" s="122">
        <f t="shared" si="234"/>
        <v>0</v>
      </c>
      <c r="W79" s="258" t="str">
        <f t="shared" si="3"/>
        <v/>
      </c>
      <c r="X79" s="230"/>
      <c r="Y79" s="190">
        <f t="shared" si="241"/>
        <v>0</v>
      </c>
      <c r="Z79" s="258"/>
      <c r="AA79" s="176">
        <f t="shared" si="216"/>
        <v>0</v>
      </c>
      <c r="AB79" s="99"/>
      <c r="AC79" s="99"/>
      <c r="AD79" s="99"/>
      <c r="AE79" s="99"/>
      <c r="AF79" s="99"/>
      <c r="AG79" s="175"/>
      <c r="AH79" s="175"/>
      <c r="AI79" s="99"/>
      <c r="AJ79" s="101">
        <f t="shared" si="242"/>
        <v>0</v>
      </c>
      <c r="AK79" s="100"/>
      <c r="AL79" s="87"/>
      <c r="AM79" s="176"/>
      <c r="AN79" s="95"/>
      <c r="AO79" s="100"/>
      <c r="AP79" s="100"/>
      <c r="AQ79" s="100"/>
      <c r="AR79" s="104"/>
      <c r="AS79" s="104"/>
      <c r="AT79" s="99"/>
      <c r="AU79" s="175"/>
      <c r="AV79" s="99"/>
      <c r="AW79" s="99"/>
      <c r="AX79" s="99"/>
      <c r="AY79" s="175"/>
      <c r="AZ79" s="220"/>
      <c r="BA79" s="99"/>
      <c r="BB79" s="101">
        <f t="shared" si="235"/>
        <v>0</v>
      </c>
      <c r="BC79" s="100"/>
      <c r="BD79" s="87"/>
      <c r="BE79" s="100"/>
      <c r="BF79" s="100"/>
      <c r="BG79" s="100"/>
      <c r="BH79" s="100"/>
      <c r="BI79" s="118"/>
      <c r="BJ79" s="118"/>
      <c r="BK79" s="99"/>
      <c r="BL79" s="99"/>
      <c r="BM79" s="99"/>
      <c r="BN79" s="99"/>
      <c r="BO79" s="99"/>
      <c r="BP79" s="175"/>
      <c r="BQ79" s="175"/>
      <c r="BR79" s="99"/>
      <c r="BS79" s="101">
        <f t="shared" si="236"/>
        <v>0</v>
      </c>
      <c r="BT79" s="100"/>
      <c r="BU79" s="87"/>
      <c r="BV79" s="100"/>
      <c r="BW79" s="100"/>
      <c r="BX79" s="100"/>
      <c r="BY79" s="100"/>
      <c r="BZ79" s="118"/>
      <c r="CA79" s="118"/>
      <c r="CB79" s="99"/>
      <c r="CC79" s="99"/>
      <c r="CD79" s="99"/>
      <c r="CE79" s="99"/>
      <c r="CF79" s="99"/>
      <c r="CG79" s="175"/>
      <c r="CH79" s="175"/>
      <c r="CI79" s="99"/>
      <c r="CJ79" s="101">
        <f t="shared" si="42"/>
        <v>0</v>
      </c>
      <c r="CK79" s="100"/>
      <c r="CL79" s="87"/>
      <c r="CM79" s="100"/>
      <c r="CN79" s="100"/>
      <c r="CO79" s="100"/>
      <c r="CP79" s="100"/>
      <c r="CQ79" s="118"/>
      <c r="CR79" s="118"/>
    </row>
    <row r="80" spans="2:96" ht="13.5" customHeight="1">
      <c r="B80" s="160"/>
      <c r="C80" s="94"/>
      <c r="D80" s="95"/>
      <c r="E80" s="95"/>
      <c r="F80" s="95"/>
      <c r="G80" s="95"/>
      <c r="H80" s="521" t="str">
        <f>IFERROR(VLOOKUP(G80,'C38 NB project list'!F:J,2,0),IFERROR(VLOOKUP(G80, 'C38 AIO project list'!E:I,2,0),""))</f>
        <v/>
      </c>
      <c r="I80" s="96"/>
      <c r="J80" s="95"/>
      <c r="K80" s="96"/>
      <c r="L80" s="96" t="str">
        <f t="shared" si="237"/>
        <v/>
      </c>
      <c r="M80" s="96" t="str">
        <f t="shared" ca="1" si="238"/>
        <v/>
      </c>
      <c r="N80" s="97" t="str">
        <f t="shared" ca="1" si="239"/>
        <v>NA</v>
      </c>
      <c r="O80" s="97" t="str">
        <f t="shared" ca="1" si="240"/>
        <v>NA</v>
      </c>
      <c r="P80" s="98" t="str">
        <f t="shared" ca="1" si="232"/>
        <v>NA</v>
      </c>
      <c r="Q80" s="98"/>
      <c r="R80" s="99"/>
      <c r="S80" s="100"/>
      <c r="T80" s="101">
        <f t="shared" si="233"/>
        <v>0</v>
      </c>
      <c r="U80" s="122">
        <f t="shared" si="1"/>
        <v>0</v>
      </c>
      <c r="V80" s="122">
        <f t="shared" si="234"/>
        <v>0</v>
      </c>
      <c r="W80" s="258" t="str">
        <f t="shared" si="3"/>
        <v/>
      </c>
      <c r="X80" s="230"/>
      <c r="Y80" s="190">
        <f t="shared" si="241"/>
        <v>0</v>
      </c>
      <c r="Z80" s="258"/>
      <c r="AA80" s="176">
        <f t="shared" si="216"/>
        <v>0</v>
      </c>
      <c r="AB80" s="99"/>
      <c r="AC80" s="99"/>
      <c r="AD80" s="99"/>
      <c r="AE80" s="99"/>
      <c r="AF80" s="99"/>
      <c r="AG80" s="175"/>
      <c r="AH80" s="175"/>
      <c r="AI80" s="99"/>
      <c r="AJ80" s="101">
        <f t="shared" si="242"/>
        <v>0</v>
      </c>
      <c r="AK80" s="100"/>
      <c r="AL80" s="87"/>
      <c r="AM80" s="176"/>
      <c r="AN80" s="95"/>
      <c r="AO80" s="100"/>
      <c r="AP80" s="100"/>
      <c r="AQ80" s="100"/>
      <c r="AR80" s="104"/>
      <c r="AS80" s="104"/>
      <c r="AT80" s="99"/>
      <c r="AU80" s="175"/>
      <c r="AV80" s="99"/>
      <c r="AW80" s="99"/>
      <c r="AX80" s="99"/>
      <c r="AY80" s="175"/>
      <c r="AZ80" s="220"/>
      <c r="BA80" s="99"/>
      <c r="BB80" s="101">
        <f t="shared" si="235"/>
        <v>0</v>
      </c>
      <c r="BC80" s="100"/>
      <c r="BD80" s="87"/>
      <c r="BE80" s="100"/>
      <c r="BF80" s="100"/>
      <c r="BG80" s="100"/>
      <c r="BH80" s="100"/>
      <c r="BI80" s="118"/>
      <c r="BJ80" s="118"/>
      <c r="BK80" s="99"/>
      <c r="BL80" s="99"/>
      <c r="BM80" s="99"/>
      <c r="BN80" s="99"/>
      <c r="BO80" s="99"/>
      <c r="BP80" s="175"/>
      <c r="BQ80" s="175"/>
      <c r="BR80" s="99"/>
      <c r="BS80" s="101">
        <f t="shared" si="236"/>
        <v>0</v>
      </c>
      <c r="BT80" s="100"/>
      <c r="BU80" s="87"/>
      <c r="BV80" s="100"/>
      <c r="BW80" s="100"/>
      <c r="BX80" s="100"/>
      <c r="BY80" s="100"/>
      <c r="BZ80" s="118"/>
      <c r="CA80" s="118"/>
      <c r="CB80" s="99"/>
      <c r="CC80" s="99"/>
      <c r="CD80" s="99"/>
      <c r="CE80" s="99"/>
      <c r="CF80" s="99"/>
      <c r="CG80" s="175"/>
      <c r="CH80" s="175"/>
      <c r="CI80" s="99"/>
      <c r="CJ80" s="101">
        <f t="shared" si="42"/>
        <v>0</v>
      </c>
      <c r="CK80" s="100"/>
      <c r="CL80" s="87"/>
      <c r="CM80" s="100"/>
      <c r="CN80" s="100"/>
      <c r="CO80" s="100"/>
      <c r="CP80" s="100"/>
      <c r="CQ80" s="118"/>
      <c r="CR80" s="118"/>
    </row>
    <row r="81" spans="2:96" ht="13.5" customHeight="1">
      <c r="B81" s="160"/>
      <c r="C81" s="94"/>
      <c r="D81" s="95"/>
      <c r="E81" s="95"/>
      <c r="F81" s="95"/>
      <c r="G81" s="95"/>
      <c r="H81" s="521" t="str">
        <f>IFERROR(VLOOKUP(G81,'C38 NB project list'!F:J,2,0),IFERROR(VLOOKUP(G81, 'C38 AIO project list'!E:I,2,0),""))</f>
        <v/>
      </c>
      <c r="I81" s="96"/>
      <c r="J81" s="95"/>
      <c r="K81" s="96"/>
      <c r="L81" s="96" t="str">
        <f t="shared" ref="L81:L83" si="243">IF(ISNUMBER(K81),EDATE(K81,60),"")</f>
        <v/>
      </c>
      <c r="M81" s="96" t="str">
        <f t="shared" ref="M81:M83" ca="1" si="244">IF(COUNT(I81,K81,L81)=0, "", IF(TODAY()&lt;I81,"NPI",IF(TODAY()&lt;K81,"MP",IF(TODAY()&lt;L81,"EOP","EOS"))))</f>
        <v/>
      </c>
      <c r="N81" s="97" t="str">
        <f t="shared" ref="N81:N83" ca="1" si="245">IF(M81="MP",(TODAY()-I81)/365,"NA")</f>
        <v>NA</v>
      </c>
      <c r="O81" s="97" t="str">
        <f t="shared" ref="O81:O83" ca="1" si="246">IF(M81="EOP",(TODAY()-K81)/365,"NA")</f>
        <v>NA</v>
      </c>
      <c r="P81" s="98" t="str">
        <f t="shared" ref="P81:P83" ca="1" si="247">IF(M81="EOS",(TODAY()-L81)/365,"NA")</f>
        <v>NA</v>
      </c>
      <c r="Q81" s="98"/>
      <c r="R81" s="99"/>
      <c r="S81" s="100"/>
      <c r="T81" s="101">
        <f t="shared" ref="T81:T83" si="248">AJ81+BB81+BS81+CJ81</f>
        <v>0</v>
      </c>
      <c r="U81" s="122">
        <f t="shared" si="1"/>
        <v>0</v>
      </c>
      <c r="V81" s="122">
        <f t="shared" ref="V81:V83" si="249">AL81+BD81+BU81+CL81</f>
        <v>0</v>
      </c>
      <c r="W81" s="258" t="str">
        <f t="shared" ref="W81:W83" si="250">IF(COUNTA(AC81,AU81,BL81,CC81)=0,"",IF(CC81&lt;&gt;"",CC81,IF(BL81&lt;&gt;"",BL81,IF(AU81&lt;&gt;"",AU81,AC81))))</f>
        <v/>
      </c>
      <c r="X81" s="230"/>
      <c r="Y81" s="190">
        <f t="shared" si="241"/>
        <v>0</v>
      </c>
      <c r="Z81" s="258"/>
      <c r="AA81" s="176">
        <f t="shared" si="216"/>
        <v>0</v>
      </c>
      <c r="AB81" s="99"/>
      <c r="AC81" s="99"/>
      <c r="AD81" s="99"/>
      <c r="AE81" s="99"/>
      <c r="AF81" s="99"/>
      <c r="AG81" s="175"/>
      <c r="AH81" s="175"/>
      <c r="AI81" s="99"/>
      <c r="AJ81" s="101">
        <f t="shared" ref="AJ81:AJ83" si="251">IF(AK81=0,0,AK81/AQ81/7)</f>
        <v>0</v>
      </c>
      <c r="AK81" s="100"/>
      <c r="AL81" s="87"/>
      <c r="AM81" s="176"/>
      <c r="AN81" s="95"/>
      <c r="AO81" s="100"/>
      <c r="AP81" s="100"/>
      <c r="AQ81" s="100"/>
      <c r="AR81" s="104"/>
      <c r="AS81" s="104"/>
      <c r="AT81" s="99"/>
      <c r="AU81" s="175"/>
      <c r="AV81" s="99"/>
      <c r="AW81" s="99"/>
      <c r="AX81" s="99"/>
      <c r="AY81" s="175"/>
      <c r="AZ81" s="220"/>
      <c r="BA81" s="99"/>
      <c r="BB81" s="101">
        <f t="shared" ref="BB81:BB83" si="252">IF(BC81=0,0,BC81/BH81/7)</f>
        <v>0</v>
      </c>
      <c r="BC81" s="100"/>
      <c r="BD81" s="87"/>
      <c r="BE81" s="100"/>
      <c r="BF81" s="100"/>
      <c r="BG81" s="100"/>
      <c r="BH81" s="100"/>
      <c r="BI81" s="118"/>
      <c r="BJ81" s="118"/>
      <c r="BK81" s="99"/>
      <c r="BL81" s="99"/>
      <c r="BM81" s="99"/>
      <c r="BN81" s="99"/>
      <c r="BO81" s="99"/>
      <c r="BP81" s="175"/>
      <c r="BQ81" s="175"/>
      <c r="BR81" s="99"/>
      <c r="BS81" s="101">
        <f t="shared" ref="BS81:BS83" si="253">IF(BT81=0,0,BT81/BY81/7)</f>
        <v>0</v>
      </c>
      <c r="BT81" s="100"/>
      <c r="BU81" s="87"/>
      <c r="BV81" s="100"/>
      <c r="BW81" s="100"/>
      <c r="BX81" s="100"/>
      <c r="BY81" s="100"/>
      <c r="BZ81" s="118"/>
      <c r="CA81" s="118"/>
      <c r="CB81" s="99"/>
      <c r="CC81" s="99"/>
      <c r="CD81" s="99"/>
      <c r="CE81" s="99"/>
      <c r="CF81" s="99"/>
      <c r="CG81" s="175"/>
      <c r="CH81" s="175"/>
      <c r="CI81" s="99"/>
      <c r="CJ81" s="101">
        <f t="shared" ref="CJ81:CJ83" si="254">IF(CK81=0,0,CK81/CP81/7)</f>
        <v>0</v>
      </c>
      <c r="CK81" s="100"/>
      <c r="CL81" s="87"/>
      <c r="CM81" s="100"/>
      <c r="CN81" s="100"/>
      <c r="CO81" s="100"/>
      <c r="CP81" s="100"/>
      <c r="CQ81" s="118"/>
      <c r="CR81" s="118"/>
    </row>
    <row r="82" spans="2:96" ht="13.5" customHeight="1">
      <c r="B82" s="160"/>
      <c r="C82" s="94"/>
      <c r="D82" s="95"/>
      <c r="E82" s="95"/>
      <c r="F82" s="95"/>
      <c r="G82" s="95"/>
      <c r="H82" s="521" t="str">
        <f>IFERROR(VLOOKUP(G82,'C38 NB project list'!F:J,2,0),IFERROR(VLOOKUP(G82, 'C38 AIO project list'!E:I,2,0),""))</f>
        <v/>
      </c>
      <c r="I82" s="96"/>
      <c r="J82" s="95"/>
      <c r="K82" s="96"/>
      <c r="L82" s="96" t="str">
        <f t="shared" si="243"/>
        <v/>
      </c>
      <c r="M82" s="96" t="str">
        <f t="shared" ca="1" si="244"/>
        <v/>
      </c>
      <c r="N82" s="97" t="str">
        <f t="shared" ca="1" si="245"/>
        <v>NA</v>
      </c>
      <c r="O82" s="97" t="str">
        <f t="shared" ca="1" si="246"/>
        <v>NA</v>
      </c>
      <c r="P82" s="98" t="str">
        <f t="shared" ca="1" si="247"/>
        <v>NA</v>
      </c>
      <c r="Q82" s="98"/>
      <c r="R82" s="99"/>
      <c r="S82" s="100"/>
      <c r="T82" s="101">
        <f t="shared" si="248"/>
        <v>0</v>
      </c>
      <c r="U82" s="122">
        <f t="shared" si="1"/>
        <v>0</v>
      </c>
      <c r="V82" s="122">
        <f t="shared" si="249"/>
        <v>0</v>
      </c>
      <c r="W82" s="258" t="str">
        <f t="shared" si="250"/>
        <v/>
      </c>
      <c r="X82" s="230"/>
      <c r="Y82" s="190">
        <f t="shared" si="241"/>
        <v>0</v>
      </c>
      <c r="Z82" s="258"/>
      <c r="AA82" s="176">
        <f t="shared" si="216"/>
        <v>0</v>
      </c>
      <c r="AB82" s="99"/>
      <c r="AC82" s="99"/>
      <c r="AD82" s="99"/>
      <c r="AE82" s="99"/>
      <c r="AF82" s="99"/>
      <c r="AG82" s="175"/>
      <c r="AH82" s="175"/>
      <c r="AI82" s="99"/>
      <c r="AJ82" s="101">
        <f t="shared" si="251"/>
        <v>0</v>
      </c>
      <c r="AK82" s="100"/>
      <c r="AL82" s="87"/>
      <c r="AM82" s="176"/>
      <c r="AN82" s="95"/>
      <c r="AO82" s="100"/>
      <c r="AP82" s="100"/>
      <c r="AQ82" s="100"/>
      <c r="AR82" s="104"/>
      <c r="AS82" s="104"/>
      <c r="AT82" s="99"/>
      <c r="AU82" s="175"/>
      <c r="AV82" s="99"/>
      <c r="AW82" s="99"/>
      <c r="AX82" s="99"/>
      <c r="AY82" s="175"/>
      <c r="AZ82" s="220"/>
      <c r="BA82" s="99"/>
      <c r="BB82" s="101">
        <f t="shared" si="252"/>
        <v>0</v>
      </c>
      <c r="BC82" s="100"/>
      <c r="BD82" s="87"/>
      <c r="BE82" s="100"/>
      <c r="BF82" s="100"/>
      <c r="BG82" s="100"/>
      <c r="BH82" s="100"/>
      <c r="BI82" s="118"/>
      <c r="BJ82" s="118"/>
      <c r="BK82" s="99"/>
      <c r="BL82" s="99"/>
      <c r="BM82" s="99"/>
      <c r="BN82" s="99"/>
      <c r="BO82" s="99"/>
      <c r="BP82" s="175"/>
      <c r="BQ82" s="175"/>
      <c r="BR82" s="99"/>
      <c r="BS82" s="101">
        <f t="shared" si="253"/>
        <v>0</v>
      </c>
      <c r="BT82" s="100"/>
      <c r="BU82" s="87"/>
      <c r="BV82" s="100"/>
      <c r="BW82" s="100"/>
      <c r="BX82" s="100"/>
      <c r="BY82" s="100"/>
      <c r="BZ82" s="118"/>
      <c r="CA82" s="118"/>
      <c r="CB82" s="99"/>
      <c r="CC82" s="99"/>
      <c r="CD82" s="99"/>
      <c r="CE82" s="99"/>
      <c r="CF82" s="99"/>
      <c r="CG82" s="175"/>
      <c r="CH82" s="175"/>
      <c r="CI82" s="99"/>
      <c r="CJ82" s="101">
        <f t="shared" si="254"/>
        <v>0</v>
      </c>
      <c r="CK82" s="100"/>
      <c r="CL82" s="87"/>
      <c r="CM82" s="100"/>
      <c r="CN82" s="100"/>
      <c r="CO82" s="100"/>
      <c r="CP82" s="100"/>
      <c r="CQ82" s="118"/>
      <c r="CR82" s="118"/>
    </row>
    <row r="83" spans="2:96" ht="13.5" customHeight="1">
      <c r="B83" s="160"/>
      <c r="C83" s="94"/>
      <c r="D83" s="95"/>
      <c r="E83" s="95"/>
      <c r="F83" s="95"/>
      <c r="G83" s="95"/>
      <c r="H83" s="521" t="str">
        <f>IFERROR(VLOOKUP(G83,'C38 NB project list'!F:J,2,0),IFERROR(VLOOKUP(G83, 'C38 AIO project list'!E:I,2,0),""))</f>
        <v/>
      </c>
      <c r="I83" s="96"/>
      <c r="J83" s="95"/>
      <c r="K83" s="96"/>
      <c r="L83" s="96" t="str">
        <f t="shared" si="243"/>
        <v/>
      </c>
      <c r="M83" s="96" t="str">
        <f t="shared" ca="1" si="244"/>
        <v/>
      </c>
      <c r="N83" s="97" t="str">
        <f t="shared" ca="1" si="245"/>
        <v>NA</v>
      </c>
      <c r="O83" s="97" t="str">
        <f t="shared" ca="1" si="246"/>
        <v>NA</v>
      </c>
      <c r="P83" s="98" t="str">
        <f t="shared" ca="1" si="247"/>
        <v>NA</v>
      </c>
      <c r="Q83" s="98"/>
      <c r="R83" s="99"/>
      <c r="S83" s="100"/>
      <c r="T83" s="101">
        <f t="shared" si="248"/>
        <v>0</v>
      </c>
      <c r="U83" s="122">
        <f t="shared" si="1"/>
        <v>0</v>
      </c>
      <c r="V83" s="122">
        <f t="shared" si="249"/>
        <v>0</v>
      </c>
      <c r="W83" s="258" t="str">
        <f t="shared" si="250"/>
        <v/>
      </c>
      <c r="X83" s="230"/>
      <c r="Y83" s="190">
        <f t="shared" si="241"/>
        <v>0</v>
      </c>
      <c r="Z83" s="258"/>
      <c r="AA83" s="176">
        <f t="shared" si="216"/>
        <v>0</v>
      </c>
      <c r="AB83" s="99"/>
      <c r="AC83" s="99"/>
      <c r="AD83" s="99"/>
      <c r="AE83" s="99"/>
      <c r="AF83" s="99"/>
      <c r="AG83" s="175"/>
      <c r="AH83" s="175"/>
      <c r="AI83" s="99"/>
      <c r="AJ83" s="101">
        <f t="shared" si="251"/>
        <v>0</v>
      </c>
      <c r="AK83" s="100"/>
      <c r="AL83" s="87"/>
      <c r="AM83" s="176"/>
      <c r="AN83" s="95"/>
      <c r="AO83" s="100"/>
      <c r="AP83" s="100"/>
      <c r="AQ83" s="100"/>
      <c r="AR83" s="104"/>
      <c r="AS83" s="104"/>
      <c r="AT83" s="99"/>
      <c r="AU83" s="175"/>
      <c r="AV83" s="99"/>
      <c r="AW83" s="99"/>
      <c r="AX83" s="99"/>
      <c r="AY83" s="175"/>
      <c r="AZ83" s="220"/>
      <c r="BA83" s="99"/>
      <c r="BB83" s="101">
        <f t="shared" si="252"/>
        <v>0</v>
      </c>
      <c r="BC83" s="100"/>
      <c r="BD83" s="87"/>
      <c r="BE83" s="100"/>
      <c r="BF83" s="100"/>
      <c r="BG83" s="100"/>
      <c r="BH83" s="100"/>
      <c r="BI83" s="118"/>
      <c r="BJ83" s="118"/>
      <c r="BK83" s="99"/>
      <c r="BL83" s="99"/>
      <c r="BM83" s="99"/>
      <c r="BN83" s="99"/>
      <c r="BO83" s="99"/>
      <c r="BP83" s="175"/>
      <c r="BQ83" s="175"/>
      <c r="BR83" s="99"/>
      <c r="BS83" s="101">
        <f t="shared" si="253"/>
        <v>0</v>
      </c>
      <c r="BT83" s="100"/>
      <c r="BU83" s="87"/>
      <c r="BV83" s="100"/>
      <c r="BW83" s="100"/>
      <c r="BX83" s="100"/>
      <c r="BY83" s="100"/>
      <c r="BZ83" s="118"/>
      <c r="CA83" s="118"/>
      <c r="CB83" s="99"/>
      <c r="CC83" s="99"/>
      <c r="CD83" s="99"/>
      <c r="CE83" s="99"/>
      <c r="CF83" s="99"/>
      <c r="CG83" s="175"/>
      <c r="CH83" s="175"/>
      <c r="CI83" s="99"/>
      <c r="CJ83" s="101">
        <f t="shared" si="254"/>
        <v>0</v>
      </c>
      <c r="CK83" s="100"/>
      <c r="CL83" s="87"/>
      <c r="CM83" s="100"/>
      <c r="CN83" s="100"/>
      <c r="CO83" s="100"/>
      <c r="CP83" s="100"/>
      <c r="CQ83" s="118"/>
      <c r="CR83" s="118"/>
    </row>
    <row r="84" spans="2:96" ht="13.5" customHeight="1">
      <c r="B84" s="547" t="s">
        <v>641</v>
      </c>
      <c r="C84" s="548"/>
      <c r="D84" s="548"/>
      <c r="E84" s="548"/>
      <c r="F84" s="548"/>
      <c r="G84" s="548"/>
      <c r="H84" s="548"/>
      <c r="I84" s="548"/>
      <c r="J84" s="548"/>
      <c r="K84" s="548"/>
      <c r="L84" s="548"/>
      <c r="M84" s="548"/>
      <c r="N84" s="548"/>
      <c r="O84" s="548"/>
      <c r="P84" s="548"/>
      <c r="Q84" s="548"/>
      <c r="R84" s="548"/>
      <c r="S84" s="548"/>
      <c r="T84" s="548"/>
      <c r="U84" s="548"/>
      <c r="V84" s="548"/>
      <c r="W84" s="548"/>
      <c r="X84" s="548"/>
      <c r="Y84" s="548"/>
      <c r="Z84" s="548"/>
      <c r="AA84" s="548"/>
      <c r="AB84" s="548"/>
      <c r="AC84" s="548"/>
      <c r="AD84" s="548"/>
      <c r="AE84" s="548"/>
      <c r="AF84" s="548"/>
      <c r="AG84" s="548"/>
      <c r="AH84" s="548"/>
      <c r="AI84" s="548"/>
      <c r="AJ84" s="548"/>
      <c r="AK84" s="548"/>
      <c r="AL84" s="548"/>
      <c r="AM84" s="548"/>
      <c r="AN84" s="548"/>
      <c r="AO84" s="548"/>
      <c r="AP84" s="548"/>
      <c r="AQ84" s="548"/>
      <c r="AR84" s="548"/>
      <c r="AS84" s="549"/>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c r="BY84" s="120"/>
      <c r="BZ84" s="120"/>
      <c r="CA84" s="120"/>
      <c r="CB84" s="120"/>
      <c r="CC84" s="120"/>
      <c r="CD84" s="120"/>
      <c r="CE84" s="120"/>
      <c r="CF84" s="120"/>
      <c r="CG84" s="120"/>
      <c r="CH84" s="120"/>
      <c r="CI84" s="120"/>
      <c r="CJ84" s="120"/>
      <c r="CK84" s="120"/>
      <c r="CL84" s="120"/>
      <c r="CM84" s="120"/>
      <c r="CN84" s="120"/>
      <c r="CO84" s="120"/>
      <c r="CP84" s="120"/>
      <c r="CQ84" s="120"/>
      <c r="CR84" s="120"/>
    </row>
    <row r="87" spans="2:96">
      <c r="B87" s="117" t="s">
        <v>684</v>
      </c>
      <c r="C87" s="76"/>
      <c r="D87" s="76"/>
      <c r="E87" s="76"/>
    </row>
    <row r="88" spans="2:96">
      <c r="B88" s="117"/>
      <c r="C88" s="75"/>
      <c r="D88" s="75"/>
      <c r="E88" s="75"/>
    </row>
    <row r="89" spans="2:96">
      <c r="B89" s="75" t="s">
        <v>644</v>
      </c>
      <c r="C89" s="75" t="s">
        <v>959</v>
      </c>
      <c r="D89" s="75" t="s">
        <v>1155</v>
      </c>
      <c r="E89" s="75" t="s">
        <v>657</v>
      </c>
      <c r="F89" s="75" t="s">
        <v>659</v>
      </c>
      <c r="R89" s="78"/>
      <c r="S89" s="76"/>
      <c r="AB89" s="79"/>
      <c r="AJ89" s="76"/>
      <c r="AR89" s="327"/>
      <c r="BB89" s="76"/>
      <c r="BI89" s="79"/>
      <c r="BS89" s="76"/>
      <c r="BZ89" s="79"/>
      <c r="CJ89" s="76"/>
      <c r="CQ89" s="79"/>
    </row>
    <row r="90" spans="2:96">
      <c r="B90" s="76" t="s">
        <v>53</v>
      </c>
      <c r="C90" s="76" t="s">
        <v>959</v>
      </c>
      <c r="D90" s="76" t="s">
        <v>656</v>
      </c>
      <c r="E90" s="76" t="s">
        <v>661</v>
      </c>
      <c r="F90" s="76" t="s">
        <v>660</v>
      </c>
      <c r="R90" s="78"/>
      <c r="S90" s="76"/>
      <c r="AB90" s="79"/>
      <c r="AJ90" s="76"/>
      <c r="AR90" s="327"/>
      <c r="BB90" s="76"/>
      <c r="BI90" s="79"/>
      <c r="BS90" s="76"/>
      <c r="BZ90" s="79"/>
      <c r="CJ90" s="76"/>
      <c r="CQ90" s="79"/>
    </row>
    <row r="91" spans="2:96">
      <c r="B91" s="76"/>
      <c r="C91" s="76"/>
      <c r="D91" s="76" t="s">
        <v>654</v>
      </c>
      <c r="E91" s="76" t="s">
        <v>658</v>
      </c>
      <c r="F91" s="76" t="s">
        <v>1875</v>
      </c>
      <c r="R91" s="78"/>
      <c r="S91" s="76"/>
      <c r="AB91" s="79"/>
      <c r="AJ91" s="76"/>
      <c r="AR91" s="327"/>
      <c r="BB91" s="76"/>
      <c r="BI91" s="79"/>
      <c r="BS91" s="76"/>
      <c r="BZ91" s="79"/>
      <c r="CJ91" s="76"/>
      <c r="CQ91" s="79"/>
    </row>
    <row r="92" spans="2:96">
      <c r="B92" s="76"/>
      <c r="C92" s="76"/>
      <c r="D92" s="76" t="s">
        <v>655</v>
      </c>
      <c r="E92" s="119" t="s">
        <v>1206</v>
      </c>
      <c r="F92" s="76"/>
      <c r="R92" s="78"/>
      <c r="S92" s="76"/>
      <c r="AB92" s="79"/>
      <c r="AJ92" s="76"/>
      <c r="AR92" s="327"/>
      <c r="BB92" s="76"/>
      <c r="BI92" s="79"/>
      <c r="BS92" s="76"/>
      <c r="BZ92" s="79"/>
      <c r="CJ92" s="76"/>
      <c r="CQ92" s="79"/>
    </row>
    <row r="93" spans="2:96">
      <c r="B93" s="76"/>
      <c r="C93" s="76"/>
      <c r="D93" s="76" t="s">
        <v>733</v>
      </c>
      <c r="E93" s="119" t="s">
        <v>1467</v>
      </c>
      <c r="F93" s="76"/>
      <c r="R93" s="78"/>
      <c r="S93" s="76"/>
      <c r="AB93" s="79"/>
      <c r="AJ93" s="76"/>
      <c r="AR93" s="327"/>
      <c r="BB93" s="76"/>
      <c r="BI93" s="79"/>
      <c r="BS93" s="76"/>
      <c r="BZ93" s="79"/>
      <c r="CJ93" s="76"/>
      <c r="CQ93" s="79"/>
    </row>
    <row r="94" spans="2:96">
      <c r="B94" s="76"/>
      <c r="C94" s="76"/>
      <c r="D94" s="76" t="s">
        <v>732</v>
      </c>
      <c r="E94" s="119" t="s">
        <v>1665</v>
      </c>
      <c r="F94" s="76"/>
      <c r="R94" s="78"/>
      <c r="S94" s="76"/>
      <c r="AB94" s="79"/>
      <c r="AJ94" s="76"/>
      <c r="AR94" s="327"/>
      <c r="BB94" s="76"/>
      <c r="BI94" s="79"/>
      <c r="BS94" s="76"/>
      <c r="BZ94" s="79"/>
      <c r="CJ94" s="76"/>
      <c r="CQ94" s="79"/>
    </row>
    <row r="95" spans="2:96">
      <c r="B95" s="76"/>
      <c r="C95" s="76"/>
      <c r="D95" s="76" t="s">
        <v>655</v>
      </c>
      <c r="E95" s="119" t="s">
        <v>1871</v>
      </c>
      <c r="F95" s="76"/>
      <c r="R95" s="78"/>
      <c r="S95" s="76"/>
      <c r="AB95" s="79"/>
      <c r="AJ95" s="76"/>
      <c r="AR95" s="327"/>
      <c r="BB95" s="76"/>
      <c r="BI95" s="79"/>
      <c r="BS95" s="76"/>
      <c r="BZ95" s="79"/>
      <c r="CJ95" s="76"/>
      <c r="CQ95" s="79"/>
    </row>
    <row r="96" spans="2:96">
      <c r="B96" s="76"/>
      <c r="C96" s="76"/>
      <c r="D96" s="76" t="s">
        <v>843</v>
      </c>
      <c r="E96" s="76" t="s">
        <v>1873</v>
      </c>
      <c r="F96" s="76"/>
      <c r="R96" s="78"/>
      <c r="S96" s="76"/>
      <c r="AB96" s="79"/>
      <c r="AJ96" s="76"/>
      <c r="AR96" s="327"/>
      <c r="BB96" s="76"/>
      <c r="BI96" s="79"/>
      <c r="BS96" s="76"/>
      <c r="BZ96" s="79"/>
      <c r="CJ96" s="76"/>
      <c r="CQ96" s="79"/>
    </row>
    <row r="97" spans="2:95">
      <c r="B97" s="76"/>
      <c r="C97" s="76"/>
      <c r="D97" s="76" t="s">
        <v>1195</v>
      </c>
      <c r="E97" s="119"/>
      <c r="F97" s="76"/>
      <c r="R97" s="78"/>
      <c r="S97" s="76"/>
      <c r="AB97" s="79"/>
      <c r="AJ97" s="76"/>
      <c r="AR97" s="327"/>
      <c r="BB97" s="76"/>
      <c r="BI97" s="79"/>
      <c r="BS97" s="76"/>
      <c r="BZ97" s="79"/>
      <c r="CJ97" s="76"/>
      <c r="CQ97" s="79"/>
    </row>
    <row r="98" spans="2:95">
      <c r="B98" s="76"/>
      <c r="C98" s="76"/>
      <c r="D98" s="76" t="s">
        <v>1463</v>
      </c>
      <c r="E98" s="119"/>
      <c r="F98" s="76"/>
      <c r="R98" s="78"/>
      <c r="S98" s="76"/>
      <c r="AB98" s="79"/>
      <c r="AJ98" s="76"/>
      <c r="AR98" s="327"/>
      <c r="BB98" s="76"/>
      <c r="BI98" s="79"/>
      <c r="BS98" s="76"/>
      <c r="BZ98" s="79"/>
      <c r="CJ98" s="76"/>
      <c r="CQ98" s="79"/>
    </row>
    <row r="99" spans="2:95">
      <c r="B99" s="76"/>
      <c r="C99" s="76"/>
      <c r="D99" s="76" t="s">
        <v>1877</v>
      </c>
      <c r="E99" s="76"/>
      <c r="F99" s="76"/>
      <c r="R99" s="78"/>
      <c r="S99" s="76"/>
      <c r="AB99" s="79"/>
      <c r="AJ99" s="76"/>
      <c r="AR99" s="327"/>
      <c r="BB99" s="76"/>
      <c r="BI99" s="79"/>
      <c r="BS99" s="76"/>
      <c r="BZ99" s="79"/>
      <c r="CJ99" s="76"/>
      <c r="CQ99" s="79"/>
    </row>
    <row r="100" spans="2:95">
      <c r="B100" s="76"/>
      <c r="C100" s="76"/>
      <c r="D100" s="76"/>
      <c r="E100" s="76"/>
      <c r="F100" s="76"/>
      <c r="R100" s="78"/>
      <c r="S100" s="76"/>
      <c r="AB100" s="79"/>
      <c r="AJ100" s="76"/>
      <c r="AR100" s="327"/>
      <c r="BB100" s="76"/>
      <c r="BI100" s="79"/>
      <c r="BS100" s="76"/>
      <c r="BZ100" s="79"/>
      <c r="CJ100" s="76"/>
      <c r="CQ100" s="79"/>
    </row>
    <row r="101" spans="2:95">
      <c r="B101" s="76"/>
      <c r="C101" s="76"/>
      <c r="D101" s="76"/>
      <c r="E101" s="76"/>
      <c r="F101" s="76"/>
      <c r="R101" s="78"/>
      <c r="S101" s="76"/>
      <c r="AB101" s="79"/>
      <c r="AJ101" s="76"/>
      <c r="AR101" s="327"/>
      <c r="BB101" s="76"/>
      <c r="BI101" s="79"/>
      <c r="BS101" s="76"/>
      <c r="BZ101" s="79"/>
      <c r="CJ101" s="76"/>
      <c r="CQ101" s="79"/>
    </row>
    <row r="102" spans="2:95">
      <c r="B102" s="76"/>
      <c r="C102" s="76"/>
      <c r="D102" s="76"/>
      <c r="E102" s="76"/>
      <c r="F102" s="76"/>
      <c r="R102" s="78"/>
      <c r="S102" s="76"/>
      <c r="AB102" s="79"/>
      <c r="AJ102" s="76"/>
      <c r="AR102" s="327"/>
      <c r="BB102" s="76"/>
      <c r="BI102" s="79"/>
      <c r="BS102" s="76"/>
      <c r="BZ102" s="79"/>
      <c r="CJ102" s="76"/>
      <c r="CQ102" s="79"/>
    </row>
    <row r="103" spans="2:95">
      <c r="B103" s="76"/>
      <c r="C103" s="76"/>
      <c r="D103" s="76"/>
      <c r="E103" s="76"/>
      <c r="F103" s="76"/>
      <c r="R103" s="78"/>
      <c r="S103" s="76"/>
      <c r="AB103" s="79"/>
      <c r="AJ103" s="76"/>
      <c r="AR103" s="327"/>
      <c r="BB103" s="76"/>
      <c r="BI103" s="79"/>
      <c r="BS103" s="76"/>
      <c r="BZ103" s="79"/>
      <c r="CJ103" s="76"/>
      <c r="CQ103" s="79"/>
    </row>
  </sheetData>
  <autoFilter ref="B3:CR84"/>
  <mergeCells count="14">
    <mergeCell ref="B84:AS84"/>
    <mergeCell ref="C2:F2"/>
    <mergeCell ref="M2:P2"/>
    <mergeCell ref="T2:V2"/>
    <mergeCell ref="AB2:AE2"/>
    <mergeCell ref="AK2:AS2"/>
    <mergeCell ref="AG71:AG77"/>
    <mergeCell ref="H2:I2"/>
    <mergeCell ref="CK2:CR2"/>
    <mergeCell ref="AT2:AW2"/>
    <mergeCell ref="BC2:BJ2"/>
    <mergeCell ref="BK2:BN2"/>
    <mergeCell ref="BT2:CA2"/>
    <mergeCell ref="CB2:CE2"/>
  </mergeCells>
  <phoneticPr fontId="0" type="noConversion"/>
  <conditionalFormatting sqref="C4">
    <cfRule type="cellIs" dxfId="122" priority="351" operator="equal">
      <formula>"T89(NB)"</formula>
    </cfRule>
    <cfRule type="cellIs" dxfId="121" priority="352" operator="equal">
      <formula>"C38(AIO)"</formula>
    </cfRule>
    <cfRule type="cellIs" dxfId="120" priority="353" operator="equal">
      <formula>"T88(AIO)"</formula>
    </cfRule>
    <cfRule type="cellIs" dxfId="119" priority="354" operator="equal">
      <formula>"C38(NB)"</formula>
    </cfRule>
  </conditionalFormatting>
  <conditionalFormatting sqref="E3:E4">
    <cfRule type="cellIs" dxfId="118" priority="355" operator="equal">
      <formula>"C38(AIO)"</formula>
    </cfRule>
    <cfRule type="cellIs" dxfId="117" priority="356" operator="equal">
      <formula>"T88(AIO)"</formula>
    </cfRule>
    <cfRule type="cellIs" dxfId="116" priority="357" operator="equal">
      <formula>"C38(NB)"</formula>
    </cfRule>
  </conditionalFormatting>
  <conditionalFormatting sqref="L2 Z51:AA70 Z89:AB103 Z104:AA1048576">
    <cfRule type="cellIs" dxfId="115" priority="331" operator="equal">
      <formula>"Pending"</formula>
    </cfRule>
    <cfRule type="cellIs" dxfId="114" priority="332" operator="equal">
      <formula>"Pass"</formula>
    </cfRule>
    <cfRule type="cellIs" dxfId="113" priority="333" operator="equal">
      <formula>"Fail"</formula>
    </cfRule>
    <cfRule type="cellIs" dxfId="112" priority="334" operator="equal">
      <formula>"Testing"</formula>
    </cfRule>
  </conditionalFormatting>
  <conditionalFormatting sqref="W5:W83">
    <cfRule type="cellIs" dxfId="111" priority="19" operator="equal">
      <formula>"Planning"</formula>
    </cfRule>
    <cfRule type="cellIs" dxfId="110" priority="20" operator="equal">
      <formula>"Fail"</formula>
    </cfRule>
    <cfRule type="cellIs" dxfId="109" priority="21" operator="equal">
      <formula>"Pending"</formula>
    </cfRule>
    <cfRule type="cellIs" dxfId="108" priority="22" operator="equal">
      <formula>"Testing"</formula>
    </cfRule>
    <cfRule type="cellIs" dxfId="107" priority="23" operator="equal">
      <formula>"Conditional Pass"</formula>
    </cfRule>
    <cfRule type="cellIs" dxfId="106" priority="24" operator="equal">
      <formula>"Pass"</formula>
    </cfRule>
  </conditionalFormatting>
  <conditionalFormatting sqref="W1:Y1 Y2 W2:W3 W4:Y4 W84:Y1048576">
    <cfRule type="cellIs" dxfId="105" priority="213" operator="equal">
      <formula>"Planning"</formula>
    </cfRule>
    <cfRule type="cellIs" dxfId="104" priority="214" operator="equal">
      <formula>"Fail"</formula>
    </cfRule>
    <cfRule type="cellIs" dxfId="103" priority="215" operator="equal">
      <formula>"Pending"</formula>
    </cfRule>
    <cfRule type="cellIs" dxfId="102" priority="216" operator="equal">
      <formula>"Testing"</formula>
    </cfRule>
    <cfRule type="cellIs" dxfId="101" priority="217" operator="equal">
      <formula>"Conditional Pass"</formula>
    </cfRule>
    <cfRule type="cellIs" dxfId="100" priority="218" operator="equal">
      <formula>"Pass"</formula>
    </cfRule>
  </conditionalFormatting>
  <conditionalFormatting sqref="Y5:Y83">
    <cfRule type="cellIs" dxfId="99" priority="25" operator="equal">
      <formula>"Planning"</formula>
    </cfRule>
    <cfRule type="cellIs" dxfId="98" priority="26" operator="equal">
      <formula>"Fail"</formula>
    </cfRule>
    <cfRule type="cellIs" dxfId="97" priority="27" operator="equal">
      <formula>"Pending"</formula>
    </cfRule>
    <cfRule type="cellIs" dxfId="96" priority="28" operator="equal">
      <formula>"Testing"</formula>
    </cfRule>
    <cfRule type="cellIs" dxfId="95" priority="29" operator="equal">
      <formula>"Conditional Pass"</formula>
    </cfRule>
    <cfRule type="cellIs" dxfId="94" priority="30" operator="equal">
      <formula>"Pass"</formula>
    </cfRule>
  </conditionalFormatting>
  <conditionalFormatting sqref="Z3:AA29">
    <cfRule type="cellIs" dxfId="93" priority="231" operator="equal">
      <formula>"Pending"</formula>
    </cfRule>
    <cfRule type="cellIs" dxfId="92" priority="232" operator="equal">
      <formula>"Pass"</formula>
    </cfRule>
    <cfRule type="cellIs" dxfId="91" priority="233" operator="equal">
      <formula>"Fail"</formula>
    </cfRule>
    <cfRule type="cellIs" dxfId="90" priority="234" operator="equal">
      <formula>"Testing"</formula>
    </cfRule>
  </conditionalFormatting>
  <conditionalFormatting sqref="Z38:AA49">
    <cfRule type="cellIs" dxfId="89" priority="5" operator="equal">
      <formula>"Pending"</formula>
    </cfRule>
    <cfRule type="cellIs" dxfId="88" priority="6" operator="equal">
      <formula>"Pass"</formula>
    </cfRule>
    <cfRule type="cellIs" dxfId="87" priority="7" operator="equal">
      <formula>"Fail"</formula>
    </cfRule>
    <cfRule type="cellIs" dxfId="86" priority="8" operator="equal">
      <formula>"Testing"</formula>
    </cfRule>
  </conditionalFormatting>
  <conditionalFormatting sqref="Z1:CR1">
    <cfRule type="cellIs" dxfId="85" priority="335" operator="equal">
      <formula>"Pending"</formula>
    </cfRule>
    <cfRule type="cellIs" dxfId="84" priority="336" operator="equal">
      <formula>"Pass"</formula>
    </cfRule>
    <cfRule type="cellIs" dxfId="83" priority="337" operator="equal">
      <formula>"Fail"</formula>
    </cfRule>
    <cfRule type="cellIs" dxfId="82" priority="338" operator="equal">
      <formula>"Testing"</formula>
    </cfRule>
  </conditionalFormatting>
  <conditionalFormatting sqref="AA2">
    <cfRule type="cellIs" dxfId="81" priority="339" operator="equal">
      <formula>"Pending"</formula>
    </cfRule>
    <cfRule type="cellIs" dxfId="80" priority="340" operator="equal">
      <formula>"Pass"</formula>
    </cfRule>
    <cfRule type="cellIs" dxfId="79" priority="341" operator="equal">
      <formula>"Fail"</formula>
    </cfRule>
    <cfRule type="cellIs" dxfId="78" priority="342" operator="equal">
      <formula>"Testing"</formula>
    </cfRule>
  </conditionalFormatting>
  <conditionalFormatting sqref="AA30:AA37">
    <cfRule type="cellIs" dxfId="77" priority="9" operator="equal">
      <formula>"Pending"</formula>
    </cfRule>
    <cfRule type="cellIs" dxfId="76" priority="10" operator="equal">
      <formula>"Pass"</formula>
    </cfRule>
    <cfRule type="cellIs" dxfId="75" priority="11" operator="equal">
      <formula>"Fail"</formula>
    </cfRule>
    <cfRule type="cellIs" dxfId="74" priority="12" operator="equal">
      <formula>"Testing"</formula>
    </cfRule>
  </conditionalFormatting>
  <conditionalFormatting sqref="AA50 AA71:AA77 Z78:AA88">
    <cfRule type="cellIs" dxfId="73" priority="321" operator="equal">
      <formula>"Pending"</formula>
    </cfRule>
    <cfRule type="cellIs" dxfId="72" priority="322" operator="equal">
      <formula>"Pass"</formula>
    </cfRule>
    <cfRule type="cellIs" dxfId="71" priority="323" operator="equal">
      <formula>"Fail"</formula>
    </cfRule>
    <cfRule type="cellIs" dxfId="70" priority="324" operator="equal">
      <formula>"Testing"</formula>
    </cfRule>
  </conditionalFormatting>
  <conditionalFormatting sqref="AC1:AC1048576">
    <cfRule type="cellIs" dxfId="69" priority="13" operator="equal">
      <formula>"Planning"</formula>
    </cfRule>
    <cfRule type="cellIs" dxfId="68" priority="14" operator="equal">
      <formula>"Fail"</formula>
    </cfRule>
    <cfRule type="cellIs" dxfId="67" priority="15" operator="equal">
      <formula>"Pending"</formula>
    </cfRule>
    <cfRule type="cellIs" dxfId="66" priority="16" operator="equal">
      <formula>"Testing"</formula>
    </cfRule>
    <cfRule type="cellIs" dxfId="65" priority="17" operator="equal">
      <formula>"Conditional Pass"</formula>
    </cfRule>
    <cfRule type="cellIs" dxfId="64" priority="18" operator="equal">
      <formula>"Pass"</formula>
    </cfRule>
  </conditionalFormatting>
  <conditionalFormatting sqref="AK40:AK44">
    <cfRule type="cellIs" dxfId="63" priority="1" operator="equal">
      <formula>"Pending"</formula>
    </cfRule>
    <cfRule type="cellIs" dxfId="62" priority="2" operator="equal">
      <formula>"Pass"</formula>
    </cfRule>
    <cfRule type="cellIs" dxfId="61" priority="3" operator="equal">
      <formula>"Fail"</formula>
    </cfRule>
    <cfRule type="cellIs" dxfId="60" priority="4" operator="equal">
      <formula>"Testing"</formula>
    </cfRule>
  </conditionalFormatting>
  <conditionalFormatting sqref="AU1:AU1048576">
    <cfRule type="cellIs" dxfId="59" priority="31" operator="equal">
      <formula>"Planning"</formula>
    </cfRule>
    <cfRule type="cellIs" dxfId="58" priority="32" operator="equal">
      <formula>"Fail"</formula>
    </cfRule>
    <cfRule type="cellIs" dxfId="57" priority="33" operator="equal">
      <formula>"Pending"</formula>
    </cfRule>
    <cfRule type="cellIs" dxfId="56" priority="34" operator="equal">
      <formula>"Testing"</formula>
    </cfRule>
    <cfRule type="cellIs" dxfId="55" priority="35" operator="equal">
      <formula>"Conditional Pass"</formula>
    </cfRule>
    <cfRule type="cellIs" dxfId="54" priority="36" operator="equal">
      <formula>"Pass"</formula>
    </cfRule>
  </conditionalFormatting>
  <conditionalFormatting sqref="BC47:BC48">
    <cfRule type="cellIs" dxfId="53" priority="205" operator="equal">
      <formula>"Pending"</formula>
    </cfRule>
    <cfRule type="cellIs" dxfId="52" priority="206" operator="equal">
      <formula>"Pass"</formula>
    </cfRule>
    <cfRule type="cellIs" dxfId="51" priority="207" operator="equal">
      <formula>"Fail"</formula>
    </cfRule>
    <cfRule type="cellIs" dxfId="50" priority="208" operator="equal">
      <formula>"Testing"</formula>
    </cfRule>
  </conditionalFormatting>
  <conditionalFormatting sqref="BL1:BL1048576 CC1:CC1048576">
    <cfRule type="cellIs" dxfId="49" priority="49" operator="equal">
      <formula>"Planning"</formula>
    </cfRule>
    <cfRule type="cellIs" dxfId="48" priority="50" operator="equal">
      <formula>"Fail"</formula>
    </cfRule>
    <cfRule type="cellIs" dxfId="47" priority="51" operator="equal">
      <formula>"Pending"</formula>
    </cfRule>
    <cfRule type="cellIs" dxfId="46" priority="52" operator="equal">
      <formula>"Testing"</formula>
    </cfRule>
    <cfRule type="cellIs" dxfId="45" priority="53" operator="equal">
      <formula>"Conditional Pass"</formula>
    </cfRule>
    <cfRule type="cellIs" dxfId="44" priority="54" operator="equal">
      <formula>"Pass"</formula>
    </cfRule>
  </conditionalFormatting>
  <dataValidations count="21">
    <dataValidation type="list" allowBlank="1" showInputMessage="1" showErrorMessage="1" sqref="R1">
      <formula1>"Self,New"</formula1>
      <formula2>0</formula2>
    </dataValidation>
    <dataValidation type="list" allowBlank="1" showInputMessage="1" showErrorMessage="1" sqref="F1">
      <formula1>"Consumer,Gaming,SMB"</formula1>
      <formula2>0</formula2>
    </dataValidation>
    <dataValidation type="list" allowBlank="1" showInputMessage="1" showErrorMessage="1" sqref="BL78:BL83 CC78:CC83 AU70 BL67:BL76 CC67:CC76 BL25:BL28 CC20:CC28 AC67:AC68 AC70:AC83 CC45:CC54 BL45:BL54">
      <formula1>"Testing, Pass, Contional Pass, Fail, Pending,Planning"</formula1>
    </dataValidation>
    <dataValidation type="list" allowBlank="1" showInputMessage="1" showErrorMessage="1" sqref="CC69:CC70 BL68:BL77 AU70 AC68:AC70 CC55:CC66 BL55:BL66 CC4:CC19 AU4:AU19 BL4:BL24 AC4:AC28 AC30:AC66">
      <formula1>"Testing,Pass,Conditional Pass,Fail,Pending,Planning"</formula1>
    </dataValidation>
    <dataValidation type="list" allowBlank="1" showInputMessage="1" showErrorMessage="1" sqref="CE78:CE83 AW34:AW36 AE4:AE9 CE4:CE28 AW4:AW28 BN4:BN28 AE12:AE28 AE30:AE43 AW32 AW30 AW45:AW83 BN45:BN83 AE46:AE83 CE45:CE70">
      <formula1>INDIRECT(AD4)</formula1>
    </dataValidation>
    <dataValidation type="list" allowBlank="1" showInputMessage="1" showErrorMessage="1" sqref="R4:R28 R30:R37 R45:R83">
      <formula1>"New Build,SIT units,SIT units rework,RD units,Others"</formula1>
    </dataValidation>
    <dataValidation type="list" allowBlank="1" showInputMessage="1" showErrorMessage="1" sqref="AU71:AU83 AU20:AU28 AU30:AU37 AU45:AU69">
      <formula1>"Testing, Pass, Conditional Pass, Fail, Pending,Planning"</formula1>
    </dataValidation>
    <dataValidation type="list" allowBlank="1" showInputMessage="1" showErrorMessage="1" sqref="AD78:AD83 AD16:AD18 AD4">
      <formula1>$C$89:$G$89</formula1>
    </dataValidation>
    <dataValidation type="list" allowBlank="1" showInputMessage="1" showErrorMessage="1" sqref="J78:J83">
      <formula1>"Y,N"</formula1>
    </dataValidation>
    <dataValidation type="list" allowBlank="1" showInputMessage="1" showErrorMessage="1" sqref="F5:F28 F30:F83">
      <formula1>"Consumer, SMB, Commercial, Gaming"</formula1>
    </dataValidation>
    <dataValidation type="list" allowBlank="1" showInputMessage="1" showErrorMessage="1" sqref="C5:C28 C30:C83">
      <formula1>"2026,2027,2028"</formula1>
    </dataValidation>
    <dataValidation type="list" allowBlank="1" showInputMessage="1" showErrorMessage="1" sqref="AB4:AB28 BK4:BK28 CB4:CB28 AT4:AT28 AT30:AT37 BK34 AB30:AB83 BK45:BK83 AT45:AT83 CB45:CB83">
      <formula1>"New Test, Regression1, Regression2, Regression3"</formula1>
    </dataValidation>
    <dataValidation type="list" allowBlank="1" showInputMessage="1" showErrorMessage="1" sqref="E4:E28 E30:E83">
      <formula1>"C38 NB,C38 AIO"</formula1>
    </dataValidation>
    <dataValidation type="list" allowBlank="1" showInputMessage="1" showErrorMessage="1" sqref="D4:D28 D30:D83">
      <formula1>"Jan,Feb,Mar,Apr,May,Jun,Jul,Aug,Sep,Oct,Nov,Dec"</formula1>
    </dataValidation>
    <dataValidation type="list" allowBlank="1" showInputMessage="1" showErrorMessage="1" sqref="AZ28 AZ56:AZ83 AZ18:AZ21 AZ4:AZ16 AZ24:AZ26 AZ34:AZ36 AZ32 AZ30 AZ45:AZ46 AZ49:AZ54">
      <formula1>"Image build,Install by manual,N/A"</formula1>
    </dataValidation>
    <dataValidation type="list" allowBlank="1" showInputMessage="1" showErrorMessage="1" sqref="AV30:AV37 AV45:AV83 AD30:AD77 BM45:BM83 CD45:CD83 BM4:BM28 CD4:CD28 AV19:AV28 AD19:AD28 AE44:AE48">
      <formula1>$B$89:$F$89</formula1>
    </dataValidation>
    <dataValidation type="list" allowBlank="1" showInputMessage="1" showErrorMessage="1" sqref="AE10:AE11">
      <formula1>INDIRECT(AD11)</formula1>
    </dataValidation>
    <dataValidation type="list" allowBlank="1" showInputMessage="1" showErrorMessage="1" sqref="AV4:AV18">
      <formula1>$C$89:$F$89</formula1>
    </dataValidation>
    <dataValidation type="list" allowBlank="1" showInputMessage="1" showErrorMessage="1" sqref="AD10:AD15">
      <formula1>$B$47:$F$47</formula1>
    </dataValidation>
    <dataValidation type="list" allowBlank="1" showInputMessage="1" showErrorMessage="1" sqref="AD5:AD9">
      <formula1>$C$47:$G$47</formula1>
    </dataValidation>
    <dataValidation type="list" allowBlank="1" showInputMessage="1" showErrorMessage="1" sqref="CC71:CC77">
      <formula1>#REF!</formula1>
    </dataValidation>
  </dataValidations>
  <hyperlinks>
    <hyperlink ref="B77" location="'Task List'!B4" display="C38 NB_202604_01"/>
    <hyperlink ref="B76" location="'Task List'!B4" display="C38 NB_202604_01"/>
    <hyperlink ref="B74" location="'Task List'!B4" display="C38 NB_202604_01"/>
    <hyperlink ref="B73" location="'Task List'!B4" display="C38 NB_202604_01"/>
    <hyperlink ref="B72" location="'Task List'!B4" display="C38 NB_202604_01"/>
    <hyperlink ref="B71" location="'Task List'!B4" display="C38 NB_202604_01"/>
    <hyperlink ref="B70" location="'Task List'!B4" display="C38 NB_202604_01"/>
    <hyperlink ref="B69" location="'Task List'!B4" display="C38 NB_202604_01"/>
    <hyperlink ref="B68" location="'Task List'!B4" display="C38 NB_202604_01"/>
    <hyperlink ref="B67" location="'Task List'!B4" display="C38 NB_202604_01"/>
    <hyperlink ref="B66" location="'Task List'!B4" display="C38 NB_202604_01"/>
    <hyperlink ref="B65" location="'Task List'!B4" display="C38 NB_202604_01"/>
    <hyperlink ref="B64" location="'Task List'!B4" display="C38 NB_202604_01"/>
    <hyperlink ref="B63" location="'Task List'!B4" display="C38 NB_202604_01"/>
    <hyperlink ref="B62" location="'Task List'!B4" display="C38 NB_202604_01"/>
    <hyperlink ref="B61" location="'Task List'!B4" display="C38 NB_202604_01"/>
    <hyperlink ref="B60" location="'Task List'!B4" display="C38 NB_202604_01"/>
    <hyperlink ref="B59" location="'Task List'!B4" display="C38 NB_202604_01"/>
    <hyperlink ref="B58" location="'Task List'!B4" display="C38 NB_202604_01"/>
    <hyperlink ref="B57" location="'Task List'!B4" display="C38 NB_202604_01"/>
    <hyperlink ref="B56" location="'Task List'!B4" display="C38 NB_202604_01"/>
    <hyperlink ref="B25" location="'Task List'!B9" display="C38 AIO_202603_01"/>
    <hyperlink ref="B26" location="'Task List'!B10" display="C38 AIO_202603_02"/>
    <hyperlink ref="B27" location="'Task List'!A1" display="C38 AIO_202603_03"/>
    <hyperlink ref="B28" location="'Task List'!B12" display="C38 AIO_202603_04"/>
    <hyperlink ref="B23" location="'Task List'!B5" display="C38 AIO_202604_02"/>
    <hyperlink ref="B24" location="'Task List'!B4" display="C38 AIO_202604_01"/>
    <hyperlink ref="B22" location="'Task List'!B6" display="C38 AIO_202604_03"/>
    <hyperlink ref="B21" location="'Task List'!B7" display="C38 AIO_202604_04"/>
    <hyperlink ref="B20" location="'Task List'!B8" display="C38 AIO_202604_05"/>
    <hyperlink ref="B75" location="'Task List'!B4" display="C38 NB_202604_01"/>
    <hyperlink ref="B55" location="'Task List'!B4" display="C38 NB_202604_01"/>
    <hyperlink ref="B51:B54" location="'Task List'!B4" display="C38 NB_202604_01"/>
    <hyperlink ref="B19" location="'Task List'!B8" display="C38 AIO_202604_05"/>
    <hyperlink ref="B17" location="'Task List'!B13" display="C38 AIO_20260502"/>
    <hyperlink ref="B18" location="'Task List'!B14" display="C38 AIO_20260501"/>
    <hyperlink ref="B50" location="'Task List'!B14" display="C38 AIO_20260501"/>
    <hyperlink ref="B49" location="'Task List'!B14" display="C38 AIO_20260501"/>
    <hyperlink ref="B48" location="'Task List'!A1" display="C38 NB_202604_22"/>
    <hyperlink ref="B47" location="'Task List'!A1" display="C38 NB_202604_23"/>
    <hyperlink ref="B45" location="'Task List'!B14" display="C38 AIO_20260501"/>
    <hyperlink ref="B16" location="'Task List'!B12" display="C38 AIO_20260503"/>
    <hyperlink ref="B5" location="'Task List'!B5" display="C38 AIO_202605_14"/>
    <hyperlink ref="B6" location="'Task List'!B6" display="C38 AIO_202605_13"/>
    <hyperlink ref="B7" location="'Task List'!B7" display="C38 AIO_202605_12"/>
    <hyperlink ref="B8" location="'Task List'!B8" display="C38 AIO_202605_11"/>
    <hyperlink ref="B9" location="'Task List'!B9" display="C38 AIO_202605_10"/>
    <hyperlink ref="B10" location="'Task List'!B10" display="C38 AIO_202605_09"/>
    <hyperlink ref="B11" location="'Task List'!B11" display="C38 AIO_202605_08"/>
    <hyperlink ref="B12" location="'Task List'!B13" display="C38 AIO_202605_07"/>
    <hyperlink ref="B13" location="'Task List'!B13" display="C38 AIO_202605_06"/>
    <hyperlink ref="B14" location="'Task List'!B14" display="C38 AIO_202605_05"/>
    <hyperlink ref="B15" location="'Task List'!B15" display="C38 AIO_202605_04"/>
    <hyperlink ref="B12:B15" location="'Task List'!B12" display="C38 AIO_20260503"/>
  </hyperlinks>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B1:AMM215"/>
  <sheetViews>
    <sheetView showGridLines="0" topLeftCell="A88" zoomScale="85" zoomScaleNormal="85" workbookViewId="0">
      <selection activeCell="M105" sqref="M105"/>
    </sheetView>
  </sheetViews>
  <sheetFormatPr defaultColWidth="9" defaultRowHeight="13"/>
  <cols>
    <col min="1" max="1" width="2.08984375" style="30" customWidth="1"/>
    <col min="2" max="2" width="2.54296875" style="28" customWidth="1"/>
    <col min="3" max="3" width="23.08984375" style="29" customWidth="1"/>
    <col min="4" max="4" width="15.08984375" style="29" customWidth="1"/>
    <col min="5" max="8" width="10" style="29" customWidth="1"/>
    <col min="9" max="9" width="9.54296875" style="29" customWidth="1"/>
    <col min="10" max="12" width="10" style="29" customWidth="1"/>
    <col min="13" max="13" width="20.453125" style="29" customWidth="1"/>
    <col min="14" max="16" width="10" style="29" customWidth="1"/>
    <col min="17" max="17" width="18.54296875" style="29" customWidth="1"/>
    <col min="18" max="18" width="11" style="28" customWidth="1"/>
    <col min="19" max="257" width="9" style="28" customWidth="1"/>
    <col min="258" max="258" width="2.54296875" style="28" customWidth="1"/>
    <col min="259" max="259" width="13" style="28" customWidth="1"/>
    <col min="260" max="260" width="12" style="28" customWidth="1"/>
    <col min="261" max="272" width="7" style="28" customWidth="1"/>
    <col min="273" max="273" width="16.54296875" style="28" customWidth="1"/>
    <col min="274" max="513" width="9" style="28" customWidth="1"/>
    <col min="514" max="514" width="2.54296875" style="28" customWidth="1"/>
    <col min="515" max="515" width="13" style="28" customWidth="1"/>
    <col min="516" max="516" width="12" style="28" customWidth="1"/>
    <col min="517" max="528" width="7" style="28" customWidth="1"/>
    <col min="529" max="529" width="16.54296875" style="28" customWidth="1"/>
    <col min="530" max="769" width="9" style="28" customWidth="1"/>
    <col min="770" max="770" width="2.54296875" style="28" customWidth="1"/>
    <col min="771" max="771" width="13" style="28" customWidth="1"/>
    <col min="772" max="772" width="12" style="28" customWidth="1"/>
    <col min="773" max="784" width="7" style="28" customWidth="1"/>
    <col min="785" max="785" width="16.54296875" style="28" customWidth="1"/>
    <col min="786" max="1026" width="9" style="28" customWidth="1"/>
    <col min="1027" max="16384" width="9" style="30"/>
  </cols>
  <sheetData>
    <row r="1" spans="3:18 1027:1027" ht="9" customHeight="1"/>
    <row r="2" spans="3:18 1027:1027" ht="12" customHeight="1" thickBot="1">
      <c r="C2" s="147" t="s">
        <v>718</v>
      </c>
      <c r="R2" s="29"/>
    </row>
    <row r="3" spans="3:18 1027:1027" ht="12" customHeight="1">
      <c r="C3" s="24" t="s">
        <v>0</v>
      </c>
      <c r="D3" s="31" t="s">
        <v>1</v>
      </c>
      <c r="E3" s="32" t="s">
        <v>2</v>
      </c>
      <c r="F3" s="33" t="s">
        <v>3</v>
      </c>
      <c r="G3" s="34" t="s">
        <v>4</v>
      </c>
      <c r="H3" s="35" t="s">
        <v>5</v>
      </c>
      <c r="R3" s="29"/>
    </row>
    <row r="4" spans="3:18 1027:1027" ht="12" customHeight="1">
      <c r="C4" s="142" t="s">
        <v>33</v>
      </c>
      <c r="D4" s="140">
        <f>COUNTIFS('SW Sustain Tracking'!W:W,"Pass",'SW Sustain Tracking'!E:E,$C4)+COUNTIFS('SW Sustain Tracking'!W:W,"Conditional Pass",'SW Sustain Tracking'!E:E,$C4)</f>
        <v>19</v>
      </c>
      <c r="E4" s="140">
        <f>COUNTIFS('SW Sustain Tracking'!W:W,"Fail",'SW Sustain Tracking'!E:E,$C4)</f>
        <v>2</v>
      </c>
      <c r="F4" s="140">
        <f>COUNTIFS('SW Sustain Tracking'!W:W,"Testing",'SW Sustain Tracking'!E:E,$C4)+COUNTIFS('SW Sustain Tracking'!W:W,"Pending",'SW Sustain Tracking'!E:E,$C4)</f>
        <v>23</v>
      </c>
      <c r="G4" s="140">
        <f>COUNTIFS('SW Sustain Tracking'!W:W,"Planning",'SW Sustain Tracking'!E:E,$C4)</f>
        <v>4</v>
      </c>
      <c r="H4" s="143">
        <f>SUM(D4:G4)</f>
        <v>48</v>
      </c>
      <c r="R4" s="29"/>
    </row>
    <row r="5" spans="3:18 1027:1027" ht="12" customHeight="1">
      <c r="C5" s="142" t="s">
        <v>34</v>
      </c>
      <c r="D5" s="140">
        <f>COUNTIFS('SW Sustain Tracking'!W:W,"Pass",'SW Sustain Tracking'!E:E,$C5)+COUNTIFS('SW Sustain Tracking'!W:W,"Conditional Pass",'SW Sustain Tracking'!E:E,$C5)</f>
        <v>13</v>
      </c>
      <c r="E5" s="140">
        <f>COUNTIFS('SW Sustain Tracking'!W:W,"Fail",'SW Sustain Tracking'!E:E,$C5)</f>
        <v>2</v>
      </c>
      <c r="F5" s="140">
        <f>COUNTIFS('SW Sustain Tracking'!W:W,"Testing",'SW Sustain Tracking'!E:E,$C5)+COUNTIFS('SW Sustain Tracking'!W:W,"Pending",'SW Sustain Tracking'!E:E,$C5)</f>
        <v>4</v>
      </c>
      <c r="G5" s="140">
        <f>COUNTIFS('SW Sustain Tracking'!W:W,"Planning",'SW Sustain Tracking'!E:E,$C5)</f>
        <v>5</v>
      </c>
      <c r="H5" s="143">
        <f>SUM(D5:G5)</f>
        <v>24</v>
      </c>
      <c r="R5" s="29"/>
    </row>
    <row r="6" spans="3:18 1027:1027" ht="12" customHeight="1" thickBot="1">
      <c r="C6" s="144" t="s">
        <v>5</v>
      </c>
      <c r="D6" s="145">
        <f>SUM(D4:D5)</f>
        <v>32</v>
      </c>
      <c r="E6" s="145">
        <f t="shared" ref="E6:H6" si="0">SUM(E4:E5)</f>
        <v>4</v>
      </c>
      <c r="F6" s="145">
        <f t="shared" si="0"/>
        <v>27</v>
      </c>
      <c r="G6" s="145">
        <f t="shared" si="0"/>
        <v>9</v>
      </c>
      <c r="H6" s="146">
        <f t="shared" si="0"/>
        <v>72</v>
      </c>
      <c r="R6" s="29"/>
    </row>
    <row r="7" spans="3:18 1027:1027" ht="12" customHeight="1">
      <c r="R7" s="29"/>
    </row>
    <row r="8" spans="3:18 1027:1027" ht="12" customHeight="1" thickBot="1">
      <c r="C8" s="147" t="s">
        <v>724</v>
      </c>
      <c r="R8" s="29"/>
    </row>
    <row r="9" spans="3:18 1027:1027" ht="12" customHeight="1">
      <c r="C9" s="24" t="s">
        <v>0</v>
      </c>
      <c r="D9" s="31" t="s">
        <v>1</v>
      </c>
      <c r="E9" s="32" t="s">
        <v>2</v>
      </c>
      <c r="F9" s="33" t="s">
        <v>3</v>
      </c>
      <c r="G9" s="34" t="s">
        <v>4</v>
      </c>
      <c r="H9" s="35" t="s">
        <v>5</v>
      </c>
      <c r="R9" s="29"/>
    </row>
    <row r="10" spans="3:18 1027:1027" ht="12" customHeight="1">
      <c r="C10" s="142" t="s">
        <v>33</v>
      </c>
      <c r="D10" s="140">
        <f>COUNTIFS('SW Sustain Tracking'!AC:AC,"Pass",'SW Sustain Tracking'!E:E,$C10)+COUNTIFS('SW Sustain Tracking'!AC:AC,"Conditional Pass",'SW Sustain Tracking'!E:E,$C10)+COUNTIFS('SW Sustain Tracking'!AU:AU,"Pass",'SW Sustain Tracking'!E:E,$C10)+COUNTIFS('SW Sustain Tracking'!AU:AU,"Conditional Pass",'SW Sustain Tracking'!E:E,$C10)+COUNTIFS('SW Sustain Tracking'!BL:BL,"Pass",'SW Sustain Tracking'!E:E,$C10)+COUNTIFS('SW Sustain Tracking'!BL:BL,"Conditional Pass",'SW Sustain Tracking'!E:E,$C10)+COUNTIFS('SW Sustain Tracking'!CC:CC,"Pass",'SW Sustain Tracking'!E:E,$C10)+COUNTIFS('SW Sustain Tracking'!CC:CC,"Conditional Pass",'SW Sustain Tracking'!E:E,$C10)</f>
        <v>19</v>
      </c>
      <c r="E10" s="140">
        <f>COUNTIFS('SW Sustain Tracking'!AC:AC,"Fail",'SW Sustain Tracking'!E:E,$C10)+COUNTIFS('SW Sustain Tracking'!AU:AU,"Fail",'SW Sustain Tracking'!E:E,$C10)+COUNTIFS('SW Sustain Tracking'!BL:BL,"Fail",'SW Sustain Tracking'!E:E,$C10)+COUNTIFS('SW Sustain Tracking'!CC:CC,"Fail",'SW Sustain Tracking'!E:E,$C10)</f>
        <v>9</v>
      </c>
      <c r="F10" s="140">
        <f>COUNTIFS('SW Sustain Tracking'!AC:AC,"Testing",'SW Sustain Tracking'!E:E,$C10)+COUNTIFS('SW Sustain Tracking'!AC:AC,"Pending",'SW Sustain Tracking'!E:E,$C10)+COUNTIFS('SW Sustain Tracking'!AU:AU,"Testing",'SW Sustain Tracking'!E:E,$C10)+COUNTIFS('SW Sustain Tracking'!AU:AU,"Pending",'SW Sustain Tracking'!E:E,$C10)+COUNTIFS('SW Sustain Tracking'!BL:BL,"Testing",'SW Sustain Tracking'!E:E,$C10)+COUNTIFS('SW Sustain Tracking'!BL:BL,"Pending",'SW Sustain Tracking'!E:E,$C10)+COUNTIFS('SW Sustain Tracking'!CC:CC,"Testing",'SW Sustain Tracking'!E:E,$C10)+COUNTIFS('SW Sustain Tracking'!CC:CC,"Pending",'SW Sustain Tracking'!E:E,$C10)</f>
        <v>23</v>
      </c>
      <c r="G10" s="140">
        <f>COUNTIFS('SW Sustain Tracking'!AC:AC,"Planning",'SW Sustain Tracking'!E:E,$C10)+COUNTIFS('SW Sustain Tracking'!AU:AU,"Planning",'SW Sustain Tracking'!E:E,$C10)+COUNTIFS('SW Sustain Tracking'!BL:BL,"Planning",'SW Sustain Tracking'!E:E,$C10)+COUNTIFS('SW Sustain Tracking'!CC:CC,"Planning",'SW Sustain Tracking'!E:E,$C10)</f>
        <v>4</v>
      </c>
      <c r="H10" s="143">
        <f>SUM(D10:G10)</f>
        <v>55</v>
      </c>
      <c r="R10" s="29"/>
    </row>
    <row r="11" spans="3:18 1027:1027" ht="12" customHeight="1">
      <c r="C11" s="142" t="s">
        <v>34</v>
      </c>
      <c r="D11" s="140">
        <f>COUNTIFS('SW Sustain Tracking'!AC:AC,"Pass",'SW Sustain Tracking'!E:E,$C11)+COUNTIFS('SW Sustain Tracking'!AC:AC,"Conditional Pass",'SW Sustain Tracking'!E:E,$C11)+COUNTIFS('SW Sustain Tracking'!AU:AU,"Pass",'SW Sustain Tracking'!E:E,$C11)+COUNTIFS('SW Sustain Tracking'!AU:AU,"Conditional Pass",'SW Sustain Tracking'!E:E,$C11)+COUNTIFS('SW Sustain Tracking'!BL:BL,"Pass",'SW Sustain Tracking'!E:E,$C11)+COUNTIFS('SW Sustain Tracking'!BL:BL,"Conditional Pass",'SW Sustain Tracking'!E:E,$C11)+COUNTIFS('SW Sustain Tracking'!CC:CC,"Pass",'SW Sustain Tracking'!E:E,$C11)+COUNTIFS('SW Sustain Tracking'!CC:CC,"Conditional Pass",'SW Sustain Tracking'!E:E,$C11)</f>
        <v>13</v>
      </c>
      <c r="E11" s="140">
        <f>COUNTIFS('SW Sustain Tracking'!AC:AC,"Fail",'SW Sustain Tracking'!E:E,$C11)+COUNTIFS('SW Sustain Tracking'!AU:AU,"Fail",'SW Sustain Tracking'!E:E,$C11)+COUNTIFS('SW Sustain Tracking'!BL:BL,"Fail",'SW Sustain Tracking'!E:E,$C11)+COUNTIFS('SW Sustain Tracking'!CC:CC,"Fail",'SW Sustain Tracking'!E:E,$C11)</f>
        <v>6</v>
      </c>
      <c r="F11" s="140">
        <f>COUNTIFS('SW Sustain Tracking'!AC:AC,"Testing",'SW Sustain Tracking'!E:E,$C11)+COUNTIFS('SW Sustain Tracking'!AC:AC,"Pending",'SW Sustain Tracking'!E:E,$C11)+COUNTIFS('SW Sustain Tracking'!AU:AU,"Testing",'SW Sustain Tracking'!E:E,$C11)+COUNTIFS('SW Sustain Tracking'!AU:AU,"Pending",'SW Sustain Tracking'!E:E,$C11)+COUNTIFS('SW Sustain Tracking'!BL:BL,"Testing",'SW Sustain Tracking'!E:E,$C11)+COUNTIFS('SW Sustain Tracking'!BL:BL,"Pending",'SW Sustain Tracking'!E:E,$C11)+COUNTIFS('SW Sustain Tracking'!CC:CC,"Testing",'SW Sustain Tracking'!E:E,$C11)+COUNTIFS('SW Sustain Tracking'!CC:CC,"Pending",'SW Sustain Tracking'!E:E,$C11)</f>
        <v>4</v>
      </c>
      <c r="G11" s="140">
        <f>COUNTIFS('SW Sustain Tracking'!AC:AC,"Planning",'SW Sustain Tracking'!E:E,$C11)+COUNTIFS('SW Sustain Tracking'!AU:AU,"Planning",'SW Sustain Tracking'!E:E,$C11)+COUNTIFS('SW Sustain Tracking'!BL:BL,"Planning",'SW Sustain Tracking'!E:E,$C11)+COUNTIFS('SW Sustain Tracking'!CC:CC,"Planning",'SW Sustain Tracking'!E:E,$C11)</f>
        <v>5</v>
      </c>
      <c r="H11" s="143">
        <f>SUM(D11:G11)</f>
        <v>28</v>
      </c>
      <c r="R11" s="29"/>
    </row>
    <row r="12" spans="3:18 1027:1027" ht="12" customHeight="1" thickBot="1">
      <c r="C12" s="144" t="s">
        <v>5</v>
      </c>
      <c r="D12" s="145">
        <f>SUM(D10:D11)</f>
        <v>32</v>
      </c>
      <c r="E12" s="145">
        <f t="shared" ref="E12:H12" si="1">SUM(E10:E11)</f>
        <v>15</v>
      </c>
      <c r="F12" s="145">
        <f t="shared" si="1"/>
        <v>27</v>
      </c>
      <c r="G12" s="145">
        <f t="shared" si="1"/>
        <v>9</v>
      </c>
      <c r="H12" s="146">
        <f t="shared" si="1"/>
        <v>83</v>
      </c>
    </row>
    <row r="13" spans="3:18 1027:1027" ht="12" customHeight="1"/>
    <row r="14" spans="3:18 1027:1027" ht="12" customHeight="1" thickBot="1">
      <c r="C14" s="147" t="s">
        <v>38</v>
      </c>
      <c r="R14" s="29"/>
    </row>
    <row r="15" spans="3:18 1027:1027" ht="12" customHeight="1">
      <c r="C15" s="566" t="s">
        <v>7</v>
      </c>
      <c r="D15" s="542" t="s">
        <v>719</v>
      </c>
      <c r="E15" s="542"/>
      <c r="F15" s="542"/>
      <c r="G15" s="542" t="s">
        <v>720</v>
      </c>
      <c r="H15" s="542"/>
      <c r="I15" s="542"/>
      <c r="J15" s="528" t="s">
        <v>5</v>
      </c>
    </row>
    <row r="16" spans="3:18 1027:1027" ht="12" customHeight="1">
      <c r="C16" s="567"/>
      <c r="D16" s="151" t="s">
        <v>33</v>
      </c>
      <c r="E16" s="151" t="s">
        <v>34</v>
      </c>
      <c r="F16" s="151" t="s">
        <v>721</v>
      </c>
      <c r="G16" s="151" t="s">
        <v>33</v>
      </c>
      <c r="H16" s="151" t="s">
        <v>34</v>
      </c>
      <c r="I16" s="152" t="s">
        <v>5</v>
      </c>
      <c r="J16" s="529"/>
      <c r="R16" s="29"/>
      <c r="AMM16" s="28"/>
    </row>
    <row r="17" spans="3:18 1027:1027" ht="12" customHeight="1">
      <c r="C17" s="142" t="s">
        <v>8</v>
      </c>
      <c r="D17" s="140">
        <f>COUNTIFS('SW Sustain Tracking'!$E:$E,$D$16,'SW Sustain Tracking'!$D:$D,$C17,'SW Sustain Tracking'!$AB:$AB,"New Test")</f>
        <v>0</v>
      </c>
      <c r="E17" s="140">
        <f>COUNTIFS('SW Sustain Tracking'!$E:$E,$E$16,'SW Sustain Tracking'!$D:$D,$C17,'SW Sustain Tracking'!$AB:$AB,"New Test")</f>
        <v>0</v>
      </c>
      <c r="F17" s="140">
        <f t="shared" ref="F17:F28" si="2">SUM(C17:E17)</f>
        <v>0</v>
      </c>
      <c r="G17" s="140">
        <f>COUNTIFS('SW Sustain Tracking'!$E:$E,$G$16,'SW Sustain Tracking'!$D:$D,$C17,'SW Sustain Tracking'!$AT:$AT,"Regression1")+COUNTIFS('SW Sustain Tracking'!$E:$E,$G$16,'SW Sustain Tracking'!$D:$D,$C17,'SW Sustain Tracking'!$BK:$BK,"Regression2")+COUNTIFS('SW Sustain Tracking'!$E:$E,$G$16,'SW Sustain Tracking'!$D:$D,$C17,'SW Sustain Tracking'!$CB:$CB,"Regression3")</f>
        <v>0</v>
      </c>
      <c r="H17" s="140">
        <f>COUNTIFS('SW Sustain Tracking'!$E:$E,$H$16,'SW Sustain Tracking'!$D:$D,$C17,'SW Sustain Tracking'!$AT:$AT,"Regression1")+COUNTIFS('SW Sustain Tracking'!$E:$E,$H$16,'SW Sustain Tracking'!$D:$D,$C17,'SW Sustain Tracking'!$BK:$BK,"Regression2")+COUNTIFS('SW Sustain Tracking'!$E:$E,$H$16,'SW Sustain Tracking'!$D:$D,$C17,'SW Sustain Tracking'!$CB:$CB,"Regression3")</f>
        <v>0</v>
      </c>
      <c r="I17" s="140">
        <f t="shared" ref="I17:I28" si="3">SUM(G17:H17)</f>
        <v>0</v>
      </c>
      <c r="J17" s="143">
        <f t="shared" ref="J17:J29" si="4">F17+I17</f>
        <v>0</v>
      </c>
      <c r="R17" s="29"/>
      <c r="AMM17" s="28"/>
    </row>
    <row r="18" spans="3:18 1027:1027" ht="12" customHeight="1">
      <c r="C18" s="142" t="s">
        <v>9</v>
      </c>
      <c r="D18" s="140">
        <f>COUNTIFS('SW Sustain Tracking'!$E:$E,$D$16,'SW Sustain Tracking'!$D:$D,$C18,'SW Sustain Tracking'!$AB:$AB,"New Test")</f>
        <v>0</v>
      </c>
      <c r="E18" s="140">
        <f>COUNTIFS('SW Sustain Tracking'!$E:$E,$E$16,'SW Sustain Tracking'!$D:$D,$C18,'SW Sustain Tracking'!$AB:$AB,"New Test")</f>
        <v>0</v>
      </c>
      <c r="F18" s="140">
        <f t="shared" si="2"/>
        <v>0</v>
      </c>
      <c r="G18" s="140">
        <f>COUNTIFS('SW Sustain Tracking'!$E:$E,$G$16,'SW Sustain Tracking'!$D:$D,$C18,'SW Sustain Tracking'!$AT:$AT,"Regression1")+COUNTIFS('SW Sustain Tracking'!$E:$E,$G$16,'SW Sustain Tracking'!$D:$D,$C18,'SW Sustain Tracking'!$BK:$BK,"Regression2")+COUNTIFS('SW Sustain Tracking'!$E:$E,$G$16,'SW Sustain Tracking'!$D:$D,$C18,'SW Sustain Tracking'!$CB:$CB,"Regression3")</f>
        <v>0</v>
      </c>
      <c r="H18" s="140">
        <f>COUNTIFS('SW Sustain Tracking'!$E:$E,$H$16,'SW Sustain Tracking'!$D:$D,$C18,'SW Sustain Tracking'!$AT:$AT,"Regression1")+COUNTIFS('SW Sustain Tracking'!$E:$E,$H$16,'SW Sustain Tracking'!$D:$D,$C18,'SW Sustain Tracking'!$BK:$BK,"Regression2")+COUNTIFS('SW Sustain Tracking'!$E:$E,$H$16,'SW Sustain Tracking'!$D:$D,$C18,'SW Sustain Tracking'!$CB:$CB,"Regression3")</f>
        <v>0</v>
      </c>
      <c r="I18" s="140">
        <f t="shared" si="3"/>
        <v>0</v>
      </c>
      <c r="J18" s="143">
        <f t="shared" si="4"/>
        <v>0</v>
      </c>
      <c r="R18" s="29"/>
      <c r="AMM18" s="28"/>
    </row>
    <row r="19" spans="3:18 1027:1027" ht="12" customHeight="1">
      <c r="C19" s="142" t="s">
        <v>10</v>
      </c>
      <c r="D19" s="140">
        <f>COUNTIFS('SW Sustain Tracking'!$E:$E,$D$16,'SW Sustain Tracking'!$D:$D,$C19,'SW Sustain Tracking'!$AB:$AB,"New Test")</f>
        <v>0</v>
      </c>
      <c r="E19" s="140">
        <f>COUNTIFS('SW Sustain Tracking'!$E:$E,$E$16,'SW Sustain Tracking'!$D:$D,$C19,'SW Sustain Tracking'!$AB:$AB,"New Test")</f>
        <v>0</v>
      </c>
      <c r="F19" s="140">
        <f t="shared" si="2"/>
        <v>0</v>
      </c>
      <c r="G19" s="140">
        <f>COUNTIFS('SW Sustain Tracking'!$E:$E,$G$16,'SW Sustain Tracking'!$D:$D,$C19,'SW Sustain Tracking'!$AT:$AT,"Regression1")+COUNTIFS('SW Sustain Tracking'!$E:$E,$G$16,'SW Sustain Tracking'!$D:$D,$C19,'SW Sustain Tracking'!$BK:$BK,"Regression2")+COUNTIFS('SW Sustain Tracking'!$E:$E,$G$16,'SW Sustain Tracking'!$D:$D,$C19,'SW Sustain Tracking'!$CB:$CB,"Regression3")</f>
        <v>0</v>
      </c>
      <c r="H19" s="140">
        <f>COUNTIFS('SW Sustain Tracking'!$E:$E,$H$16,'SW Sustain Tracking'!$D:$D,$C19,'SW Sustain Tracking'!$AT:$AT,"Regression1")+COUNTIFS('SW Sustain Tracking'!$E:$E,$H$16,'SW Sustain Tracking'!$D:$D,$C19,'SW Sustain Tracking'!$BK:$BK,"Regression2")+COUNTIFS('SW Sustain Tracking'!$E:$E,$H$16,'SW Sustain Tracking'!$D:$D,$C19,'SW Sustain Tracking'!$CB:$CB,"Regression3")</f>
        <v>0</v>
      </c>
      <c r="I19" s="140">
        <f t="shared" si="3"/>
        <v>0</v>
      </c>
      <c r="J19" s="143">
        <f t="shared" si="4"/>
        <v>0</v>
      </c>
      <c r="R19" s="29"/>
      <c r="AMM19" s="28"/>
    </row>
    <row r="20" spans="3:18 1027:1027" ht="12" customHeight="1">
      <c r="C20" s="142" t="s">
        <v>11</v>
      </c>
      <c r="D20" s="140">
        <f>COUNTIFS('SW Sustain Tracking'!$E:$E,$D$16,'SW Sustain Tracking'!$D:$D,$C20,'SW Sustain Tracking'!$AB:$AB,"New Test")</f>
        <v>25</v>
      </c>
      <c r="E20" s="140">
        <f>COUNTIFS('SW Sustain Tracking'!$E:$E,$E$16,'SW Sustain Tracking'!$D:$D,$C20,'SW Sustain Tracking'!$AB:$AB,"New Test")</f>
        <v>10</v>
      </c>
      <c r="F20" s="140">
        <f t="shared" si="2"/>
        <v>35</v>
      </c>
      <c r="G20" s="140">
        <f>COUNTIFS('SW Sustain Tracking'!$E:$E,$G$16,'SW Sustain Tracking'!$D:$D,$C20,'SW Sustain Tracking'!$AT:$AT,"Regression1")+COUNTIFS('SW Sustain Tracking'!$E:$E,$G$16,'SW Sustain Tracking'!$D:$D,$C20,'SW Sustain Tracking'!$BK:$BK,"Regression2")+COUNTIFS('SW Sustain Tracking'!$E:$E,$G$16,'SW Sustain Tracking'!$D:$D,$C20,'SW Sustain Tracking'!$CB:$CB,"Regression3")</f>
        <v>5</v>
      </c>
      <c r="H20" s="140">
        <f>COUNTIFS('SW Sustain Tracking'!$E:$E,$H$16,'SW Sustain Tracking'!$D:$D,$C20,'SW Sustain Tracking'!$AT:$AT,"Regression1")+COUNTIFS('SW Sustain Tracking'!$E:$E,$H$16,'SW Sustain Tracking'!$D:$D,$C20,'SW Sustain Tracking'!$BK:$BK,"Regression2")+COUNTIFS('SW Sustain Tracking'!$E:$E,$H$16,'SW Sustain Tracking'!$D:$D,$C20,'SW Sustain Tracking'!$CB:$CB,"Regression3")</f>
        <v>3</v>
      </c>
      <c r="I20" s="140">
        <f t="shared" si="3"/>
        <v>8</v>
      </c>
      <c r="J20" s="143">
        <f t="shared" si="4"/>
        <v>43</v>
      </c>
      <c r="R20" s="29"/>
      <c r="AMM20" s="28"/>
    </row>
    <row r="21" spans="3:18 1027:1027" ht="12" customHeight="1">
      <c r="C21" s="142" t="s">
        <v>12</v>
      </c>
      <c r="D21" s="140">
        <f>COUNTIFS('SW Sustain Tracking'!$E:$E,$D$16,'SW Sustain Tracking'!$D:$D,$C21,'SW Sustain Tracking'!$AB:$AB,"New Test")</f>
        <v>19</v>
      </c>
      <c r="E21" s="140">
        <f>COUNTIFS('SW Sustain Tracking'!$E:$E,$E$16,'SW Sustain Tracking'!$D:$D,$C21,'SW Sustain Tracking'!$AB:$AB,"New Test")</f>
        <v>14</v>
      </c>
      <c r="F21" s="140">
        <f t="shared" si="2"/>
        <v>33</v>
      </c>
      <c r="G21" s="140">
        <f>COUNTIFS('SW Sustain Tracking'!$E:$E,$G$16,'SW Sustain Tracking'!$D:$D,$C21,'SW Sustain Tracking'!$AT:$AT,"Regression1")+COUNTIFS('SW Sustain Tracking'!$E:$E,$G$16,'SW Sustain Tracking'!$D:$D,$C21,'SW Sustain Tracking'!$BK:$BK,"Regression2")+COUNTIFS('SW Sustain Tracking'!$E:$E,$G$16,'SW Sustain Tracking'!$D:$D,$C21,'SW Sustain Tracking'!$CB:$CB,"Regression3")</f>
        <v>2</v>
      </c>
      <c r="H21" s="140">
        <f>COUNTIFS('SW Sustain Tracking'!$E:$E,$H$16,'SW Sustain Tracking'!$D:$D,$C21,'SW Sustain Tracking'!$AT:$AT,"Regression1")+COUNTIFS('SW Sustain Tracking'!$E:$E,$H$16,'SW Sustain Tracking'!$D:$D,$C21,'SW Sustain Tracking'!$BK:$BK,"Regression2")+COUNTIFS('SW Sustain Tracking'!$E:$E,$H$16,'SW Sustain Tracking'!$D:$D,$C21,'SW Sustain Tracking'!$CB:$CB,"Regression3")</f>
        <v>1</v>
      </c>
      <c r="I21" s="140">
        <f t="shared" si="3"/>
        <v>3</v>
      </c>
      <c r="J21" s="143">
        <f t="shared" si="4"/>
        <v>36</v>
      </c>
      <c r="R21" s="29"/>
      <c r="AMM21" s="28"/>
    </row>
    <row r="22" spans="3:18 1027:1027" ht="12" customHeight="1">
      <c r="C22" s="142" t="s">
        <v>13</v>
      </c>
      <c r="D22" s="140">
        <f>COUNTIFS('SW Sustain Tracking'!$E:$E,$D$16,'SW Sustain Tracking'!$D:$D,$C22,'SW Sustain Tracking'!$AB:$AB,"New Test")</f>
        <v>4</v>
      </c>
      <c r="E22" s="140">
        <f>COUNTIFS('SW Sustain Tracking'!$E:$E,$E$16,'SW Sustain Tracking'!$D:$D,$C22,'SW Sustain Tracking'!$AB:$AB,"New Test")</f>
        <v>0</v>
      </c>
      <c r="F22" s="140">
        <f t="shared" si="2"/>
        <v>4</v>
      </c>
      <c r="G22" s="140">
        <f>COUNTIFS('SW Sustain Tracking'!$E:$E,$G$16,'SW Sustain Tracking'!$D:$D,$C22,'SW Sustain Tracking'!$AT:$AT,"Regression1")+COUNTIFS('SW Sustain Tracking'!$E:$E,$G$16,'SW Sustain Tracking'!$D:$D,$C22,'SW Sustain Tracking'!$BK:$BK,"Regression2")+COUNTIFS('SW Sustain Tracking'!$E:$E,$G$16,'SW Sustain Tracking'!$D:$D,$C22,'SW Sustain Tracking'!$CB:$CB,"Regression3")</f>
        <v>0</v>
      </c>
      <c r="H22" s="140">
        <f>COUNTIFS('SW Sustain Tracking'!$E:$E,$H$16,'SW Sustain Tracking'!$D:$D,$C22,'SW Sustain Tracking'!$AT:$AT,"Regression1")+COUNTIFS('SW Sustain Tracking'!$E:$E,$H$16,'SW Sustain Tracking'!$D:$D,$C22,'SW Sustain Tracking'!$BK:$BK,"Regression2")+COUNTIFS('SW Sustain Tracking'!$E:$E,$H$16,'SW Sustain Tracking'!$D:$D,$C22,'SW Sustain Tracking'!$CB:$CB,"Regression3")</f>
        <v>0</v>
      </c>
      <c r="I22" s="140">
        <f t="shared" si="3"/>
        <v>0</v>
      </c>
      <c r="J22" s="143">
        <f t="shared" si="4"/>
        <v>4</v>
      </c>
      <c r="R22" s="29"/>
      <c r="AMM22" s="28"/>
    </row>
    <row r="23" spans="3:18 1027:1027" ht="12" customHeight="1">
      <c r="C23" s="142" t="s">
        <v>14</v>
      </c>
      <c r="D23" s="140">
        <f>COUNTIFS('SW Sustain Tracking'!$E:$E,$D$16,'SW Sustain Tracking'!$D:$D,$C23,'SW Sustain Tracking'!$AB:$AB,"New Test")</f>
        <v>0</v>
      </c>
      <c r="E23" s="140">
        <f>COUNTIFS('SW Sustain Tracking'!$E:$E,$E$16,'SW Sustain Tracking'!$D:$D,$C23,'SW Sustain Tracking'!$AB:$AB,"New Test")</f>
        <v>0</v>
      </c>
      <c r="F23" s="140">
        <f t="shared" si="2"/>
        <v>0</v>
      </c>
      <c r="G23" s="140">
        <f>COUNTIFS('SW Sustain Tracking'!$E:$E,$G$16,'SW Sustain Tracking'!$D:$D,$C23,'SW Sustain Tracking'!$AT:$AT,"Regression1")+COUNTIFS('SW Sustain Tracking'!$E:$E,$G$16,'SW Sustain Tracking'!$D:$D,$C23,'SW Sustain Tracking'!$BK:$BK,"Regression2")+COUNTIFS('SW Sustain Tracking'!$E:$E,$G$16,'SW Sustain Tracking'!$D:$D,$C23,'SW Sustain Tracking'!$CB:$CB,"Regression3")</f>
        <v>0</v>
      </c>
      <c r="H23" s="140">
        <f>COUNTIFS('SW Sustain Tracking'!$E:$E,$H$16,'SW Sustain Tracking'!$D:$D,$C23,'SW Sustain Tracking'!$AT:$AT,"Regression1")+COUNTIFS('SW Sustain Tracking'!$E:$E,$H$16,'SW Sustain Tracking'!$D:$D,$C23,'SW Sustain Tracking'!$BK:$BK,"Regression2")+COUNTIFS('SW Sustain Tracking'!$E:$E,$H$16,'SW Sustain Tracking'!$D:$D,$C23,'SW Sustain Tracking'!$CB:$CB,"Regression3")</f>
        <v>0</v>
      </c>
      <c r="I23" s="140">
        <f t="shared" si="3"/>
        <v>0</v>
      </c>
      <c r="J23" s="143">
        <f t="shared" si="4"/>
        <v>0</v>
      </c>
      <c r="R23" s="29"/>
      <c r="AMM23" s="28"/>
    </row>
    <row r="24" spans="3:18 1027:1027" ht="12" customHeight="1">
      <c r="C24" s="142" t="s">
        <v>15</v>
      </c>
      <c r="D24" s="140">
        <f>COUNTIFS('SW Sustain Tracking'!$E:$E,$D$16,'SW Sustain Tracking'!$D:$D,$C24,'SW Sustain Tracking'!$AB:$AB,"New Test")</f>
        <v>0</v>
      </c>
      <c r="E24" s="140">
        <f>COUNTIFS('SW Sustain Tracking'!$E:$E,$E$16,'SW Sustain Tracking'!$D:$D,$C24,'SW Sustain Tracking'!$AB:$AB,"New Test")</f>
        <v>0</v>
      </c>
      <c r="F24" s="140">
        <f t="shared" si="2"/>
        <v>0</v>
      </c>
      <c r="G24" s="140">
        <f>COUNTIFS('SW Sustain Tracking'!$E:$E,$G$16,'SW Sustain Tracking'!$D:$D,$C24,'SW Sustain Tracking'!$AT:$AT,"Regression1")+COUNTIFS('SW Sustain Tracking'!$E:$E,$G$16,'SW Sustain Tracking'!$D:$D,$C24,'SW Sustain Tracking'!$BK:$BK,"Regression2")+COUNTIFS('SW Sustain Tracking'!$E:$E,$G$16,'SW Sustain Tracking'!$D:$D,$C24,'SW Sustain Tracking'!$CB:$CB,"Regression3")</f>
        <v>0</v>
      </c>
      <c r="H24" s="140">
        <f>COUNTIFS('SW Sustain Tracking'!$E:$E,$H$16,'SW Sustain Tracking'!$D:$D,$C24,'SW Sustain Tracking'!$AT:$AT,"Regression1")+COUNTIFS('SW Sustain Tracking'!$E:$E,$H$16,'SW Sustain Tracking'!$D:$D,$C24,'SW Sustain Tracking'!$BK:$BK,"Regression2")+COUNTIFS('SW Sustain Tracking'!$E:$E,$H$16,'SW Sustain Tracking'!$D:$D,$C24,'SW Sustain Tracking'!$CB:$CB,"Regression3")</f>
        <v>0</v>
      </c>
      <c r="I24" s="140">
        <f t="shared" si="3"/>
        <v>0</v>
      </c>
      <c r="J24" s="143">
        <f t="shared" si="4"/>
        <v>0</v>
      </c>
      <c r="R24" s="29"/>
      <c r="AMM24" s="28"/>
    </row>
    <row r="25" spans="3:18 1027:1027" ht="12" customHeight="1">
      <c r="C25" s="142" t="s">
        <v>16</v>
      </c>
      <c r="D25" s="140">
        <f>COUNTIFS('SW Sustain Tracking'!$E:$E,$D$16,'SW Sustain Tracking'!$D:$D,$C25,'SW Sustain Tracking'!$AB:$AB,"New Test")</f>
        <v>0</v>
      </c>
      <c r="E25" s="140">
        <f>COUNTIFS('SW Sustain Tracking'!$E:$E,$E$16,'SW Sustain Tracking'!$D:$D,$C25,'SW Sustain Tracking'!$AB:$AB,"New Test")</f>
        <v>0</v>
      </c>
      <c r="F25" s="140">
        <f t="shared" si="2"/>
        <v>0</v>
      </c>
      <c r="G25" s="140">
        <f>COUNTIFS('SW Sustain Tracking'!$E:$E,$G$16,'SW Sustain Tracking'!$D:$D,$C25,'SW Sustain Tracking'!$AT:$AT,"Regression1")+COUNTIFS('SW Sustain Tracking'!$E:$E,$G$16,'SW Sustain Tracking'!$D:$D,$C25,'SW Sustain Tracking'!$BK:$BK,"Regression2")+COUNTIFS('SW Sustain Tracking'!$E:$E,$G$16,'SW Sustain Tracking'!$D:$D,$C25,'SW Sustain Tracking'!$CB:$CB,"Regression3")</f>
        <v>0</v>
      </c>
      <c r="H25" s="140">
        <f>COUNTIFS('SW Sustain Tracking'!$E:$E,$H$16,'SW Sustain Tracking'!$D:$D,$C25,'SW Sustain Tracking'!$AT:$AT,"Regression1")+COUNTIFS('SW Sustain Tracking'!$E:$E,$H$16,'SW Sustain Tracking'!$D:$D,$C25,'SW Sustain Tracking'!$BK:$BK,"Regression2")+COUNTIFS('SW Sustain Tracking'!$E:$E,$H$16,'SW Sustain Tracking'!$D:$D,$C25,'SW Sustain Tracking'!$CB:$CB,"Regression3")</f>
        <v>0</v>
      </c>
      <c r="I25" s="140">
        <f t="shared" si="3"/>
        <v>0</v>
      </c>
      <c r="J25" s="143">
        <f t="shared" si="4"/>
        <v>0</v>
      </c>
      <c r="R25" s="29"/>
      <c r="AMM25" s="28"/>
    </row>
    <row r="26" spans="3:18 1027:1027" ht="12" customHeight="1">
      <c r="C26" s="142" t="s">
        <v>17</v>
      </c>
      <c r="D26" s="140">
        <f>COUNTIFS('SW Sustain Tracking'!$E:$E,$D$16,'SW Sustain Tracking'!$D:$D,$C26,'SW Sustain Tracking'!$AB:$AB,"New Test")</f>
        <v>0</v>
      </c>
      <c r="E26" s="140">
        <f>COUNTIFS('SW Sustain Tracking'!$E:$E,$E$16,'SW Sustain Tracking'!$D:$D,$C26,'SW Sustain Tracking'!$AB:$AB,"New Test")</f>
        <v>0</v>
      </c>
      <c r="F26" s="140">
        <f t="shared" si="2"/>
        <v>0</v>
      </c>
      <c r="G26" s="140">
        <f>COUNTIFS('SW Sustain Tracking'!$E:$E,$G$16,'SW Sustain Tracking'!$D:$D,$C26,'SW Sustain Tracking'!$AT:$AT,"Regression1")+COUNTIFS('SW Sustain Tracking'!$E:$E,$G$16,'SW Sustain Tracking'!$D:$D,$C26,'SW Sustain Tracking'!$BK:$BK,"Regression2")+COUNTIFS('SW Sustain Tracking'!$E:$E,$G$16,'SW Sustain Tracking'!$D:$D,$C26,'SW Sustain Tracking'!$CB:$CB,"Regression3")</f>
        <v>0</v>
      </c>
      <c r="H26" s="140">
        <f>COUNTIFS('SW Sustain Tracking'!$E:$E,$H$16,'SW Sustain Tracking'!$D:$D,$C26,'SW Sustain Tracking'!$AT:$AT,"Regression1")+COUNTIFS('SW Sustain Tracking'!$E:$E,$H$16,'SW Sustain Tracking'!$D:$D,$C26,'SW Sustain Tracking'!$BK:$BK,"Regression2")+COUNTIFS('SW Sustain Tracking'!$E:$E,$H$16,'SW Sustain Tracking'!$D:$D,$C26,'SW Sustain Tracking'!$CB:$CB,"Regression3")</f>
        <v>0</v>
      </c>
      <c r="I26" s="140">
        <f t="shared" si="3"/>
        <v>0</v>
      </c>
      <c r="J26" s="143">
        <f t="shared" si="4"/>
        <v>0</v>
      </c>
      <c r="R26" s="29"/>
      <c r="AMM26" s="28"/>
    </row>
    <row r="27" spans="3:18 1027:1027" ht="12" customHeight="1">
      <c r="C27" s="142" t="s">
        <v>18</v>
      </c>
      <c r="D27" s="140">
        <f>COUNTIFS('SW Sustain Tracking'!$E:$E,$D$16,'SW Sustain Tracking'!$D:$D,$C27,'SW Sustain Tracking'!$AB:$AB,"New Test")</f>
        <v>0</v>
      </c>
      <c r="E27" s="140">
        <f>COUNTIFS('SW Sustain Tracking'!$E:$E,$E$16,'SW Sustain Tracking'!$D:$D,$C27,'SW Sustain Tracking'!$AB:$AB,"New Test")</f>
        <v>0</v>
      </c>
      <c r="F27" s="140">
        <f t="shared" si="2"/>
        <v>0</v>
      </c>
      <c r="G27" s="140">
        <f>COUNTIFS('SW Sustain Tracking'!$E:$E,$G$16,'SW Sustain Tracking'!$D:$D,$C27,'SW Sustain Tracking'!$AT:$AT,"Regression1")+COUNTIFS('SW Sustain Tracking'!$E:$E,$G$16,'SW Sustain Tracking'!$D:$D,$C27,'SW Sustain Tracking'!$BK:$BK,"Regression2")+COUNTIFS('SW Sustain Tracking'!$E:$E,$G$16,'SW Sustain Tracking'!$D:$D,$C27,'SW Sustain Tracking'!$CB:$CB,"Regression3")</f>
        <v>0</v>
      </c>
      <c r="H27" s="140">
        <f>COUNTIFS('SW Sustain Tracking'!$E:$E,$H$16,'SW Sustain Tracking'!$D:$D,$C27,'SW Sustain Tracking'!$AT:$AT,"Regression1")+COUNTIFS('SW Sustain Tracking'!$E:$E,$H$16,'SW Sustain Tracking'!$D:$D,$C27,'SW Sustain Tracking'!$BK:$BK,"Regression2")+COUNTIFS('SW Sustain Tracking'!$E:$E,$H$16,'SW Sustain Tracking'!$D:$D,$C27,'SW Sustain Tracking'!$CB:$CB,"Regression3")</f>
        <v>0</v>
      </c>
      <c r="I27" s="140">
        <f t="shared" si="3"/>
        <v>0</v>
      </c>
      <c r="J27" s="143">
        <f t="shared" si="4"/>
        <v>0</v>
      </c>
      <c r="R27" s="29"/>
      <c r="AMM27" s="28"/>
    </row>
    <row r="28" spans="3:18 1027:1027" ht="12" customHeight="1">
      <c r="C28" s="142" t="s">
        <v>19</v>
      </c>
      <c r="D28" s="140">
        <f>COUNTIFS('SW Sustain Tracking'!$E:$E,$D$16,'SW Sustain Tracking'!$D:$D,$C28,'SW Sustain Tracking'!$AB:$AB,"New Test")</f>
        <v>0</v>
      </c>
      <c r="E28" s="140">
        <f>COUNTIFS('SW Sustain Tracking'!$E:$E,$E$16,'SW Sustain Tracking'!$D:$D,$C28,'SW Sustain Tracking'!$AB:$AB,"New Test")</f>
        <v>0</v>
      </c>
      <c r="F28" s="140">
        <f t="shared" si="2"/>
        <v>0</v>
      </c>
      <c r="G28" s="140">
        <f>COUNTIFS('SW Sustain Tracking'!$E:$E,$G$16,'SW Sustain Tracking'!$D:$D,$C28,'SW Sustain Tracking'!$AT:$AT,"Regression1")+COUNTIFS('SW Sustain Tracking'!$E:$E,$G$16,'SW Sustain Tracking'!$D:$D,$C28,'SW Sustain Tracking'!$BK:$BK,"Regression2")+COUNTIFS('SW Sustain Tracking'!$E:$E,$G$16,'SW Sustain Tracking'!$D:$D,$C28,'SW Sustain Tracking'!$CB:$CB,"Regression3")</f>
        <v>0</v>
      </c>
      <c r="H28" s="140">
        <f>COUNTIFS('SW Sustain Tracking'!$E:$E,$H$16,'SW Sustain Tracking'!$D:$D,$C28,'SW Sustain Tracking'!$AT:$AT,"Regression1")+COUNTIFS('SW Sustain Tracking'!$E:$E,$H$16,'SW Sustain Tracking'!$D:$D,$C28,'SW Sustain Tracking'!$BK:$BK,"Regression2")+COUNTIFS('SW Sustain Tracking'!$E:$E,$H$16,'SW Sustain Tracking'!$D:$D,$C28,'SW Sustain Tracking'!$CB:$CB,"Regression3")</f>
        <v>0</v>
      </c>
      <c r="I28" s="140">
        <f t="shared" si="3"/>
        <v>0</v>
      </c>
      <c r="J28" s="143">
        <f t="shared" si="4"/>
        <v>0</v>
      </c>
      <c r="R28" s="29"/>
      <c r="AMM28" s="28"/>
    </row>
    <row r="29" spans="3:18 1027:1027" ht="12" customHeight="1" thickBot="1">
      <c r="C29" s="144" t="s">
        <v>5</v>
      </c>
      <c r="D29" s="145">
        <f>SUM(D17:D28)</f>
        <v>48</v>
      </c>
      <c r="E29" s="145">
        <f>SUM(E17:E28)</f>
        <v>24</v>
      </c>
      <c r="F29" s="145">
        <f>SUM(F17:F28)</f>
        <v>72</v>
      </c>
      <c r="G29" s="145">
        <f t="shared" ref="G29:I29" si="5">SUM(G17:G28)</f>
        <v>7</v>
      </c>
      <c r="H29" s="145">
        <f t="shared" si="5"/>
        <v>4</v>
      </c>
      <c r="I29" s="145">
        <f t="shared" si="5"/>
        <v>11</v>
      </c>
      <c r="J29" s="146">
        <f t="shared" si="4"/>
        <v>83</v>
      </c>
      <c r="R29" s="29"/>
      <c r="AMM29" s="28"/>
    </row>
    <row r="30" spans="3:18 1027:1027" ht="12" customHeight="1">
      <c r="C30" s="37"/>
      <c r="D30" s="37"/>
      <c r="E30" s="37"/>
      <c r="F30" s="37"/>
      <c r="R30" s="29"/>
      <c r="AMM30" s="28"/>
    </row>
    <row r="31" spans="3:18 1027:1027" ht="12" customHeight="1" thickBot="1">
      <c r="C31" s="147" t="s">
        <v>665</v>
      </c>
      <c r="D31" s="37"/>
      <c r="E31" s="37"/>
      <c r="F31" s="37"/>
      <c r="R31" s="29"/>
      <c r="AMM31" s="28"/>
    </row>
    <row r="32" spans="3:18 1027:1027" ht="12" customHeight="1">
      <c r="C32" s="568" t="s">
        <v>7</v>
      </c>
      <c r="D32" s="542" t="s">
        <v>719</v>
      </c>
      <c r="E32" s="542"/>
      <c r="F32" s="542"/>
      <c r="G32" s="542" t="s">
        <v>720</v>
      </c>
      <c r="H32" s="542"/>
      <c r="I32" s="542"/>
      <c r="J32" s="528" t="s">
        <v>5</v>
      </c>
      <c r="R32" s="29"/>
      <c r="AMM32" s="28"/>
    </row>
    <row r="33" spans="2:18 1027:1027" ht="12" customHeight="1">
      <c r="C33" s="569"/>
      <c r="D33" s="151" t="s">
        <v>33</v>
      </c>
      <c r="E33" s="151" t="s">
        <v>34</v>
      </c>
      <c r="F33" s="151" t="s">
        <v>721</v>
      </c>
      <c r="G33" s="151" t="s">
        <v>33</v>
      </c>
      <c r="H33" s="151" t="s">
        <v>34</v>
      </c>
      <c r="I33" s="152" t="s">
        <v>5</v>
      </c>
      <c r="J33" s="529"/>
      <c r="R33" s="29"/>
      <c r="AMM33" s="28"/>
    </row>
    <row r="34" spans="2:18 1027:1027" ht="12" customHeight="1">
      <c r="C34" s="154" t="s">
        <v>8</v>
      </c>
      <c r="D34" s="150">
        <f>SUMIFS('SW Sustain Tracking'!$AJ:$AJ,'SW Sustain Tracking'!$D:$D,$C34,'SW Sustain Tracking'!$E:$E,D$33)</f>
        <v>0</v>
      </c>
      <c r="E34" s="150">
        <f>SUMIFS('SW Sustain Tracking'!$AJ:$AJ,'SW Sustain Tracking'!$D:$D,$C34,'SW Sustain Tracking'!$E:$E,E$33)</f>
        <v>0</v>
      </c>
      <c r="F34" s="153">
        <f t="shared" ref="F34:F45" si="6">SUM(D34:E34)</f>
        <v>0</v>
      </c>
      <c r="G34" s="150">
        <f>SUMIFS('SW Sustain Tracking'!$BB:$BB,'SW Sustain Tracking'!$D:$D,$C34,'SW Sustain Tracking'!$E:$E,G$33)+SUMIFS('SW Sustain Tracking'!$BS:$BS,'SW Sustain Tracking'!$D:$D,$C34,'SW Sustain Tracking'!$E:$E,G$33)+SUMIFS('SW Sustain Tracking'!$CJ:$CJ,'SW Sustain Tracking'!$D:$D,$C34,'SW Sustain Tracking'!$E:$E,G$33)</f>
        <v>0</v>
      </c>
      <c r="H34" s="150">
        <f>SUMIFS('SW Sustain Tracking'!$BB:$BB,'SW Sustain Tracking'!$D:$D,$C34,'SW Sustain Tracking'!$E:$E,H$33)+SUMIFS('SW Sustain Tracking'!$BS:$BS,'SW Sustain Tracking'!$D:$D,$C34,'SW Sustain Tracking'!$E:$E,H$33)+SUMIFS('SW Sustain Tracking'!$CJ:$CJ,'SW Sustain Tracking'!$D:$D,$C34,'SW Sustain Tracking'!$E:$E,H$33)</f>
        <v>0</v>
      </c>
      <c r="I34" s="150">
        <f t="shared" ref="I34:I45" si="7">SUM(G34:H34)</f>
        <v>0</v>
      </c>
      <c r="J34" s="149">
        <f t="shared" ref="J34:J46" si="8">F34+I34</f>
        <v>0</v>
      </c>
      <c r="R34" s="29"/>
      <c r="AMM34" s="28"/>
    </row>
    <row r="35" spans="2:18 1027:1027" ht="12" customHeight="1">
      <c r="C35" s="154" t="s">
        <v>9</v>
      </c>
      <c r="D35" s="150">
        <f>SUMIFS('SW Sustain Tracking'!$AJ:$AJ,'SW Sustain Tracking'!$D:$D,$C35,'SW Sustain Tracking'!$E:$E,D$33)</f>
        <v>0</v>
      </c>
      <c r="E35" s="150">
        <f>SUMIFS('SW Sustain Tracking'!$AJ:$AJ,'SW Sustain Tracking'!$D:$D,$C35,'SW Sustain Tracking'!$E:$E,E$33)</f>
        <v>0</v>
      </c>
      <c r="F35" s="153">
        <f t="shared" si="6"/>
        <v>0</v>
      </c>
      <c r="G35" s="150">
        <f>SUMIFS('SW Sustain Tracking'!$BB:$BB,'SW Sustain Tracking'!$D:$D,$C35,'SW Sustain Tracking'!$E:$E,G$33)+SUMIFS('SW Sustain Tracking'!$BS:$BS,'SW Sustain Tracking'!$D:$D,$C35,'SW Sustain Tracking'!$E:$E,G$33)+SUMIFS('SW Sustain Tracking'!$CJ:$CJ,'SW Sustain Tracking'!$D:$D,$C35,'SW Sustain Tracking'!$E:$E,G$33)</f>
        <v>0</v>
      </c>
      <c r="H35" s="150">
        <f>SUMIFS('SW Sustain Tracking'!$BB:$BB,'SW Sustain Tracking'!$D:$D,$C35,'SW Sustain Tracking'!$E:$E,H$33)+SUMIFS('SW Sustain Tracking'!$BS:$BS,'SW Sustain Tracking'!$D:$D,$C35,'SW Sustain Tracking'!$E:$E,H$33)+SUMIFS('SW Sustain Tracking'!$CJ:$CJ,'SW Sustain Tracking'!$D:$D,$C35,'SW Sustain Tracking'!$E:$E,H$33)</f>
        <v>0</v>
      </c>
      <c r="I35" s="150">
        <f t="shared" si="7"/>
        <v>0</v>
      </c>
      <c r="J35" s="149">
        <f t="shared" si="8"/>
        <v>0</v>
      </c>
      <c r="R35" s="29"/>
      <c r="AMM35" s="28"/>
    </row>
    <row r="36" spans="2:18 1027:1027" ht="12" customHeight="1">
      <c r="C36" s="154" t="s">
        <v>10</v>
      </c>
      <c r="D36" s="150">
        <f>SUMIFS('SW Sustain Tracking'!$AJ:$AJ,'SW Sustain Tracking'!$D:$D,$C36,'SW Sustain Tracking'!$E:$E,D$33)</f>
        <v>0</v>
      </c>
      <c r="E36" s="150">
        <f>SUMIFS('SW Sustain Tracking'!$AJ:$AJ,'SW Sustain Tracking'!$D:$D,$C36,'SW Sustain Tracking'!$E:$E,E$33)</f>
        <v>0</v>
      </c>
      <c r="F36" s="153">
        <f t="shared" si="6"/>
        <v>0</v>
      </c>
      <c r="G36" s="150">
        <f>SUMIFS('SW Sustain Tracking'!$BB:$BB,'SW Sustain Tracking'!$D:$D,$C36,'SW Sustain Tracking'!$E:$E,G$33)+SUMIFS('SW Sustain Tracking'!$BS:$BS,'SW Sustain Tracking'!$D:$D,$C36,'SW Sustain Tracking'!$E:$E,G$33)+SUMIFS('SW Sustain Tracking'!$CJ:$CJ,'SW Sustain Tracking'!$D:$D,$C36,'SW Sustain Tracking'!$E:$E,G$33)</f>
        <v>0</v>
      </c>
      <c r="H36" s="150">
        <f>SUMIFS('SW Sustain Tracking'!$BB:$BB,'SW Sustain Tracking'!$D:$D,$C36,'SW Sustain Tracking'!$E:$E,H$33)+SUMIFS('SW Sustain Tracking'!$BS:$BS,'SW Sustain Tracking'!$D:$D,$C36,'SW Sustain Tracking'!$E:$E,H$33)+SUMIFS('SW Sustain Tracking'!$CJ:$CJ,'SW Sustain Tracking'!$D:$D,$C36,'SW Sustain Tracking'!$E:$E,H$33)</f>
        <v>0</v>
      </c>
      <c r="I36" s="150">
        <f t="shared" si="7"/>
        <v>0</v>
      </c>
      <c r="J36" s="149">
        <f t="shared" si="8"/>
        <v>0</v>
      </c>
      <c r="R36" s="29"/>
      <c r="AMM36" s="28"/>
    </row>
    <row r="37" spans="2:18 1027:1027" ht="12" customHeight="1">
      <c r="C37" s="154" t="s">
        <v>11</v>
      </c>
      <c r="D37" s="150">
        <f>SUMIFS('SW Sustain Tracking'!$AJ:$AJ,'SW Sustain Tracking'!$D:$D,$C37,'SW Sustain Tracking'!$E:$E,D$33)</f>
        <v>36.288027210884358</v>
      </c>
      <c r="E37" s="150">
        <f>SUMIFS('SW Sustain Tracking'!$AJ:$AJ,'SW Sustain Tracking'!$D:$D,$C37,'SW Sustain Tracking'!$E:$E,E$33)</f>
        <v>14.283095238095237</v>
      </c>
      <c r="F37" s="153">
        <f t="shared" si="6"/>
        <v>50.571122448979594</v>
      </c>
      <c r="G37" s="150" t="e">
        <f>SUMIFS('SW Sustain Tracking'!$BB:$BB,'SW Sustain Tracking'!$D:$D,$C37,'SW Sustain Tracking'!$E:$E,G$33)+SUMIFS('SW Sustain Tracking'!$BS:$BS,'SW Sustain Tracking'!$D:$D,$C37,'SW Sustain Tracking'!$E:$E,G$33)+SUMIFS('SW Sustain Tracking'!$CJ:$CJ,'SW Sustain Tracking'!$D:$D,$C37,'SW Sustain Tracking'!$E:$E,G$33)</f>
        <v>#DIV/0!</v>
      </c>
      <c r="H37" s="150">
        <f>SUMIFS('SW Sustain Tracking'!$BB:$BB,'SW Sustain Tracking'!$D:$D,$C37,'SW Sustain Tracking'!$E:$E,H$33)+SUMIFS('SW Sustain Tracking'!$BS:$BS,'SW Sustain Tracking'!$D:$D,$C37,'SW Sustain Tracking'!$E:$E,H$33)+SUMIFS('SW Sustain Tracking'!$CJ:$CJ,'SW Sustain Tracking'!$D:$D,$C37,'SW Sustain Tracking'!$E:$E,H$33)</f>
        <v>2.4428571428571431</v>
      </c>
      <c r="I37" s="150" t="e">
        <f t="shared" si="7"/>
        <v>#DIV/0!</v>
      </c>
      <c r="J37" s="149" t="e">
        <f t="shared" si="8"/>
        <v>#DIV/0!</v>
      </c>
      <c r="R37" s="29"/>
      <c r="AMM37" s="28"/>
    </row>
    <row r="38" spans="2:18 1027:1027" ht="12" customHeight="1">
      <c r="C38" s="154" t="s">
        <v>12</v>
      </c>
      <c r="D38" s="150">
        <f>SUMIFS('SW Sustain Tracking'!$AJ:$AJ,'SW Sustain Tracking'!$D:$D,$C38,'SW Sustain Tracking'!$E:$E,D$33)</f>
        <v>28.757074829931977</v>
      </c>
      <c r="E38" s="150">
        <f>SUMIFS('SW Sustain Tracking'!$AJ:$AJ,'SW Sustain Tracking'!$D:$D,$C38,'SW Sustain Tracking'!$E:$E,E$33)</f>
        <v>12.011020408163263</v>
      </c>
      <c r="F38" s="153">
        <f t="shared" si="6"/>
        <v>40.768095238095242</v>
      </c>
      <c r="G38" s="150">
        <f>SUMIFS('SW Sustain Tracking'!$BB:$BB,'SW Sustain Tracking'!$D:$D,$C38,'SW Sustain Tracking'!$E:$E,G$33)+SUMIFS('SW Sustain Tracking'!$BS:$BS,'SW Sustain Tracking'!$D:$D,$C38,'SW Sustain Tracking'!$E:$E,G$33)+SUMIFS('SW Sustain Tracking'!$CJ:$CJ,'SW Sustain Tracking'!$D:$D,$C38,'SW Sustain Tracking'!$E:$E,G$33)</f>
        <v>2.7142857142857144</v>
      </c>
      <c r="H38" s="150">
        <f>SUMIFS('SW Sustain Tracking'!$BB:$BB,'SW Sustain Tracking'!$D:$D,$C38,'SW Sustain Tracking'!$E:$E,H$33)+SUMIFS('SW Sustain Tracking'!$BS:$BS,'SW Sustain Tracking'!$D:$D,$C38,'SW Sustain Tracking'!$E:$E,H$33)+SUMIFS('SW Sustain Tracking'!$CJ:$CJ,'SW Sustain Tracking'!$D:$D,$C38,'SW Sustain Tracking'!$E:$E,H$33)</f>
        <v>0.86428571428571421</v>
      </c>
      <c r="I38" s="150">
        <f t="shared" si="7"/>
        <v>3.5785714285714287</v>
      </c>
      <c r="J38" s="149">
        <f t="shared" si="8"/>
        <v>44.346666666666671</v>
      </c>
      <c r="R38" s="29"/>
      <c r="AMM38" s="28"/>
    </row>
    <row r="39" spans="2:18 1027:1027" ht="12" customHeight="1">
      <c r="C39" s="154" t="s">
        <v>13</v>
      </c>
      <c r="D39" s="150">
        <f>SUMIFS('SW Sustain Tracking'!$AJ:$AJ,'SW Sustain Tracking'!$D:$D,$C39,'SW Sustain Tracking'!$E:$E,D$33)</f>
        <v>1.180952380952381</v>
      </c>
      <c r="E39" s="150">
        <f>SUMIFS('SW Sustain Tracking'!$AJ:$AJ,'SW Sustain Tracking'!$D:$D,$C39,'SW Sustain Tracking'!$E:$E,E$33)</f>
        <v>0</v>
      </c>
      <c r="F39" s="153">
        <f t="shared" si="6"/>
        <v>1.180952380952381</v>
      </c>
      <c r="G39" s="150">
        <f>SUMIFS('SW Sustain Tracking'!$BB:$BB,'SW Sustain Tracking'!$D:$D,$C39,'SW Sustain Tracking'!$E:$E,G$33)+SUMIFS('SW Sustain Tracking'!$BS:$BS,'SW Sustain Tracking'!$D:$D,$C39,'SW Sustain Tracking'!$E:$E,G$33)+SUMIFS('SW Sustain Tracking'!$CJ:$CJ,'SW Sustain Tracking'!$D:$D,$C39,'SW Sustain Tracking'!$E:$E,G$33)</f>
        <v>0</v>
      </c>
      <c r="H39" s="150">
        <f>SUMIFS('SW Sustain Tracking'!$BB:$BB,'SW Sustain Tracking'!$D:$D,$C39,'SW Sustain Tracking'!$E:$E,H$33)+SUMIFS('SW Sustain Tracking'!$BS:$BS,'SW Sustain Tracking'!$D:$D,$C39,'SW Sustain Tracking'!$E:$E,H$33)+SUMIFS('SW Sustain Tracking'!$CJ:$CJ,'SW Sustain Tracking'!$D:$D,$C39,'SW Sustain Tracking'!$E:$E,H$33)</f>
        <v>0</v>
      </c>
      <c r="I39" s="150">
        <f t="shared" si="7"/>
        <v>0</v>
      </c>
      <c r="J39" s="149">
        <f t="shared" si="8"/>
        <v>1.180952380952381</v>
      </c>
      <c r="R39" s="29"/>
      <c r="AMM39" s="28"/>
    </row>
    <row r="40" spans="2:18 1027:1027" ht="12" customHeight="1">
      <c r="C40" s="154" t="s">
        <v>14</v>
      </c>
      <c r="D40" s="150">
        <f>SUMIFS('SW Sustain Tracking'!$AJ:$AJ,'SW Sustain Tracking'!$D:$D,$C40,'SW Sustain Tracking'!$E:$E,D$33)</f>
        <v>0</v>
      </c>
      <c r="E40" s="150">
        <f>SUMIFS('SW Sustain Tracking'!$AJ:$AJ,'SW Sustain Tracking'!$D:$D,$C40,'SW Sustain Tracking'!$E:$E,E$33)</f>
        <v>0</v>
      </c>
      <c r="F40" s="153">
        <f t="shared" si="6"/>
        <v>0</v>
      </c>
      <c r="G40" s="150">
        <f>SUMIFS('SW Sustain Tracking'!$BB:$BB,'SW Sustain Tracking'!$D:$D,$C40,'SW Sustain Tracking'!$E:$E,G$33)+SUMIFS('SW Sustain Tracking'!$BS:$BS,'SW Sustain Tracking'!$D:$D,$C40,'SW Sustain Tracking'!$E:$E,G$33)+SUMIFS('SW Sustain Tracking'!$CJ:$CJ,'SW Sustain Tracking'!$D:$D,$C40,'SW Sustain Tracking'!$E:$E,G$33)</f>
        <v>0</v>
      </c>
      <c r="H40" s="150">
        <f>SUMIFS('SW Sustain Tracking'!$BB:$BB,'SW Sustain Tracking'!$D:$D,$C40,'SW Sustain Tracking'!$E:$E,H$33)+SUMIFS('SW Sustain Tracking'!$BS:$BS,'SW Sustain Tracking'!$D:$D,$C40,'SW Sustain Tracking'!$E:$E,H$33)+SUMIFS('SW Sustain Tracking'!$CJ:$CJ,'SW Sustain Tracking'!$D:$D,$C40,'SW Sustain Tracking'!$E:$E,H$33)</f>
        <v>0</v>
      </c>
      <c r="I40" s="150">
        <f t="shared" si="7"/>
        <v>0</v>
      </c>
      <c r="J40" s="149">
        <f t="shared" si="8"/>
        <v>0</v>
      </c>
      <c r="R40" s="29"/>
      <c r="AMM40" s="28"/>
    </row>
    <row r="41" spans="2:18 1027:1027" ht="12" customHeight="1">
      <c r="C41" s="154" t="s">
        <v>15</v>
      </c>
      <c r="D41" s="150">
        <f>SUMIFS('SW Sustain Tracking'!$AJ:$AJ,'SW Sustain Tracking'!$D:$D,$C41,'SW Sustain Tracking'!$E:$E,D$33)</f>
        <v>0</v>
      </c>
      <c r="E41" s="150">
        <f>SUMIFS('SW Sustain Tracking'!$AJ:$AJ,'SW Sustain Tracking'!$D:$D,$C41,'SW Sustain Tracking'!$E:$E,E$33)</f>
        <v>0</v>
      </c>
      <c r="F41" s="153">
        <f t="shared" si="6"/>
        <v>0</v>
      </c>
      <c r="G41" s="150">
        <f>SUMIFS('SW Sustain Tracking'!$BB:$BB,'SW Sustain Tracking'!$D:$D,$C41,'SW Sustain Tracking'!$E:$E,G$33)+SUMIFS('SW Sustain Tracking'!$BS:$BS,'SW Sustain Tracking'!$D:$D,$C41,'SW Sustain Tracking'!$E:$E,G$33)+SUMIFS('SW Sustain Tracking'!$CJ:$CJ,'SW Sustain Tracking'!$D:$D,$C41,'SW Sustain Tracking'!$E:$E,G$33)</f>
        <v>0</v>
      </c>
      <c r="H41" s="150">
        <f>SUMIFS('SW Sustain Tracking'!$BB:$BB,'SW Sustain Tracking'!$D:$D,$C41,'SW Sustain Tracking'!$E:$E,H$33)+SUMIFS('SW Sustain Tracking'!$BS:$BS,'SW Sustain Tracking'!$D:$D,$C41,'SW Sustain Tracking'!$E:$E,H$33)+SUMIFS('SW Sustain Tracking'!$CJ:$CJ,'SW Sustain Tracking'!$D:$D,$C41,'SW Sustain Tracking'!$E:$E,H$33)</f>
        <v>0</v>
      </c>
      <c r="I41" s="150">
        <f t="shared" si="7"/>
        <v>0</v>
      </c>
      <c r="J41" s="149">
        <f t="shared" si="8"/>
        <v>0</v>
      </c>
      <c r="R41" s="29"/>
      <c r="AMM41" s="28"/>
    </row>
    <row r="42" spans="2:18 1027:1027" ht="12" customHeight="1">
      <c r="C42" s="154" t="s">
        <v>16</v>
      </c>
      <c r="D42" s="150">
        <f>SUMIFS('SW Sustain Tracking'!$AJ:$AJ,'SW Sustain Tracking'!$D:$D,$C42,'SW Sustain Tracking'!$E:$E,D$33)</f>
        <v>0</v>
      </c>
      <c r="E42" s="150">
        <f>SUMIFS('SW Sustain Tracking'!$AJ:$AJ,'SW Sustain Tracking'!$D:$D,$C42,'SW Sustain Tracking'!$E:$E,E$33)</f>
        <v>0</v>
      </c>
      <c r="F42" s="153">
        <f t="shared" si="6"/>
        <v>0</v>
      </c>
      <c r="G42" s="150">
        <f>SUMIFS('SW Sustain Tracking'!$BB:$BB,'SW Sustain Tracking'!$D:$D,$C42,'SW Sustain Tracking'!$E:$E,G$33)+SUMIFS('SW Sustain Tracking'!$BS:$BS,'SW Sustain Tracking'!$D:$D,$C42,'SW Sustain Tracking'!$E:$E,G$33)+SUMIFS('SW Sustain Tracking'!$CJ:$CJ,'SW Sustain Tracking'!$D:$D,$C42,'SW Sustain Tracking'!$E:$E,G$33)</f>
        <v>0</v>
      </c>
      <c r="H42" s="150">
        <f>SUMIFS('SW Sustain Tracking'!$BB:$BB,'SW Sustain Tracking'!$D:$D,$C42,'SW Sustain Tracking'!$E:$E,H$33)+SUMIFS('SW Sustain Tracking'!$BS:$BS,'SW Sustain Tracking'!$D:$D,$C42,'SW Sustain Tracking'!$E:$E,H$33)+SUMIFS('SW Sustain Tracking'!$CJ:$CJ,'SW Sustain Tracking'!$D:$D,$C42,'SW Sustain Tracking'!$E:$E,H$33)</f>
        <v>0</v>
      </c>
      <c r="I42" s="150">
        <f t="shared" si="7"/>
        <v>0</v>
      </c>
      <c r="J42" s="149">
        <f t="shared" si="8"/>
        <v>0</v>
      </c>
      <c r="R42" s="29"/>
      <c r="AMM42" s="28"/>
    </row>
    <row r="43" spans="2:18 1027:1027" ht="12" customHeight="1">
      <c r="C43" s="154" t="s">
        <v>17</v>
      </c>
      <c r="D43" s="150">
        <f>SUMIFS('SW Sustain Tracking'!$AJ:$AJ,'SW Sustain Tracking'!$D:$D,$C43,'SW Sustain Tracking'!$E:$E,D$33)</f>
        <v>0</v>
      </c>
      <c r="E43" s="150">
        <f>SUMIFS('SW Sustain Tracking'!$AJ:$AJ,'SW Sustain Tracking'!$D:$D,$C43,'SW Sustain Tracking'!$E:$E,E$33)</f>
        <v>0</v>
      </c>
      <c r="F43" s="153">
        <f t="shared" si="6"/>
        <v>0</v>
      </c>
      <c r="G43" s="150">
        <f>SUMIFS('SW Sustain Tracking'!$BB:$BB,'SW Sustain Tracking'!$D:$D,$C43,'SW Sustain Tracking'!$E:$E,G$33)+SUMIFS('SW Sustain Tracking'!$BS:$BS,'SW Sustain Tracking'!$D:$D,$C43,'SW Sustain Tracking'!$E:$E,G$33)+SUMIFS('SW Sustain Tracking'!$CJ:$CJ,'SW Sustain Tracking'!$D:$D,$C43,'SW Sustain Tracking'!$E:$E,G$33)</f>
        <v>0</v>
      </c>
      <c r="H43" s="150">
        <f>SUMIFS('SW Sustain Tracking'!$BB:$BB,'SW Sustain Tracking'!$D:$D,$C43,'SW Sustain Tracking'!$E:$E,H$33)+SUMIFS('SW Sustain Tracking'!$BS:$BS,'SW Sustain Tracking'!$D:$D,$C43,'SW Sustain Tracking'!$E:$E,H$33)+SUMIFS('SW Sustain Tracking'!$CJ:$CJ,'SW Sustain Tracking'!$D:$D,$C43,'SW Sustain Tracking'!$E:$E,H$33)</f>
        <v>0</v>
      </c>
      <c r="I43" s="150">
        <f t="shared" si="7"/>
        <v>0</v>
      </c>
      <c r="J43" s="149">
        <f t="shared" si="8"/>
        <v>0</v>
      </c>
      <c r="R43" s="29"/>
      <c r="AMM43" s="28"/>
    </row>
    <row r="44" spans="2:18 1027:1027" ht="12" customHeight="1">
      <c r="C44" s="154" t="s">
        <v>18</v>
      </c>
      <c r="D44" s="150">
        <f>SUMIFS('SW Sustain Tracking'!$AJ:$AJ,'SW Sustain Tracking'!$D:$D,$C44,'SW Sustain Tracking'!$E:$E,D$33)</f>
        <v>0</v>
      </c>
      <c r="E44" s="150">
        <f>SUMIFS('SW Sustain Tracking'!$AJ:$AJ,'SW Sustain Tracking'!$D:$D,$C44,'SW Sustain Tracking'!$E:$E,E$33)</f>
        <v>0</v>
      </c>
      <c r="F44" s="153">
        <f t="shared" si="6"/>
        <v>0</v>
      </c>
      <c r="G44" s="150">
        <f>SUMIFS('SW Sustain Tracking'!$BB:$BB,'SW Sustain Tracking'!$D:$D,$C44,'SW Sustain Tracking'!$E:$E,G$33)+SUMIFS('SW Sustain Tracking'!$BS:$BS,'SW Sustain Tracking'!$D:$D,$C44,'SW Sustain Tracking'!$E:$E,G$33)+SUMIFS('SW Sustain Tracking'!$CJ:$CJ,'SW Sustain Tracking'!$D:$D,$C44,'SW Sustain Tracking'!$E:$E,G$33)</f>
        <v>0</v>
      </c>
      <c r="H44" s="150">
        <f>SUMIFS('SW Sustain Tracking'!$BB:$BB,'SW Sustain Tracking'!$D:$D,$C44,'SW Sustain Tracking'!$E:$E,H$33)+SUMIFS('SW Sustain Tracking'!$BS:$BS,'SW Sustain Tracking'!$D:$D,$C44,'SW Sustain Tracking'!$E:$E,H$33)+SUMIFS('SW Sustain Tracking'!$CJ:$CJ,'SW Sustain Tracking'!$D:$D,$C44,'SW Sustain Tracking'!$E:$E,H$33)</f>
        <v>0</v>
      </c>
      <c r="I44" s="150">
        <f t="shared" si="7"/>
        <v>0</v>
      </c>
      <c r="J44" s="149">
        <f t="shared" si="8"/>
        <v>0</v>
      </c>
      <c r="R44" s="29"/>
      <c r="AMM44" s="28"/>
    </row>
    <row r="45" spans="2:18 1027:1027" ht="12" customHeight="1">
      <c r="C45" s="154" t="s">
        <v>19</v>
      </c>
      <c r="D45" s="150">
        <f>SUMIFS('SW Sustain Tracking'!$AJ:$AJ,'SW Sustain Tracking'!$D:$D,$C45,'SW Sustain Tracking'!$E:$E,D$33)</f>
        <v>0</v>
      </c>
      <c r="E45" s="150">
        <f>SUMIFS('SW Sustain Tracking'!$AJ:$AJ,'SW Sustain Tracking'!$D:$D,$C45,'SW Sustain Tracking'!$E:$E,E$33)</f>
        <v>0</v>
      </c>
      <c r="F45" s="153">
        <f t="shared" si="6"/>
        <v>0</v>
      </c>
      <c r="G45" s="150">
        <f>SUMIFS('SW Sustain Tracking'!$BB:$BB,'SW Sustain Tracking'!$D:$D,$C45,'SW Sustain Tracking'!$E:$E,G$33)+SUMIFS('SW Sustain Tracking'!$BS:$BS,'SW Sustain Tracking'!$D:$D,$C45,'SW Sustain Tracking'!$E:$E,G$33)+SUMIFS('SW Sustain Tracking'!$CJ:$CJ,'SW Sustain Tracking'!$D:$D,$C45,'SW Sustain Tracking'!$E:$E,G$33)</f>
        <v>0</v>
      </c>
      <c r="H45" s="150">
        <f>SUMIFS('SW Sustain Tracking'!$BB:$BB,'SW Sustain Tracking'!$D:$D,$C45,'SW Sustain Tracking'!$E:$E,H$33)+SUMIFS('SW Sustain Tracking'!$BS:$BS,'SW Sustain Tracking'!$D:$D,$C45,'SW Sustain Tracking'!$E:$E,H$33)+SUMIFS('SW Sustain Tracking'!$CJ:$CJ,'SW Sustain Tracking'!$D:$D,$C45,'SW Sustain Tracking'!$E:$E,H$33)</f>
        <v>0</v>
      </c>
      <c r="I45" s="150">
        <f t="shared" si="7"/>
        <v>0</v>
      </c>
      <c r="J45" s="149">
        <f t="shared" si="8"/>
        <v>0</v>
      </c>
      <c r="R45" s="29"/>
      <c r="AMM45" s="28"/>
    </row>
    <row r="46" spans="2:18 1027:1027" ht="14.25" customHeight="1" thickBot="1">
      <c r="C46" s="155" t="s">
        <v>5</v>
      </c>
      <c r="D46" s="156">
        <f t="shared" ref="D46:I46" si="9">SUM(D34:D45)</f>
        <v>66.226054421768708</v>
      </c>
      <c r="E46" s="156">
        <f t="shared" si="9"/>
        <v>26.294115646258501</v>
      </c>
      <c r="F46" s="156">
        <f t="shared" si="9"/>
        <v>92.520170068027213</v>
      </c>
      <c r="G46" s="156" t="e">
        <f t="shared" si="9"/>
        <v>#DIV/0!</v>
      </c>
      <c r="H46" s="156">
        <f t="shared" si="9"/>
        <v>3.3071428571428574</v>
      </c>
      <c r="I46" s="156" t="e">
        <f t="shared" si="9"/>
        <v>#DIV/0!</v>
      </c>
      <c r="J46" s="157" t="e">
        <f t="shared" si="8"/>
        <v>#DIV/0!</v>
      </c>
      <c r="Q46" s="28"/>
    </row>
    <row r="47" spans="2:18 1027:1027" ht="14.25" customHeight="1">
      <c r="Q47" s="28"/>
    </row>
    <row r="48" spans="2:18 1027:1027" ht="14.25" customHeight="1" thickBot="1">
      <c r="B48" s="123"/>
      <c r="C48" s="148" t="s">
        <v>713</v>
      </c>
      <c r="J48" s="30"/>
      <c r="K48" s="30"/>
      <c r="L48" s="30"/>
      <c r="M48" s="30"/>
      <c r="N48" s="30"/>
      <c r="O48" s="30"/>
      <c r="P48" s="30"/>
      <c r="Q48" s="28"/>
    </row>
    <row r="49" spans="2:18" ht="12" customHeight="1">
      <c r="B49" s="132"/>
      <c r="C49" s="556" t="s">
        <v>710</v>
      </c>
      <c r="D49" s="557"/>
      <c r="E49" s="557"/>
      <c r="F49" s="557"/>
      <c r="G49" s="557"/>
      <c r="H49" s="558"/>
      <c r="J49" s="30"/>
    </row>
    <row r="50" spans="2:18" ht="12" customHeight="1">
      <c r="C50" s="130" t="s">
        <v>20</v>
      </c>
      <c r="D50" s="126" t="s">
        <v>1</v>
      </c>
      <c r="E50" s="127" t="s">
        <v>2</v>
      </c>
      <c r="F50" s="128" t="s">
        <v>3</v>
      </c>
      <c r="G50" s="129" t="s">
        <v>4</v>
      </c>
      <c r="H50" s="131" t="s">
        <v>5</v>
      </c>
      <c r="R50" s="29"/>
    </row>
    <row r="51" spans="2:18" ht="12" customHeight="1">
      <c r="C51" s="36" t="e" cm="1">
        <f t="array" aca="1" ref="C51:C73" ca="1">_xlfn.UNIQUE(_xlfn._xlws.FILTER('SW Sustain Tracking'!G:G,'SW Sustain Tracking'!E:E="C38 NB"))</f>
        <v>#NAME?</v>
      </c>
      <c r="D51" s="74">
        <f ca="1">COUNTIFS('SW Sustain Tracking'!W:W,"PASS",'SW Sustain Tracking'!G:G,$C51)+COUNTIFS('SW Sustain Tracking'!W:W,"Conditional Pass",'SW Sustain Tracking'!G:G,$C51)</f>
        <v>0</v>
      </c>
      <c r="E51" s="74">
        <f ca="1">COUNTIFS('SW Sustain Tracking'!W:W,"Fail",'SW Sustain Tracking'!G:G,$C51)</f>
        <v>0</v>
      </c>
      <c r="F51" s="74">
        <f ca="1">COUNTIFS('SW Sustain Tracking'!W:W,"Testing",'SW Sustain Tracking'!G:G,$C51)+COUNTIFS('SW Sustain Tracking'!W:W,"Pending",'SW Sustain Tracking'!G:G,$C51)</f>
        <v>0</v>
      </c>
      <c r="G51" s="74">
        <f ca="1">COUNTIFS('SW Sustain Tracking'!W:W,"Planning",'SW Sustain Tracking'!G:G,$C51)</f>
        <v>0</v>
      </c>
      <c r="H51" s="27">
        <f t="shared" ref="H51:H81" ca="1" si="10">SUM(D51:G51)</f>
        <v>0</v>
      </c>
    </row>
    <row r="52" spans="2:18" ht="12" customHeight="1">
      <c r="C52" s="36" t="e">
        <f ca="1"/>
        <v>#NAME?</v>
      </c>
      <c r="D52" s="74">
        <f ca="1">COUNTIFS('SW Sustain Tracking'!W:W,"PASS",'SW Sustain Tracking'!G:G,$C52)+COUNTIFS('SW Sustain Tracking'!W:W,"Conditional Pass",'SW Sustain Tracking'!G:G,$C52)</f>
        <v>0</v>
      </c>
      <c r="E52" s="74">
        <f ca="1">COUNTIFS('SW Sustain Tracking'!W:W,"Fail",'SW Sustain Tracking'!G:G,$C52)</f>
        <v>0</v>
      </c>
      <c r="F52" s="74">
        <f ca="1">COUNTIFS('SW Sustain Tracking'!W:W,"Testing",'SW Sustain Tracking'!G:G,$C52)+COUNTIFS('SW Sustain Tracking'!W:W,"Pending",'SW Sustain Tracking'!G:G,$C52)</f>
        <v>0</v>
      </c>
      <c r="G52" s="74">
        <f ca="1">COUNTIFS('SW Sustain Tracking'!W:W,"Planning",'SW Sustain Tracking'!G:G,$C52)</f>
        <v>0</v>
      </c>
      <c r="H52" s="27">
        <f t="shared" ca="1" si="10"/>
        <v>0</v>
      </c>
    </row>
    <row r="53" spans="2:18" ht="12" customHeight="1">
      <c r="C53" s="36" t="e">
        <f ca="1"/>
        <v>#NAME?</v>
      </c>
      <c r="D53" s="74">
        <f ca="1">COUNTIFS('SW Sustain Tracking'!W:W,"PASS",'SW Sustain Tracking'!G:G,$C53)+COUNTIFS('SW Sustain Tracking'!W:W,"Conditional Pass",'SW Sustain Tracking'!G:G,$C53)</f>
        <v>0</v>
      </c>
      <c r="E53" s="74">
        <f ca="1">COUNTIFS('SW Sustain Tracking'!W:W,"Fail",'SW Sustain Tracking'!G:G,$C53)</f>
        <v>0</v>
      </c>
      <c r="F53" s="74">
        <f ca="1">COUNTIFS('SW Sustain Tracking'!W:W,"Testing",'SW Sustain Tracking'!G:G,$C53)+COUNTIFS('SW Sustain Tracking'!W:W,"Pending",'SW Sustain Tracking'!G:G,$C53)</f>
        <v>0</v>
      </c>
      <c r="G53" s="74">
        <f ca="1">COUNTIFS('SW Sustain Tracking'!W:W,"Planning",'SW Sustain Tracking'!G:G,$C53)</f>
        <v>0</v>
      </c>
      <c r="H53" s="27">
        <f t="shared" ca="1" si="10"/>
        <v>0</v>
      </c>
    </row>
    <row r="54" spans="2:18" ht="12" customHeight="1">
      <c r="C54" s="36" t="e">
        <f ca="1"/>
        <v>#NAME?</v>
      </c>
      <c r="D54" s="74">
        <f ca="1">COUNTIFS('SW Sustain Tracking'!W:W,"PASS",'SW Sustain Tracking'!G:G,$C54)+COUNTIFS('SW Sustain Tracking'!W:W,"Conditional Pass",'SW Sustain Tracking'!G:G,$C54)</f>
        <v>0</v>
      </c>
      <c r="E54" s="74">
        <f ca="1">COUNTIFS('SW Sustain Tracking'!W:W,"Fail",'SW Sustain Tracking'!G:G,$C54)</f>
        <v>0</v>
      </c>
      <c r="F54" s="74">
        <f ca="1">COUNTIFS('SW Sustain Tracking'!W:W,"Testing",'SW Sustain Tracking'!G:G,$C54)+COUNTIFS('SW Sustain Tracking'!W:W,"Pending",'SW Sustain Tracking'!G:G,$C54)</f>
        <v>0</v>
      </c>
      <c r="G54" s="74">
        <f ca="1">COUNTIFS('SW Sustain Tracking'!W:W,"Planning",'SW Sustain Tracking'!G:G,$C54)</f>
        <v>0</v>
      </c>
      <c r="H54" s="27">
        <f t="shared" ca="1" si="10"/>
        <v>0</v>
      </c>
    </row>
    <row r="55" spans="2:18" ht="12" customHeight="1">
      <c r="C55" s="36" t="e">
        <f ca="1"/>
        <v>#NAME?</v>
      </c>
      <c r="D55" s="74">
        <f ca="1">COUNTIFS('SW Sustain Tracking'!W:W,"PASS",'SW Sustain Tracking'!G:G,$C55)+COUNTIFS('SW Sustain Tracking'!W:W,"Conditional Pass",'SW Sustain Tracking'!G:G,$C55)</f>
        <v>0</v>
      </c>
      <c r="E55" s="74">
        <f ca="1">COUNTIFS('SW Sustain Tracking'!W:W,"Fail",'SW Sustain Tracking'!G:G,$C55)</f>
        <v>0</v>
      </c>
      <c r="F55" s="74">
        <f ca="1">COUNTIFS('SW Sustain Tracking'!W:W,"Testing",'SW Sustain Tracking'!G:G,$C55)+COUNTIFS('SW Sustain Tracking'!W:W,"Pending",'SW Sustain Tracking'!G:G,$C55)</f>
        <v>0</v>
      </c>
      <c r="G55" s="74">
        <f ca="1">COUNTIFS('SW Sustain Tracking'!W:W,"Planning",'SW Sustain Tracking'!G:G,$C55)</f>
        <v>0</v>
      </c>
      <c r="H55" s="27">
        <f t="shared" ca="1" si="10"/>
        <v>0</v>
      </c>
    </row>
    <row r="56" spans="2:18" ht="12" customHeight="1">
      <c r="C56" s="36" t="e">
        <f ca="1"/>
        <v>#NAME?</v>
      </c>
      <c r="D56" s="74">
        <f ca="1">COUNTIFS('SW Sustain Tracking'!W:W,"PASS",'SW Sustain Tracking'!G:G,$C56)+COUNTIFS('SW Sustain Tracking'!W:W,"Conditional Pass",'SW Sustain Tracking'!G:G,$C56)</f>
        <v>0</v>
      </c>
      <c r="E56" s="74">
        <f ca="1">COUNTIFS('SW Sustain Tracking'!W:W,"Fail",'SW Sustain Tracking'!G:G,$C56)</f>
        <v>0</v>
      </c>
      <c r="F56" s="74">
        <f ca="1">COUNTIFS('SW Sustain Tracking'!W:W,"Testing",'SW Sustain Tracking'!G:G,$C56)+COUNTIFS('SW Sustain Tracking'!W:W,"Pending",'SW Sustain Tracking'!G:G,$C56)</f>
        <v>0</v>
      </c>
      <c r="G56" s="74">
        <f ca="1">COUNTIFS('SW Sustain Tracking'!W:W,"Planning",'SW Sustain Tracking'!G:G,$C56)</f>
        <v>0</v>
      </c>
      <c r="H56" s="27">
        <f t="shared" ca="1" si="10"/>
        <v>0</v>
      </c>
    </row>
    <row r="57" spans="2:18" ht="12" customHeight="1">
      <c r="C57" s="36" t="e">
        <f ca="1"/>
        <v>#NAME?</v>
      </c>
      <c r="D57" s="74">
        <f ca="1">COUNTIFS('SW Sustain Tracking'!W:W,"PASS",'SW Sustain Tracking'!G:G,$C57)+COUNTIFS('SW Sustain Tracking'!W:W,"Conditional Pass",'SW Sustain Tracking'!G:G,$C57)</f>
        <v>0</v>
      </c>
      <c r="E57" s="74">
        <f ca="1">COUNTIFS('SW Sustain Tracking'!W:W,"Fail",'SW Sustain Tracking'!G:G,$C57)</f>
        <v>0</v>
      </c>
      <c r="F57" s="74">
        <f ca="1">COUNTIFS('SW Sustain Tracking'!W:W,"Testing",'SW Sustain Tracking'!G:G,$C57)+COUNTIFS('SW Sustain Tracking'!W:W,"Pending",'SW Sustain Tracking'!G:G,$C57)</f>
        <v>0</v>
      </c>
      <c r="G57" s="74">
        <f ca="1">COUNTIFS('SW Sustain Tracking'!W:W,"Planning",'SW Sustain Tracking'!G:G,$C57)</f>
        <v>0</v>
      </c>
      <c r="H57" s="27">
        <f t="shared" ca="1" si="10"/>
        <v>0</v>
      </c>
    </row>
    <row r="58" spans="2:18" ht="12" customHeight="1">
      <c r="C58" s="36" t="e">
        <f ca="1"/>
        <v>#NAME?</v>
      </c>
      <c r="D58" s="74">
        <f ca="1">COUNTIFS('SW Sustain Tracking'!W:W,"PASS",'SW Sustain Tracking'!G:G,$C58)+COUNTIFS('SW Sustain Tracking'!W:W,"Conditional Pass",'SW Sustain Tracking'!G:G,$C58)</f>
        <v>0</v>
      </c>
      <c r="E58" s="74">
        <f ca="1">COUNTIFS('SW Sustain Tracking'!W:W,"Fail",'SW Sustain Tracking'!G:G,$C58)</f>
        <v>0</v>
      </c>
      <c r="F58" s="74">
        <f ca="1">COUNTIFS('SW Sustain Tracking'!W:W,"Testing",'SW Sustain Tracking'!G:G,$C58)+COUNTIFS('SW Sustain Tracking'!W:W,"Pending",'SW Sustain Tracking'!G:G,$C58)</f>
        <v>0</v>
      </c>
      <c r="G58" s="74">
        <f ca="1">COUNTIFS('SW Sustain Tracking'!W:W,"Planning",'SW Sustain Tracking'!G:G,$C58)</f>
        <v>0</v>
      </c>
      <c r="H58" s="27">
        <f t="shared" ca="1" si="10"/>
        <v>0</v>
      </c>
    </row>
    <row r="59" spans="2:18" ht="12" customHeight="1">
      <c r="C59" s="36" t="e">
        <f ca="1"/>
        <v>#NAME?</v>
      </c>
      <c r="D59" s="74">
        <f ca="1">COUNTIFS('SW Sustain Tracking'!W:W,"PASS",'SW Sustain Tracking'!G:G,$C59)+COUNTIFS('SW Sustain Tracking'!W:W,"Conditional Pass",'SW Sustain Tracking'!G:G,$C59)</f>
        <v>0</v>
      </c>
      <c r="E59" s="74">
        <f ca="1">COUNTIFS('SW Sustain Tracking'!W:W,"Fail",'SW Sustain Tracking'!G:G,$C59)</f>
        <v>0</v>
      </c>
      <c r="F59" s="74">
        <f ca="1">COUNTIFS('SW Sustain Tracking'!W:W,"Testing",'SW Sustain Tracking'!G:G,$C59)+COUNTIFS('SW Sustain Tracking'!W:W,"Pending",'SW Sustain Tracking'!G:G,$C59)</f>
        <v>0</v>
      </c>
      <c r="G59" s="74">
        <f ca="1">COUNTIFS('SW Sustain Tracking'!W:W,"Planning",'SW Sustain Tracking'!G:G,$C59)</f>
        <v>0</v>
      </c>
      <c r="H59" s="27">
        <f t="shared" ca="1" si="10"/>
        <v>0</v>
      </c>
    </row>
    <row r="60" spans="2:18" ht="12" customHeight="1">
      <c r="C60" s="36" t="e">
        <f ca="1"/>
        <v>#NAME?</v>
      </c>
      <c r="D60" s="74">
        <f ca="1">COUNTIFS('SW Sustain Tracking'!W:W,"PASS",'SW Sustain Tracking'!G:G,$C60)+COUNTIFS('SW Sustain Tracking'!W:W,"Conditional Pass",'SW Sustain Tracking'!G:G,$C60)</f>
        <v>0</v>
      </c>
      <c r="E60" s="74">
        <f ca="1">COUNTIFS('SW Sustain Tracking'!W:W,"Fail",'SW Sustain Tracking'!G:G,$C60)</f>
        <v>0</v>
      </c>
      <c r="F60" s="74">
        <f ca="1">COUNTIFS('SW Sustain Tracking'!W:W,"Testing",'SW Sustain Tracking'!G:G,$C60)+COUNTIFS('SW Sustain Tracking'!W:W,"Pending",'SW Sustain Tracking'!G:G,$C60)</f>
        <v>0</v>
      </c>
      <c r="G60" s="74">
        <f ca="1">COUNTIFS('SW Sustain Tracking'!W:W,"Planning",'SW Sustain Tracking'!G:G,$C60)</f>
        <v>0</v>
      </c>
      <c r="H60" s="27">
        <f t="shared" ca="1" si="10"/>
        <v>0</v>
      </c>
    </row>
    <row r="61" spans="2:18" ht="12" customHeight="1">
      <c r="C61" s="36" t="e">
        <f ca="1"/>
        <v>#NAME?</v>
      </c>
      <c r="D61" s="74">
        <f ca="1">COUNTIFS('SW Sustain Tracking'!W:W,"PASS",'SW Sustain Tracking'!G:G,$C61)+COUNTIFS('SW Sustain Tracking'!W:W,"Conditional Pass",'SW Sustain Tracking'!G:G,$C61)</f>
        <v>0</v>
      </c>
      <c r="E61" s="74">
        <f ca="1">COUNTIFS('SW Sustain Tracking'!W:W,"Fail",'SW Sustain Tracking'!G:G,$C61)</f>
        <v>0</v>
      </c>
      <c r="F61" s="74">
        <f ca="1">COUNTIFS('SW Sustain Tracking'!W:W,"Testing",'SW Sustain Tracking'!G:G,$C61)+COUNTIFS('SW Sustain Tracking'!W:W,"Pending",'SW Sustain Tracking'!G:G,$C61)</f>
        <v>0</v>
      </c>
      <c r="G61" s="74">
        <f ca="1">COUNTIFS('SW Sustain Tracking'!W:W,"Planning",'SW Sustain Tracking'!G:G,$C61)</f>
        <v>0</v>
      </c>
      <c r="H61" s="27">
        <f t="shared" ca="1" si="10"/>
        <v>0</v>
      </c>
    </row>
    <row r="62" spans="2:18" ht="12" customHeight="1">
      <c r="C62" s="36" t="e">
        <f ca="1"/>
        <v>#NAME?</v>
      </c>
      <c r="D62" s="74">
        <f ca="1">COUNTIFS('SW Sustain Tracking'!W:W,"PASS",'SW Sustain Tracking'!G:G,$C62)+COUNTIFS('SW Sustain Tracking'!W:W,"Conditional Pass",'SW Sustain Tracking'!G:G,$C62)</f>
        <v>0</v>
      </c>
      <c r="E62" s="74">
        <f ca="1">COUNTIFS('SW Sustain Tracking'!W:W,"Fail",'SW Sustain Tracking'!G:G,$C62)</f>
        <v>0</v>
      </c>
      <c r="F62" s="74">
        <f ca="1">COUNTIFS('SW Sustain Tracking'!W:W,"Testing",'SW Sustain Tracking'!G:G,$C62)+COUNTIFS('SW Sustain Tracking'!W:W,"Pending",'SW Sustain Tracking'!G:G,$C62)</f>
        <v>0</v>
      </c>
      <c r="G62" s="74">
        <f ca="1">COUNTIFS('SW Sustain Tracking'!W:W,"Planning",'SW Sustain Tracking'!G:G,$C62)</f>
        <v>0</v>
      </c>
      <c r="H62" s="27">
        <f t="shared" ca="1" si="10"/>
        <v>0</v>
      </c>
    </row>
    <row r="63" spans="2:18" ht="12" customHeight="1">
      <c r="C63" s="36" t="e">
        <f ca="1"/>
        <v>#NAME?</v>
      </c>
      <c r="D63" s="74">
        <f ca="1">COUNTIFS('SW Sustain Tracking'!W:W,"PASS",'SW Sustain Tracking'!G:G,$C63)+COUNTIFS('SW Sustain Tracking'!W:W,"Conditional Pass",'SW Sustain Tracking'!G:G,$C63)</f>
        <v>0</v>
      </c>
      <c r="E63" s="74">
        <f ca="1">COUNTIFS('SW Sustain Tracking'!W:W,"Fail",'SW Sustain Tracking'!G:G,$C63)</f>
        <v>0</v>
      </c>
      <c r="F63" s="74">
        <f ca="1">COUNTIFS('SW Sustain Tracking'!W:W,"Testing",'SW Sustain Tracking'!G:G,$C63)+COUNTIFS('SW Sustain Tracking'!W:W,"Pending",'SW Sustain Tracking'!G:G,$C63)</f>
        <v>0</v>
      </c>
      <c r="G63" s="74">
        <f ca="1">COUNTIFS('SW Sustain Tracking'!W:W,"Planning",'SW Sustain Tracking'!G:G,$C63)</f>
        <v>0</v>
      </c>
      <c r="H63" s="27">
        <f t="shared" ca="1" si="10"/>
        <v>0</v>
      </c>
    </row>
    <row r="64" spans="2:18" ht="12" customHeight="1">
      <c r="C64" s="36" t="e">
        <f ca="1"/>
        <v>#NAME?</v>
      </c>
      <c r="D64" s="74">
        <f ca="1">COUNTIFS('SW Sustain Tracking'!W:W,"PASS",'SW Sustain Tracking'!G:G,$C64)+COUNTIFS('SW Sustain Tracking'!W:W,"Conditional Pass",'SW Sustain Tracking'!G:G,$C64)</f>
        <v>0</v>
      </c>
      <c r="E64" s="74">
        <f ca="1">COUNTIFS('SW Sustain Tracking'!W:W,"Fail",'SW Sustain Tracking'!G:G,$C64)</f>
        <v>0</v>
      </c>
      <c r="F64" s="74">
        <f ca="1">COUNTIFS('SW Sustain Tracking'!W:W,"Testing",'SW Sustain Tracking'!G:G,$C64)+COUNTIFS('SW Sustain Tracking'!W:W,"Pending",'SW Sustain Tracking'!G:G,$C64)</f>
        <v>0</v>
      </c>
      <c r="G64" s="74">
        <f ca="1">COUNTIFS('SW Sustain Tracking'!W:W,"Planning",'SW Sustain Tracking'!G:G,$C64)</f>
        <v>0</v>
      </c>
      <c r="H64" s="27">
        <f t="shared" ca="1" si="10"/>
        <v>0</v>
      </c>
    </row>
    <row r="65" spans="3:8" ht="12" customHeight="1">
      <c r="C65" s="36" t="e">
        <f ca="1"/>
        <v>#NAME?</v>
      </c>
      <c r="D65" s="74">
        <f ca="1">COUNTIFS('SW Sustain Tracking'!W:W,"PASS",'SW Sustain Tracking'!G:G,$C65)+COUNTIFS('SW Sustain Tracking'!W:W,"Conditional Pass",'SW Sustain Tracking'!G:G,$C65)</f>
        <v>0</v>
      </c>
      <c r="E65" s="74">
        <f ca="1">COUNTIFS('SW Sustain Tracking'!W:W,"Fail",'SW Sustain Tracking'!G:G,$C65)</f>
        <v>0</v>
      </c>
      <c r="F65" s="74">
        <f ca="1">COUNTIFS('SW Sustain Tracking'!W:W,"Testing",'SW Sustain Tracking'!G:G,$C65)+COUNTIFS('SW Sustain Tracking'!W:W,"Pending",'SW Sustain Tracking'!G:G,$C65)</f>
        <v>0</v>
      </c>
      <c r="G65" s="74">
        <f ca="1">COUNTIFS('SW Sustain Tracking'!W:W,"Planning",'SW Sustain Tracking'!G:G,$C65)</f>
        <v>0</v>
      </c>
      <c r="H65" s="27">
        <f t="shared" ca="1" si="10"/>
        <v>0</v>
      </c>
    </row>
    <row r="66" spans="3:8" ht="12" customHeight="1">
      <c r="C66" s="36" t="e">
        <f ca="1"/>
        <v>#NAME?</v>
      </c>
      <c r="D66" s="74">
        <f ca="1">COUNTIFS('SW Sustain Tracking'!W:W,"PASS",'SW Sustain Tracking'!G:G,$C66)+COUNTIFS('SW Sustain Tracking'!W:W,"Conditional Pass",'SW Sustain Tracking'!G:G,$C66)</f>
        <v>0</v>
      </c>
      <c r="E66" s="74">
        <f ca="1">COUNTIFS('SW Sustain Tracking'!W:W,"Fail",'SW Sustain Tracking'!G:G,$C66)</f>
        <v>0</v>
      </c>
      <c r="F66" s="74">
        <f ca="1">COUNTIFS('SW Sustain Tracking'!W:W,"Testing",'SW Sustain Tracking'!G:G,$C66)+COUNTIFS('SW Sustain Tracking'!W:W,"Pending",'SW Sustain Tracking'!G:G,$C66)</f>
        <v>0</v>
      </c>
      <c r="G66" s="74">
        <f ca="1">COUNTIFS('SW Sustain Tracking'!W:W,"Planning",'SW Sustain Tracking'!G:G,$C66)</f>
        <v>0</v>
      </c>
      <c r="H66" s="27">
        <f t="shared" ca="1" si="10"/>
        <v>0</v>
      </c>
    </row>
    <row r="67" spans="3:8" ht="12" customHeight="1">
      <c r="C67" s="36" t="e">
        <f ca="1"/>
        <v>#NAME?</v>
      </c>
      <c r="D67" s="74">
        <f ca="1">COUNTIFS('SW Sustain Tracking'!W:W,"PASS",'SW Sustain Tracking'!G:G,$C67)+COUNTIFS('SW Sustain Tracking'!W:W,"Conditional Pass",'SW Sustain Tracking'!G:G,$C67)</f>
        <v>0</v>
      </c>
      <c r="E67" s="74">
        <f ca="1">COUNTIFS('SW Sustain Tracking'!W:W,"Fail",'SW Sustain Tracking'!G:G,$C67)</f>
        <v>0</v>
      </c>
      <c r="F67" s="74">
        <f ca="1">COUNTIFS('SW Sustain Tracking'!W:W,"Testing",'SW Sustain Tracking'!G:G,$C67)+COUNTIFS('SW Sustain Tracking'!W:W,"Pending",'SW Sustain Tracking'!G:G,$C67)</f>
        <v>0</v>
      </c>
      <c r="G67" s="74">
        <f ca="1">COUNTIFS('SW Sustain Tracking'!W:W,"Planning",'SW Sustain Tracking'!G:G,$C67)</f>
        <v>0</v>
      </c>
      <c r="H67" s="27">
        <f t="shared" ca="1" si="10"/>
        <v>0</v>
      </c>
    </row>
    <row r="68" spans="3:8" ht="12" customHeight="1">
      <c r="C68" s="36" t="e">
        <f ca="1"/>
        <v>#NAME?</v>
      </c>
      <c r="D68" s="74">
        <f ca="1">COUNTIFS('SW Sustain Tracking'!W:W,"PASS",'SW Sustain Tracking'!G:G,$C68)+COUNTIFS('SW Sustain Tracking'!W:W,"Conditional Pass",'SW Sustain Tracking'!G:G,$C68)</f>
        <v>0</v>
      </c>
      <c r="E68" s="74">
        <f ca="1">COUNTIFS('SW Sustain Tracking'!W:W,"Fail",'SW Sustain Tracking'!G:G,$C68)</f>
        <v>0</v>
      </c>
      <c r="F68" s="74">
        <f ca="1">COUNTIFS('SW Sustain Tracking'!W:W,"Testing",'SW Sustain Tracking'!G:G,$C68)+COUNTIFS('SW Sustain Tracking'!W:W,"Pending",'SW Sustain Tracking'!G:G,$C68)</f>
        <v>0</v>
      </c>
      <c r="G68" s="74">
        <f ca="1">COUNTIFS('SW Sustain Tracking'!W:W,"Planning",'SW Sustain Tracking'!G:G,$C68)</f>
        <v>0</v>
      </c>
      <c r="H68" s="27">
        <f t="shared" ca="1" si="10"/>
        <v>0</v>
      </c>
    </row>
    <row r="69" spans="3:8" ht="12" customHeight="1">
      <c r="C69" s="36" t="e">
        <f ca="1"/>
        <v>#NAME?</v>
      </c>
      <c r="D69" s="74">
        <f ca="1">COUNTIFS('SW Sustain Tracking'!W:W,"PASS",'SW Sustain Tracking'!G:G,$C69)+COUNTIFS('SW Sustain Tracking'!W:W,"Conditional Pass",'SW Sustain Tracking'!G:G,$C69)</f>
        <v>0</v>
      </c>
      <c r="E69" s="74">
        <f ca="1">COUNTIFS('SW Sustain Tracking'!W:W,"Fail",'SW Sustain Tracking'!G:G,$C69)</f>
        <v>0</v>
      </c>
      <c r="F69" s="74">
        <f ca="1">COUNTIFS('SW Sustain Tracking'!W:W,"Testing",'SW Sustain Tracking'!G:G,$C69)+COUNTIFS('SW Sustain Tracking'!W:W,"Pending",'SW Sustain Tracking'!G:G,$C69)</f>
        <v>0</v>
      </c>
      <c r="G69" s="74">
        <f ca="1">COUNTIFS('SW Sustain Tracking'!W:W,"Planning",'SW Sustain Tracking'!G:G,$C69)</f>
        <v>0</v>
      </c>
      <c r="H69" s="27">
        <f t="shared" ca="1" si="10"/>
        <v>0</v>
      </c>
    </row>
    <row r="70" spans="3:8" ht="12" customHeight="1">
      <c r="C70" s="36" t="e">
        <f ca="1"/>
        <v>#NAME?</v>
      </c>
      <c r="D70" s="74">
        <f ca="1">COUNTIFS('SW Sustain Tracking'!W:W,"PASS",'SW Sustain Tracking'!G:G,$C70)+COUNTIFS('SW Sustain Tracking'!W:W,"Conditional Pass",'SW Sustain Tracking'!G:G,$C70)</f>
        <v>0</v>
      </c>
      <c r="E70" s="74">
        <f ca="1">COUNTIFS('SW Sustain Tracking'!W:W,"Fail",'SW Sustain Tracking'!G:G,$C70)</f>
        <v>0</v>
      </c>
      <c r="F70" s="74">
        <f ca="1">COUNTIFS('SW Sustain Tracking'!W:W,"Testing",'SW Sustain Tracking'!G:G,$C70)+COUNTIFS('SW Sustain Tracking'!W:W,"Pending",'SW Sustain Tracking'!G:G,$C70)</f>
        <v>0</v>
      </c>
      <c r="G70" s="74">
        <f ca="1">COUNTIFS('SW Sustain Tracking'!W:W,"Planning",'SW Sustain Tracking'!G:G,$C70)</f>
        <v>0</v>
      </c>
      <c r="H70" s="27">
        <f t="shared" ca="1" si="10"/>
        <v>0</v>
      </c>
    </row>
    <row r="71" spans="3:8" ht="12" customHeight="1">
      <c r="C71" s="36" t="e">
        <f ca="1"/>
        <v>#NAME?</v>
      </c>
      <c r="D71" s="74">
        <f ca="1">COUNTIFS('SW Sustain Tracking'!W:W,"PASS",'SW Sustain Tracking'!G:G,$C71)+COUNTIFS('SW Sustain Tracking'!W:W,"Conditional Pass",'SW Sustain Tracking'!G:G,$C71)</f>
        <v>0</v>
      </c>
      <c r="E71" s="74">
        <f ca="1">COUNTIFS('SW Sustain Tracking'!W:W,"Fail",'SW Sustain Tracking'!G:G,$C71)</f>
        <v>0</v>
      </c>
      <c r="F71" s="74">
        <f ca="1">COUNTIFS('SW Sustain Tracking'!W:W,"Testing",'SW Sustain Tracking'!G:G,$C71)+COUNTIFS('SW Sustain Tracking'!W:W,"Pending",'SW Sustain Tracking'!G:G,$C71)</f>
        <v>0</v>
      </c>
      <c r="G71" s="74">
        <f ca="1">COUNTIFS('SW Sustain Tracking'!W:W,"Planning",'SW Sustain Tracking'!G:G,$C71)</f>
        <v>0</v>
      </c>
      <c r="H71" s="27">
        <f t="shared" ca="1" si="10"/>
        <v>0</v>
      </c>
    </row>
    <row r="72" spans="3:8" ht="12" customHeight="1">
      <c r="C72" s="36" t="e">
        <f ca="1"/>
        <v>#NAME?</v>
      </c>
      <c r="D72" s="74">
        <f ca="1">COUNTIFS('SW Sustain Tracking'!W:W,"PASS",'SW Sustain Tracking'!G:G,$C72)+COUNTIFS('SW Sustain Tracking'!W:W,"Conditional Pass",'SW Sustain Tracking'!G:G,$C72)</f>
        <v>0</v>
      </c>
      <c r="E72" s="74">
        <f ca="1">COUNTIFS('SW Sustain Tracking'!W:W,"Fail",'SW Sustain Tracking'!G:G,$C72)</f>
        <v>0</v>
      </c>
      <c r="F72" s="74">
        <f ca="1">COUNTIFS('SW Sustain Tracking'!W:W,"Testing",'SW Sustain Tracking'!G:G,$C72)+COUNTIFS('SW Sustain Tracking'!W:W,"Pending",'SW Sustain Tracking'!G:G,$C72)</f>
        <v>0</v>
      </c>
      <c r="G72" s="74">
        <f ca="1">COUNTIFS('SW Sustain Tracking'!W:W,"Planning",'SW Sustain Tracking'!G:G,$C72)</f>
        <v>0</v>
      </c>
      <c r="H72" s="27">
        <f t="shared" ca="1" si="10"/>
        <v>0</v>
      </c>
    </row>
    <row r="73" spans="3:8" ht="12" customHeight="1">
      <c r="C73" s="36" t="e">
        <f ca="1"/>
        <v>#NAME?</v>
      </c>
      <c r="D73" s="74">
        <f ca="1">COUNTIFS('SW Sustain Tracking'!W:W,"PASS",'SW Sustain Tracking'!G:G,$C73)+COUNTIFS('SW Sustain Tracking'!W:W,"Conditional Pass",'SW Sustain Tracking'!G:G,$C73)</f>
        <v>0</v>
      </c>
      <c r="E73" s="74">
        <f ca="1">COUNTIFS('SW Sustain Tracking'!W:W,"Fail",'SW Sustain Tracking'!G:G,$C73)</f>
        <v>0</v>
      </c>
      <c r="F73" s="74">
        <f ca="1">COUNTIFS('SW Sustain Tracking'!W:W,"Testing",'SW Sustain Tracking'!G:G,$C73)+COUNTIFS('SW Sustain Tracking'!W:W,"Pending",'SW Sustain Tracking'!G:G,$C73)</f>
        <v>0</v>
      </c>
      <c r="G73" s="74">
        <f ca="1">COUNTIFS('SW Sustain Tracking'!W:W,"Planning",'SW Sustain Tracking'!G:G,$C73)</f>
        <v>0</v>
      </c>
      <c r="H73" s="27">
        <f t="shared" ca="1" si="10"/>
        <v>0</v>
      </c>
    </row>
    <row r="74" spans="3:8" ht="12" customHeight="1">
      <c r="C74" s="36"/>
      <c r="D74" s="74">
        <f>COUNTIFS('SW Sustain Tracking'!W:W,"PASS",'SW Sustain Tracking'!G:G,$C74)+COUNTIFS('SW Sustain Tracking'!W:W,"Conditional Pass",'SW Sustain Tracking'!G:G,$C74)</f>
        <v>0</v>
      </c>
      <c r="E74" s="74">
        <f>COUNTIFS('SW Sustain Tracking'!W:W,"Fail",'SW Sustain Tracking'!G:G,$C74)</f>
        <v>0</v>
      </c>
      <c r="F74" s="74">
        <f>COUNTIFS('SW Sustain Tracking'!W:W,"Testing",'SW Sustain Tracking'!G:G,$C74)+COUNTIFS('SW Sustain Tracking'!W:W,"Pending",'SW Sustain Tracking'!G:G,$C74)</f>
        <v>0</v>
      </c>
      <c r="G74" s="74">
        <f>COUNTIFS('SW Sustain Tracking'!W:W,"Planning",'SW Sustain Tracking'!G:G,$C74)</f>
        <v>0</v>
      </c>
      <c r="H74" s="27">
        <f t="shared" si="10"/>
        <v>0</v>
      </c>
    </row>
    <row r="75" spans="3:8" ht="12" customHeight="1">
      <c r="C75" s="36"/>
      <c r="D75" s="74">
        <f>COUNTIFS('SW Sustain Tracking'!W:W,"PASS",'SW Sustain Tracking'!G:G,$C75)+COUNTIFS('SW Sustain Tracking'!W:W,"Conditional Pass",'SW Sustain Tracking'!G:G,$C75)</f>
        <v>0</v>
      </c>
      <c r="E75" s="74">
        <f>COUNTIFS('SW Sustain Tracking'!W:W,"Fail",'SW Sustain Tracking'!G:G,$C75)</f>
        <v>0</v>
      </c>
      <c r="F75" s="74">
        <f>COUNTIFS('SW Sustain Tracking'!W:W,"Testing",'SW Sustain Tracking'!G:G,$C75)+COUNTIFS('SW Sustain Tracking'!W:W,"Pending",'SW Sustain Tracking'!G:G,$C75)</f>
        <v>0</v>
      </c>
      <c r="G75" s="74">
        <f>COUNTIFS('SW Sustain Tracking'!W:W,"Planning",'SW Sustain Tracking'!G:G,$C75)</f>
        <v>0</v>
      </c>
      <c r="H75" s="27">
        <f t="shared" si="10"/>
        <v>0</v>
      </c>
    </row>
    <row r="76" spans="3:8" ht="12" customHeight="1">
      <c r="C76" s="36"/>
      <c r="D76" s="74">
        <f>COUNTIFS('SW Sustain Tracking'!W:W,"PASS",'SW Sustain Tracking'!G:G,$C76)+COUNTIFS('SW Sustain Tracking'!W:W,"Conditional Pass",'SW Sustain Tracking'!G:G,$C76)</f>
        <v>0</v>
      </c>
      <c r="E76" s="74">
        <f>COUNTIFS('SW Sustain Tracking'!W:W,"Fail",'SW Sustain Tracking'!G:G,$C76)</f>
        <v>0</v>
      </c>
      <c r="F76" s="74">
        <f>COUNTIFS('SW Sustain Tracking'!W:W,"Testing",'SW Sustain Tracking'!G:G,$C76)+COUNTIFS('SW Sustain Tracking'!W:W,"Pending",'SW Sustain Tracking'!G:G,$C76)</f>
        <v>0</v>
      </c>
      <c r="G76" s="74">
        <f>COUNTIFS('SW Sustain Tracking'!W:W,"Planning",'SW Sustain Tracking'!G:G,$C76)</f>
        <v>0</v>
      </c>
      <c r="H76" s="27">
        <f t="shared" si="10"/>
        <v>0</v>
      </c>
    </row>
    <row r="77" spans="3:8" ht="12" customHeight="1">
      <c r="C77" s="36"/>
      <c r="D77" s="74">
        <f>COUNTIFS('SW Sustain Tracking'!W:W,"PASS",'SW Sustain Tracking'!G:G,$C77)+COUNTIFS('SW Sustain Tracking'!W:W,"Conditional Pass",'SW Sustain Tracking'!G:G,$C77)</f>
        <v>0</v>
      </c>
      <c r="E77" s="74">
        <f>COUNTIFS('SW Sustain Tracking'!W:W,"Fail",'SW Sustain Tracking'!G:G,$C77)</f>
        <v>0</v>
      </c>
      <c r="F77" s="74">
        <f>COUNTIFS('SW Sustain Tracking'!W:W,"Testing",'SW Sustain Tracking'!G:G,$C77)+COUNTIFS('SW Sustain Tracking'!W:W,"Pending",'SW Sustain Tracking'!G:G,$C77)</f>
        <v>0</v>
      </c>
      <c r="G77" s="74">
        <f>COUNTIFS('SW Sustain Tracking'!W:W,"Planning",'SW Sustain Tracking'!G:G,$C77)</f>
        <v>0</v>
      </c>
      <c r="H77" s="27">
        <f t="shared" si="10"/>
        <v>0</v>
      </c>
    </row>
    <row r="78" spans="3:8" ht="12" customHeight="1">
      <c r="C78" s="36"/>
      <c r="D78" s="74">
        <f>COUNTIFS('SW Sustain Tracking'!W:W,"PASS",'SW Sustain Tracking'!G:G,$C78)+COUNTIFS('SW Sustain Tracking'!W:W,"Conditional Pass",'SW Sustain Tracking'!G:G,$C78)</f>
        <v>0</v>
      </c>
      <c r="E78" s="74">
        <f>COUNTIFS('SW Sustain Tracking'!W:W,"Fail",'SW Sustain Tracking'!G:G,$C78)</f>
        <v>0</v>
      </c>
      <c r="F78" s="74">
        <f>COUNTIFS('SW Sustain Tracking'!W:W,"Testing",'SW Sustain Tracking'!G:G,$C78)+COUNTIFS('SW Sustain Tracking'!W:W,"Pending",'SW Sustain Tracking'!G:G,$C78)</f>
        <v>0</v>
      </c>
      <c r="G78" s="74">
        <f>COUNTIFS('SW Sustain Tracking'!W:W,"Planning",'SW Sustain Tracking'!G:G,$C78)</f>
        <v>0</v>
      </c>
      <c r="H78" s="27">
        <f t="shared" si="10"/>
        <v>0</v>
      </c>
    </row>
    <row r="79" spans="3:8" ht="12" customHeight="1">
      <c r="C79" s="36"/>
      <c r="D79" s="74">
        <f>COUNTIFS('SW Sustain Tracking'!W:W,"PASS",'SW Sustain Tracking'!G:G,$C79)+COUNTIFS('SW Sustain Tracking'!W:W,"Conditional Pass",'SW Sustain Tracking'!G:G,$C79)</f>
        <v>0</v>
      </c>
      <c r="E79" s="74">
        <f>COUNTIFS('SW Sustain Tracking'!W:W,"Fail",'SW Sustain Tracking'!G:G,$C79)</f>
        <v>0</v>
      </c>
      <c r="F79" s="74">
        <f>COUNTIFS('SW Sustain Tracking'!W:W,"Testing",'SW Sustain Tracking'!G:G,$C79)+COUNTIFS('SW Sustain Tracking'!W:W,"Pending",'SW Sustain Tracking'!G:G,$C79)</f>
        <v>0</v>
      </c>
      <c r="G79" s="74">
        <f>COUNTIFS('SW Sustain Tracking'!W:W,"Planning",'SW Sustain Tracking'!G:G,$C79)</f>
        <v>0</v>
      </c>
      <c r="H79" s="27">
        <f t="shared" si="10"/>
        <v>0</v>
      </c>
    </row>
    <row r="80" spans="3:8" ht="12" customHeight="1">
      <c r="C80" s="36"/>
      <c r="D80" s="74">
        <f>COUNTIFS('SW Sustain Tracking'!W:W,"PASS",'SW Sustain Tracking'!G:G,$C80)+COUNTIFS('SW Sustain Tracking'!W:W,"Conditional Pass",'SW Sustain Tracking'!G:G,$C80)</f>
        <v>0</v>
      </c>
      <c r="E80" s="74">
        <f>COUNTIFS('SW Sustain Tracking'!W:W,"Fail",'SW Sustain Tracking'!G:G,$C80)</f>
        <v>0</v>
      </c>
      <c r="F80" s="74">
        <f>COUNTIFS('SW Sustain Tracking'!W:W,"Testing",'SW Sustain Tracking'!G:G,$C80)+COUNTIFS('SW Sustain Tracking'!W:W,"Pending",'SW Sustain Tracking'!G:G,$C80)</f>
        <v>0</v>
      </c>
      <c r="G80" s="74">
        <f>COUNTIFS('SW Sustain Tracking'!W:W,"Planning",'SW Sustain Tracking'!G:G,$C80)</f>
        <v>0</v>
      </c>
      <c r="H80" s="27">
        <f t="shared" si="10"/>
        <v>0</v>
      </c>
    </row>
    <row r="81" spans="3:8" ht="12" customHeight="1">
      <c r="C81" s="36"/>
      <c r="D81" s="74">
        <f>COUNTIFS('SW Sustain Tracking'!W:W,"PASS",'SW Sustain Tracking'!G:G,$C81)+COUNTIFS('SW Sustain Tracking'!W:W,"Conditional Pass",'SW Sustain Tracking'!G:G,$C81)</f>
        <v>0</v>
      </c>
      <c r="E81" s="74">
        <f>COUNTIFS('SW Sustain Tracking'!W:W,"Fail",'SW Sustain Tracking'!G:G,$C81)</f>
        <v>0</v>
      </c>
      <c r="F81" s="74">
        <f>COUNTIFS('SW Sustain Tracking'!W:W,"Testing",'SW Sustain Tracking'!G:G,$C81)+COUNTIFS('SW Sustain Tracking'!W:W,"Pending",'SW Sustain Tracking'!G:G,$C81)</f>
        <v>0</v>
      </c>
      <c r="G81" s="74">
        <f>COUNTIFS('SW Sustain Tracking'!W:W,"Planning",'SW Sustain Tracking'!G:G,$C81)</f>
        <v>0</v>
      </c>
      <c r="H81" s="27">
        <f t="shared" si="10"/>
        <v>0</v>
      </c>
    </row>
    <row r="82" spans="3:8" ht="12" customHeight="1" thickBot="1">
      <c r="C82" s="125" t="s">
        <v>5</v>
      </c>
      <c r="D82" s="121">
        <f ca="1">SUM(D51:D81)</f>
        <v>0</v>
      </c>
      <c r="E82" s="121">
        <f ca="1">SUM(E51:E81)</f>
        <v>0</v>
      </c>
      <c r="F82" s="121">
        <f ca="1">SUM(F51:F81)</f>
        <v>0</v>
      </c>
      <c r="G82" s="121">
        <f ca="1">SUM(G51:G81)</f>
        <v>0</v>
      </c>
      <c r="H82" s="124">
        <f ca="1">SUM(H51:H81)</f>
        <v>0</v>
      </c>
    </row>
    <row r="83" spans="3:8" ht="6.65" customHeight="1" thickBot="1">
      <c r="C83" s="133"/>
      <c r="D83" s="37"/>
      <c r="E83" s="37"/>
      <c r="F83" s="37"/>
      <c r="G83" s="37"/>
      <c r="H83" s="134"/>
    </row>
    <row r="84" spans="3:8" ht="12" customHeight="1">
      <c r="C84" s="556" t="s">
        <v>711</v>
      </c>
      <c r="D84" s="557"/>
      <c r="E84" s="557"/>
      <c r="F84" s="557"/>
      <c r="G84" s="557"/>
      <c r="H84" s="558"/>
    </row>
    <row r="85" spans="3:8" ht="12" customHeight="1">
      <c r="C85" s="130" t="s">
        <v>20</v>
      </c>
      <c r="D85" s="126" t="s">
        <v>1</v>
      </c>
      <c r="E85" s="127" t="s">
        <v>2</v>
      </c>
      <c r="F85" s="128" t="s">
        <v>3</v>
      </c>
      <c r="G85" s="129" t="s">
        <v>4</v>
      </c>
      <c r="H85" s="131" t="s">
        <v>5</v>
      </c>
    </row>
    <row r="86" spans="3:8" ht="12" customHeight="1">
      <c r="C86" s="36" t="e" cm="1">
        <f t="array" aca="1" ref="C86:C96" ca="1">_xlfn.UNIQUE(_xlfn._xlws.FILTER('SW Sustain Tracking'!G:G,'SW Sustain Tracking'!E:E="C38 AIO"))</f>
        <v>#NAME?</v>
      </c>
      <c r="D86" s="74">
        <f ca="1">COUNTIFS('SW Sustain Tracking'!W:W,"PASS",'SW Sustain Tracking'!G:G,$C86)+COUNTIFS('SW Sustain Tracking'!W:W,"Conditional Pass",'SW Sustain Tracking'!G:G,$C86)</f>
        <v>0</v>
      </c>
      <c r="E86" s="74">
        <f ca="1">COUNTIFS('SW Sustain Tracking'!W:W,"Fail",'SW Sustain Tracking'!G:G,$C86)</f>
        <v>0</v>
      </c>
      <c r="F86" s="74">
        <f ca="1">COUNTIFS('SW Sustain Tracking'!W:W,"Testing",'SW Sustain Tracking'!G:G,$C86)+COUNTIFS('SW Sustain Tracking'!W:W,"Pending",'SW Sustain Tracking'!G:G,$C86)</f>
        <v>0</v>
      </c>
      <c r="G86" s="74">
        <f ca="1">COUNTIFS('SW Sustain Tracking'!W:W,"Planning",'SW Sustain Tracking'!G:G,$C86)</f>
        <v>0</v>
      </c>
      <c r="H86" s="27">
        <f t="shared" ref="H86:H102" ca="1" si="11">SUM(D86:G86)</f>
        <v>0</v>
      </c>
    </row>
    <row r="87" spans="3:8" ht="12" customHeight="1">
      <c r="C87" s="36" t="e">
        <f ca="1"/>
        <v>#NAME?</v>
      </c>
      <c r="D87" s="74">
        <f ca="1">COUNTIFS('SW Sustain Tracking'!W:W,"PASS",'SW Sustain Tracking'!G:G,$C87)+COUNTIFS('SW Sustain Tracking'!W:W,"Conditional Pass",'SW Sustain Tracking'!G:G,$C87)</f>
        <v>0</v>
      </c>
      <c r="E87" s="74">
        <f ca="1">COUNTIFS('SW Sustain Tracking'!W:W,"Fail",'SW Sustain Tracking'!G:G,$C87)</f>
        <v>0</v>
      </c>
      <c r="F87" s="74">
        <f ca="1">COUNTIFS('SW Sustain Tracking'!W:W,"Testing",'SW Sustain Tracking'!G:G,$C87)+COUNTIFS('SW Sustain Tracking'!W:W,"Pending",'SW Sustain Tracking'!G:G,$C87)</f>
        <v>0</v>
      </c>
      <c r="G87" s="74">
        <f ca="1">COUNTIFS('SW Sustain Tracking'!W:W,"Planning",'SW Sustain Tracking'!G:G,$C87)</f>
        <v>0</v>
      </c>
      <c r="H87" s="27">
        <f t="shared" ca="1" si="11"/>
        <v>0</v>
      </c>
    </row>
    <row r="88" spans="3:8" ht="12" customHeight="1">
      <c r="C88" s="142" t="e">
        <f ca="1"/>
        <v>#NAME?</v>
      </c>
      <c r="D88" s="74">
        <f ca="1">COUNTIFS('SW Sustain Tracking'!W:W,"PASS",'SW Sustain Tracking'!G:G,$C88)+COUNTIFS('SW Sustain Tracking'!W:W,"Conditional Pass",'SW Sustain Tracking'!G:G,$C88)</f>
        <v>0</v>
      </c>
      <c r="E88" s="74">
        <f ca="1">COUNTIFS('SW Sustain Tracking'!W:W,"Fail",'SW Sustain Tracking'!G:G,$C88)</f>
        <v>0</v>
      </c>
      <c r="F88" s="74">
        <f ca="1">COUNTIFS('SW Sustain Tracking'!W:W,"Testing",'SW Sustain Tracking'!G:G,$C88)+COUNTIFS('SW Sustain Tracking'!W:W,"Pending",'SW Sustain Tracking'!G:G,$C88)</f>
        <v>0</v>
      </c>
      <c r="G88" s="74">
        <f ca="1">COUNTIFS('SW Sustain Tracking'!W:W,"Planning",'SW Sustain Tracking'!G:G,$C88)</f>
        <v>0</v>
      </c>
      <c r="H88" s="27">
        <f t="shared" ca="1" si="11"/>
        <v>0</v>
      </c>
    </row>
    <row r="89" spans="3:8" ht="12" customHeight="1">
      <c r="C89" s="142" t="e">
        <f ca="1"/>
        <v>#NAME?</v>
      </c>
      <c r="D89" s="74">
        <f ca="1">COUNTIFS('SW Sustain Tracking'!W:W,"PASS",'SW Sustain Tracking'!G:G,$C89)+COUNTIFS('SW Sustain Tracking'!W:W,"Conditional Pass",'SW Sustain Tracking'!G:G,$C89)</f>
        <v>0</v>
      </c>
      <c r="E89" s="74">
        <f ca="1">COUNTIFS('SW Sustain Tracking'!W:W,"Fail",'SW Sustain Tracking'!G:G,$C89)</f>
        <v>0</v>
      </c>
      <c r="F89" s="74">
        <f ca="1">COUNTIFS('SW Sustain Tracking'!W:W,"Testing",'SW Sustain Tracking'!G:G,$C89)+COUNTIFS('SW Sustain Tracking'!W:W,"Pending",'SW Sustain Tracking'!G:G,$C89)</f>
        <v>0</v>
      </c>
      <c r="G89" s="74">
        <f ca="1">COUNTIFS('SW Sustain Tracking'!W:W,"Planning",'SW Sustain Tracking'!G:G,$C89)</f>
        <v>0</v>
      </c>
      <c r="H89" s="27">
        <f t="shared" ca="1" si="11"/>
        <v>0</v>
      </c>
    </row>
    <row r="90" spans="3:8" ht="12" customHeight="1">
      <c r="C90" s="142" t="e">
        <f ca="1"/>
        <v>#NAME?</v>
      </c>
      <c r="D90" s="74">
        <f ca="1">COUNTIFS('SW Sustain Tracking'!W:W,"PASS",'SW Sustain Tracking'!G:G,$C90)+COUNTIFS('SW Sustain Tracking'!W:W,"Conditional Pass",'SW Sustain Tracking'!G:G,$C90)</f>
        <v>0</v>
      </c>
      <c r="E90" s="74">
        <f ca="1">COUNTIFS('SW Sustain Tracking'!W:W,"Fail",'SW Sustain Tracking'!G:G,$C90)</f>
        <v>0</v>
      </c>
      <c r="F90" s="74">
        <f ca="1">COUNTIFS('SW Sustain Tracking'!W:W,"Testing",'SW Sustain Tracking'!G:G,$C90)+COUNTIFS('SW Sustain Tracking'!W:W,"Pending",'SW Sustain Tracking'!G:G,$C90)</f>
        <v>0</v>
      </c>
      <c r="G90" s="74">
        <f ca="1">COUNTIFS('SW Sustain Tracking'!W:W,"Planning",'SW Sustain Tracking'!G:G,$C90)</f>
        <v>0</v>
      </c>
      <c r="H90" s="27">
        <f t="shared" ca="1" si="11"/>
        <v>0</v>
      </c>
    </row>
    <row r="91" spans="3:8" ht="12" customHeight="1">
      <c r="C91" s="142" t="e">
        <f ca="1"/>
        <v>#NAME?</v>
      </c>
      <c r="D91" s="74">
        <f ca="1">COUNTIFS('SW Sustain Tracking'!W:W,"PASS",'SW Sustain Tracking'!G:G,$C91)+COUNTIFS('SW Sustain Tracking'!W:W,"Conditional Pass",'SW Sustain Tracking'!G:G,$C91)</f>
        <v>0</v>
      </c>
      <c r="E91" s="74">
        <f ca="1">COUNTIFS('SW Sustain Tracking'!W:W,"Fail",'SW Sustain Tracking'!G:G,$C91)</f>
        <v>0</v>
      </c>
      <c r="F91" s="74">
        <f ca="1">COUNTIFS('SW Sustain Tracking'!W:W,"Testing",'SW Sustain Tracking'!G:G,$C91)+COUNTIFS('SW Sustain Tracking'!W:W,"Pending",'SW Sustain Tracking'!G:G,$C91)</f>
        <v>0</v>
      </c>
      <c r="G91" s="74">
        <f ca="1">COUNTIFS('SW Sustain Tracking'!W:W,"Planning",'SW Sustain Tracking'!G:G,$C91)</f>
        <v>0</v>
      </c>
      <c r="H91" s="27">
        <f t="shared" ca="1" si="11"/>
        <v>0</v>
      </c>
    </row>
    <row r="92" spans="3:8" ht="12" customHeight="1">
      <c r="C92" s="142" t="e">
        <f ca="1"/>
        <v>#NAME?</v>
      </c>
      <c r="D92" s="74">
        <f ca="1">COUNTIFS('SW Sustain Tracking'!W:W,"PASS",'SW Sustain Tracking'!G:G,$C92)+COUNTIFS('SW Sustain Tracking'!W:W,"Conditional Pass",'SW Sustain Tracking'!G:G,$C92)</f>
        <v>0</v>
      </c>
      <c r="E92" s="74">
        <f ca="1">COUNTIFS('SW Sustain Tracking'!W:W,"Fail",'SW Sustain Tracking'!G:G,$C92)</f>
        <v>0</v>
      </c>
      <c r="F92" s="74">
        <f ca="1">COUNTIFS('SW Sustain Tracking'!W:W,"Testing",'SW Sustain Tracking'!G:G,$C92)+COUNTIFS('SW Sustain Tracking'!W:W,"Pending",'SW Sustain Tracking'!G:G,$C92)</f>
        <v>0</v>
      </c>
      <c r="G92" s="74">
        <f ca="1">COUNTIFS('SW Sustain Tracking'!W:W,"Planning",'SW Sustain Tracking'!G:G,$C92)</f>
        <v>0</v>
      </c>
      <c r="H92" s="27">
        <f t="shared" ca="1" si="11"/>
        <v>0</v>
      </c>
    </row>
    <row r="93" spans="3:8" ht="12" customHeight="1">
      <c r="C93" s="142" t="e">
        <f ca="1"/>
        <v>#NAME?</v>
      </c>
      <c r="D93" s="74">
        <f ca="1">COUNTIFS('SW Sustain Tracking'!W:W,"PASS",'SW Sustain Tracking'!G:G,$C93)+COUNTIFS('SW Sustain Tracking'!W:W,"Conditional Pass",'SW Sustain Tracking'!G:G,$C93)</f>
        <v>0</v>
      </c>
      <c r="E93" s="74">
        <f ca="1">COUNTIFS('SW Sustain Tracking'!W:W,"Fail",'SW Sustain Tracking'!G:G,$C93)</f>
        <v>0</v>
      </c>
      <c r="F93" s="74">
        <f ca="1">COUNTIFS('SW Sustain Tracking'!W:W,"Testing",'SW Sustain Tracking'!G:G,$C93)+COUNTIFS('SW Sustain Tracking'!W:W,"Pending",'SW Sustain Tracking'!G:G,$C93)</f>
        <v>0</v>
      </c>
      <c r="G93" s="74">
        <f ca="1">COUNTIFS('SW Sustain Tracking'!W:W,"Planning",'SW Sustain Tracking'!G:G,$C93)</f>
        <v>0</v>
      </c>
      <c r="H93" s="27">
        <f t="shared" ca="1" si="11"/>
        <v>0</v>
      </c>
    </row>
    <row r="94" spans="3:8" ht="12" customHeight="1">
      <c r="C94" s="36" t="e">
        <f ca="1"/>
        <v>#NAME?</v>
      </c>
      <c r="D94" s="74">
        <f ca="1">COUNTIFS('SW Sustain Tracking'!W:W,"PASS",'SW Sustain Tracking'!G:G,$C94)+COUNTIFS('SW Sustain Tracking'!W:W,"Conditional Pass",'SW Sustain Tracking'!G:G,$C94)</f>
        <v>0</v>
      </c>
      <c r="E94" s="74">
        <f ca="1">COUNTIFS('SW Sustain Tracking'!W:W,"Fail",'SW Sustain Tracking'!G:G,$C94)</f>
        <v>0</v>
      </c>
      <c r="F94" s="74">
        <f ca="1">COUNTIFS('SW Sustain Tracking'!W:W,"Testing",'SW Sustain Tracking'!G:G,$C94)+COUNTIFS('SW Sustain Tracking'!W:W,"Pending",'SW Sustain Tracking'!G:G,$C94)</f>
        <v>0</v>
      </c>
      <c r="G94" s="74">
        <f ca="1">COUNTIFS('SW Sustain Tracking'!W:W,"Planning",'SW Sustain Tracking'!G:G,$C94)</f>
        <v>0</v>
      </c>
      <c r="H94" s="27">
        <f t="shared" ca="1" si="11"/>
        <v>0</v>
      </c>
    </row>
    <row r="95" spans="3:8" ht="12" customHeight="1">
      <c r="C95" s="142" t="e">
        <f ca="1"/>
        <v>#NAME?</v>
      </c>
      <c r="D95" s="74">
        <f ca="1">COUNTIFS('SW Sustain Tracking'!W:W,"PASS",'SW Sustain Tracking'!G:G,$C95)+COUNTIFS('SW Sustain Tracking'!W:W,"Conditional Pass",'SW Sustain Tracking'!G:G,$C95)</f>
        <v>0</v>
      </c>
      <c r="E95" s="74">
        <f ca="1">COUNTIFS('SW Sustain Tracking'!W:W,"Fail",'SW Sustain Tracking'!G:G,$C95)</f>
        <v>0</v>
      </c>
      <c r="F95" s="74">
        <f ca="1">COUNTIFS('SW Sustain Tracking'!W:W,"Testing",'SW Sustain Tracking'!G:G,$C95)+COUNTIFS('SW Sustain Tracking'!W:W,"Pending",'SW Sustain Tracking'!G:G,$C95)</f>
        <v>0</v>
      </c>
      <c r="G95" s="74">
        <f ca="1">COUNTIFS('SW Sustain Tracking'!W:W,"Planning",'SW Sustain Tracking'!G:G,$C95)</f>
        <v>0</v>
      </c>
      <c r="H95" s="27">
        <f t="shared" ca="1" si="11"/>
        <v>0</v>
      </c>
    </row>
    <row r="96" spans="3:8" ht="12" customHeight="1">
      <c r="C96" s="142" t="e">
        <f ca="1"/>
        <v>#NAME?</v>
      </c>
      <c r="D96" s="74">
        <f ca="1">COUNTIFS('SW Sustain Tracking'!W:W,"PASS",'SW Sustain Tracking'!G:G,$C96)+COUNTIFS('SW Sustain Tracking'!W:W,"Conditional Pass",'SW Sustain Tracking'!G:G,$C96)</f>
        <v>0</v>
      </c>
      <c r="E96" s="74">
        <f ca="1">COUNTIFS('SW Sustain Tracking'!W:W,"Fail",'SW Sustain Tracking'!G:G,$C96)</f>
        <v>0</v>
      </c>
      <c r="F96" s="74">
        <f ca="1">COUNTIFS('SW Sustain Tracking'!W:W,"Testing",'SW Sustain Tracking'!G:G,$C96)+COUNTIFS('SW Sustain Tracking'!W:W,"Pending",'SW Sustain Tracking'!G:G,$C96)</f>
        <v>0</v>
      </c>
      <c r="G96" s="74">
        <f ca="1">COUNTIFS('SW Sustain Tracking'!W:W,"Planning",'SW Sustain Tracking'!G:G,$C96)</f>
        <v>0</v>
      </c>
      <c r="H96" s="27">
        <f t="shared" ca="1" si="11"/>
        <v>0</v>
      </c>
    </row>
    <row r="97" spans="3:8" ht="12" customHeight="1">
      <c r="C97" s="142"/>
      <c r="D97" s="74">
        <f>COUNTIFS('SW Sustain Tracking'!W:W,"PASS",'SW Sustain Tracking'!G:G,$C97)+COUNTIFS('SW Sustain Tracking'!W:W,"Conditional Pass",'SW Sustain Tracking'!G:G,$C97)</f>
        <v>0</v>
      </c>
      <c r="E97" s="74">
        <f>COUNTIFS('SW Sustain Tracking'!W:W,"Fail",'SW Sustain Tracking'!G:G,$C97)</f>
        <v>0</v>
      </c>
      <c r="F97" s="74">
        <f>COUNTIFS('SW Sustain Tracking'!W:W,"Testing",'SW Sustain Tracking'!G:G,$C97)+COUNTIFS('SW Sustain Tracking'!W:W,"Pending",'SW Sustain Tracking'!G:G,$C97)</f>
        <v>0</v>
      </c>
      <c r="G97" s="74">
        <f>COUNTIFS('SW Sustain Tracking'!W:W,"Planning",'SW Sustain Tracking'!G:G,$C97)</f>
        <v>0</v>
      </c>
      <c r="H97" s="27">
        <f t="shared" si="11"/>
        <v>0</v>
      </c>
    </row>
    <row r="98" spans="3:8" ht="12" customHeight="1">
      <c r="C98" s="142"/>
      <c r="D98" s="74">
        <f>COUNTIFS('SW Sustain Tracking'!W:W,"PASS",'SW Sustain Tracking'!G:G,$C98)+COUNTIFS('SW Sustain Tracking'!W:W,"Conditional Pass",'SW Sustain Tracking'!G:G,$C98)</f>
        <v>0</v>
      </c>
      <c r="E98" s="74">
        <f>COUNTIFS('SW Sustain Tracking'!W:W,"Fail",'SW Sustain Tracking'!G:G,$C98)</f>
        <v>0</v>
      </c>
      <c r="F98" s="74">
        <f>COUNTIFS('SW Sustain Tracking'!W:W,"Testing",'SW Sustain Tracking'!G:G,$C98)+COUNTIFS('SW Sustain Tracking'!W:W,"Pending",'SW Sustain Tracking'!G:G,$C98)</f>
        <v>0</v>
      </c>
      <c r="G98" s="74">
        <f>COUNTIFS('SW Sustain Tracking'!W:W,"Planning",'SW Sustain Tracking'!G:G,$C98)</f>
        <v>0</v>
      </c>
      <c r="H98" s="27">
        <f t="shared" si="11"/>
        <v>0</v>
      </c>
    </row>
    <row r="99" spans="3:8" ht="12" customHeight="1">
      <c r="C99" s="142"/>
      <c r="D99" s="74">
        <f>COUNTIFS('SW Sustain Tracking'!W:W,"PASS",'SW Sustain Tracking'!G:G,$C99)+COUNTIFS('SW Sustain Tracking'!W:W,"Conditional Pass",'SW Sustain Tracking'!G:G,$C99)</f>
        <v>0</v>
      </c>
      <c r="E99" s="74">
        <f>COUNTIFS('SW Sustain Tracking'!W:W,"Fail",'SW Sustain Tracking'!G:G,$C99)</f>
        <v>0</v>
      </c>
      <c r="F99" s="74">
        <f>COUNTIFS('SW Sustain Tracking'!W:W,"Testing",'SW Sustain Tracking'!G:G,$C99)+COUNTIFS('SW Sustain Tracking'!W:W,"Pending",'SW Sustain Tracking'!G:G,$C99)</f>
        <v>0</v>
      </c>
      <c r="G99" s="74">
        <f>COUNTIFS('SW Sustain Tracking'!W:W,"Planning",'SW Sustain Tracking'!G:G,$C99)</f>
        <v>0</v>
      </c>
      <c r="H99" s="27">
        <f t="shared" si="11"/>
        <v>0</v>
      </c>
    </row>
    <row r="100" spans="3:8" ht="12" customHeight="1">
      <c r="C100" s="142"/>
      <c r="D100" s="74">
        <f>COUNTIFS('SW Sustain Tracking'!W:W,"PASS",'SW Sustain Tracking'!G:G,$C100)+COUNTIFS('SW Sustain Tracking'!W:W,"Conditional Pass",'SW Sustain Tracking'!G:G,$C100)</f>
        <v>0</v>
      </c>
      <c r="E100" s="74">
        <f>COUNTIFS('SW Sustain Tracking'!W:W,"Fail",'SW Sustain Tracking'!G:G,$C100)</f>
        <v>0</v>
      </c>
      <c r="F100" s="74">
        <f>COUNTIFS('SW Sustain Tracking'!W:W,"Testing",'SW Sustain Tracking'!G:G,$C100)+COUNTIFS('SW Sustain Tracking'!W:W,"Pending",'SW Sustain Tracking'!G:G,$C100)</f>
        <v>0</v>
      </c>
      <c r="G100" s="74">
        <f>COUNTIFS('SW Sustain Tracking'!W:W,"Planning",'SW Sustain Tracking'!G:G,$C100)</f>
        <v>0</v>
      </c>
      <c r="H100" s="27">
        <f t="shared" si="11"/>
        <v>0</v>
      </c>
    </row>
    <row r="101" spans="3:8" ht="12" customHeight="1">
      <c r="C101" s="36"/>
      <c r="D101" s="74">
        <f>COUNTIFS('SW Sustain Tracking'!W:W,"PASS",'SW Sustain Tracking'!G:G,$C101)+COUNTIFS('SW Sustain Tracking'!W:W,"Conditional Pass",'SW Sustain Tracking'!G:G,$C101)</f>
        <v>0</v>
      </c>
      <c r="E101" s="74">
        <f>COUNTIFS('SW Sustain Tracking'!W:W,"Fail",'SW Sustain Tracking'!G:G,$C101)</f>
        <v>0</v>
      </c>
      <c r="F101" s="74">
        <f>COUNTIFS('SW Sustain Tracking'!W:W,"Testing",'SW Sustain Tracking'!G:G,$C101)+COUNTIFS('SW Sustain Tracking'!W:W,"Pending",'SW Sustain Tracking'!G:G,$C101)</f>
        <v>0</v>
      </c>
      <c r="G101" s="74">
        <f>COUNTIFS('SW Sustain Tracking'!W:W,"Planning",'SW Sustain Tracking'!G:G,$C101)</f>
        <v>0</v>
      </c>
      <c r="H101" s="27">
        <f t="shared" si="11"/>
        <v>0</v>
      </c>
    </row>
    <row r="102" spans="3:8" ht="12" customHeight="1">
      <c r="C102" s="36"/>
      <c r="D102" s="74">
        <f>COUNTIFS('SW Sustain Tracking'!W:W,"PASS",'SW Sustain Tracking'!G:G,$C102)+COUNTIFS('SW Sustain Tracking'!W:W,"Conditional Pass",'SW Sustain Tracking'!G:G,$C102)</f>
        <v>0</v>
      </c>
      <c r="E102" s="74">
        <f>COUNTIFS('SW Sustain Tracking'!W:W,"Fail",'SW Sustain Tracking'!G:G,$C102)</f>
        <v>0</v>
      </c>
      <c r="F102" s="74">
        <f>COUNTIFS('SW Sustain Tracking'!W:W,"Testing",'SW Sustain Tracking'!G:G,$C102)+COUNTIFS('SW Sustain Tracking'!W:W,"Pending",'SW Sustain Tracking'!G:G,$C102)</f>
        <v>0</v>
      </c>
      <c r="G102" s="74">
        <f>COUNTIFS('SW Sustain Tracking'!W:W,"Planning",'SW Sustain Tracking'!G:G,$C102)</f>
        <v>0</v>
      </c>
      <c r="H102" s="27">
        <f t="shared" si="11"/>
        <v>0</v>
      </c>
    </row>
    <row r="103" spans="3:8" ht="12" customHeight="1" thickBot="1">
      <c r="C103" s="125" t="s">
        <v>5</v>
      </c>
      <c r="D103" s="121">
        <f ca="1">SUM(D86:D102)</f>
        <v>0</v>
      </c>
      <c r="E103" s="121">
        <f ca="1">SUM(E86:E102)</f>
        <v>0</v>
      </c>
      <c r="F103" s="121">
        <f ca="1">SUM(F86:F102)</f>
        <v>0</v>
      </c>
      <c r="G103" s="121">
        <f ca="1">SUM(G86:G102)</f>
        <v>0</v>
      </c>
      <c r="H103" s="124">
        <f ca="1">SUM(H86:H102)</f>
        <v>0</v>
      </c>
    </row>
    <row r="104" spans="3:8" ht="12" customHeight="1"/>
    <row r="105" spans="3:8" ht="12" customHeight="1" thickBot="1">
      <c r="C105" s="148" t="s">
        <v>714</v>
      </c>
    </row>
    <row r="106" spans="3:8" ht="12" customHeight="1">
      <c r="C106" s="559" t="s">
        <v>715</v>
      </c>
      <c r="D106" s="560"/>
      <c r="E106" s="560"/>
      <c r="F106" s="560"/>
      <c r="G106" s="560"/>
      <c r="H106" s="561"/>
    </row>
    <row r="107" spans="3:8" ht="12" customHeight="1">
      <c r="C107" s="231" t="s">
        <v>35</v>
      </c>
      <c r="D107" s="232" t="s">
        <v>1</v>
      </c>
      <c r="E107" s="233" t="s">
        <v>2</v>
      </c>
      <c r="F107" s="234" t="s">
        <v>3</v>
      </c>
      <c r="G107" s="235" t="s">
        <v>4</v>
      </c>
      <c r="H107" s="236" t="s">
        <v>5</v>
      </c>
    </row>
    <row r="108" spans="3:8" ht="12" customHeight="1">
      <c r="C108" s="142" t="e" cm="1">
        <f t="array" aca="1" ref="C108:C122" ca="1">_xlfn.UNIQUE(_xlfn._xlws.FILTER('SW Sustain Tracking'!AE:AE,'SW Sustain Tracking'!E:E="C38 NB"))</f>
        <v>#NAME?</v>
      </c>
      <c r="D108" s="217">
        <f ca="1">COUNTIFS('SW Sustain Tracking'!W:W,"PASS",'SW Sustain Tracking'!AE:AE,$C108,'SW Sustain Tracking'!E:E,"C38 NB")+COUNTIFS('SW Sustain Tracking'!W:W,"Conditional Pass",'SW Sustain Tracking'!AE:AE,$C108,'SW Sustain Tracking'!E:E,"C38 NB")</f>
        <v>0</v>
      </c>
      <c r="E108" s="217">
        <f ca="1">COUNTIFS('SW Sustain Tracking'!W:W,"Fail",'SW Sustain Tracking'!AE:AE,$C108,'SW Sustain Tracking'!E:E,"C38 NB")</f>
        <v>0</v>
      </c>
      <c r="F108" s="217">
        <f ca="1">COUNTIFS('SW Sustain Tracking'!W:W,"Testing",'SW Sustain Tracking'!AE:AE,$C108,'SW Sustain Tracking'!E:E,"C38 NB")+COUNTIFS('SW Sustain Tracking'!W:W,"Pending",'SW Sustain Tracking'!AE:AE,$C108,'SW Sustain Tracking'!E:E,"C38 NB")</f>
        <v>0</v>
      </c>
      <c r="G108" s="217">
        <f ca="1">COUNTIFS('SW Sustain Tracking'!W:W,"Planning",'SW Sustain Tracking'!AE:AE,$C108,'SW Sustain Tracking'!E:E,"C38 NB")</f>
        <v>0</v>
      </c>
      <c r="H108" s="158">
        <f t="shared" ref="H108:H125" ca="1" si="12">SUM(D108:G108)</f>
        <v>0</v>
      </c>
    </row>
    <row r="109" spans="3:8" ht="12" customHeight="1">
      <c r="C109" s="142" t="e">
        <f ca="1"/>
        <v>#NAME?</v>
      </c>
      <c r="D109" s="217">
        <f ca="1">COUNTIFS('SW Sustain Tracking'!W:W,"PASS",'SW Sustain Tracking'!AE:AE,$C109,'SW Sustain Tracking'!E:E,"C38 NB")+COUNTIFS('SW Sustain Tracking'!W:W,"Conditional Pass",'SW Sustain Tracking'!AE:AE,$C109,'SW Sustain Tracking'!E:E,"C38 NB")</f>
        <v>0</v>
      </c>
      <c r="E109" s="217">
        <f ca="1">COUNTIFS('SW Sustain Tracking'!W:W,"Fail",'SW Sustain Tracking'!AE:AE,$C109,'SW Sustain Tracking'!E:E,"C38 NB")</f>
        <v>0</v>
      </c>
      <c r="F109" s="217">
        <f ca="1">COUNTIFS('SW Sustain Tracking'!W:W,"Testing",'SW Sustain Tracking'!AE:AE,$C109,'SW Sustain Tracking'!E:E,"C38 NB")+COUNTIFS('SW Sustain Tracking'!W:W,"Pending",'SW Sustain Tracking'!AE:AE,$C109,'SW Sustain Tracking'!E:E,"C38 NB")</f>
        <v>0</v>
      </c>
      <c r="G109" s="217">
        <f ca="1">COUNTIFS('SW Sustain Tracking'!W:W,"Planning",'SW Sustain Tracking'!AE:AE,$C109,'SW Sustain Tracking'!E:E,"C38 NB")</f>
        <v>0</v>
      </c>
      <c r="H109" s="158">
        <f t="shared" ca="1" si="12"/>
        <v>0</v>
      </c>
    </row>
    <row r="110" spans="3:8" ht="12" customHeight="1">
      <c r="C110" s="142" t="e">
        <f ca="1"/>
        <v>#NAME?</v>
      </c>
      <c r="D110" s="217">
        <f ca="1">COUNTIFS('SW Sustain Tracking'!W:W,"PASS",'SW Sustain Tracking'!AE:AE,$C110,'SW Sustain Tracking'!E:E,"C38 NB")+COUNTIFS('SW Sustain Tracking'!W:W,"Conditional Pass",'SW Sustain Tracking'!AE:AE,$C110,'SW Sustain Tracking'!E:E,"C38 NB")</f>
        <v>0</v>
      </c>
      <c r="E110" s="217">
        <f ca="1">COUNTIFS('SW Sustain Tracking'!W:W,"Fail",'SW Sustain Tracking'!AE:AE,$C110,'SW Sustain Tracking'!E:E,"C38 NB")</f>
        <v>0</v>
      </c>
      <c r="F110" s="217">
        <f ca="1">COUNTIFS('SW Sustain Tracking'!W:W,"Testing",'SW Sustain Tracking'!AE:AE,$C110,'SW Sustain Tracking'!E:E,"C38 NB")+COUNTIFS('SW Sustain Tracking'!W:W,"Pending",'SW Sustain Tracking'!AE:AE,$C110,'SW Sustain Tracking'!E:E,"C38 NB")</f>
        <v>0</v>
      </c>
      <c r="G110" s="217">
        <f ca="1">COUNTIFS('SW Sustain Tracking'!W:W,"Planning",'SW Sustain Tracking'!AE:AE,$C110,'SW Sustain Tracking'!E:E,"C38 NB")</f>
        <v>0</v>
      </c>
      <c r="H110" s="158">
        <f t="shared" ca="1" si="12"/>
        <v>0</v>
      </c>
    </row>
    <row r="111" spans="3:8" ht="12" customHeight="1">
      <c r="C111" s="142" t="e">
        <f ca="1"/>
        <v>#NAME?</v>
      </c>
      <c r="D111" s="217">
        <f ca="1">COUNTIFS('SW Sustain Tracking'!W:W,"PASS",'SW Sustain Tracking'!AE:AE,$C111,'SW Sustain Tracking'!E:E,"C38 NB")+COUNTIFS('SW Sustain Tracking'!W:W,"Conditional Pass",'SW Sustain Tracking'!AE:AE,$C111,'SW Sustain Tracking'!E:E,"C38 NB")</f>
        <v>0</v>
      </c>
      <c r="E111" s="217">
        <f ca="1">COUNTIFS('SW Sustain Tracking'!W:W,"Fail",'SW Sustain Tracking'!AE:AE,$C111,'SW Sustain Tracking'!E:E,"C38 NB")</f>
        <v>0</v>
      </c>
      <c r="F111" s="217">
        <f ca="1">COUNTIFS('SW Sustain Tracking'!W:W,"Testing",'SW Sustain Tracking'!AE:AE,$C111,'SW Sustain Tracking'!E:E,"C38 NB")+COUNTIFS('SW Sustain Tracking'!W:W,"Pending",'SW Sustain Tracking'!AE:AE,$C111,'SW Sustain Tracking'!E:E,"C38 NB")</f>
        <v>0</v>
      </c>
      <c r="G111" s="217">
        <f ca="1">COUNTIFS('SW Sustain Tracking'!W:W,"Planning",'SW Sustain Tracking'!AE:AE,$C111,'SW Sustain Tracking'!E:E,"C38 NB")</f>
        <v>0</v>
      </c>
      <c r="H111" s="158">
        <f t="shared" ca="1" si="12"/>
        <v>0</v>
      </c>
    </row>
    <row r="112" spans="3:8" ht="12" customHeight="1">
      <c r="C112" s="142" t="e">
        <f ca="1"/>
        <v>#NAME?</v>
      </c>
      <c r="D112" s="217">
        <f ca="1">COUNTIFS('SW Sustain Tracking'!W:W,"PASS",'SW Sustain Tracking'!AE:AE,$C112,'SW Sustain Tracking'!E:E,"C38 NB")+COUNTIFS('SW Sustain Tracking'!W:W,"Conditional Pass",'SW Sustain Tracking'!AE:AE,$C112,'SW Sustain Tracking'!E:E,"C38 NB")</f>
        <v>0</v>
      </c>
      <c r="E112" s="217">
        <f ca="1">COUNTIFS('SW Sustain Tracking'!W:W,"Fail",'SW Sustain Tracking'!AE:AE,$C112,'SW Sustain Tracking'!E:E,"C38 NB")</f>
        <v>0</v>
      </c>
      <c r="F112" s="217">
        <f ca="1">COUNTIFS('SW Sustain Tracking'!W:W,"Testing",'SW Sustain Tracking'!AE:AE,$C112,'SW Sustain Tracking'!E:E,"C38 NB")+COUNTIFS('SW Sustain Tracking'!W:W,"Pending",'SW Sustain Tracking'!AE:AE,$C112,'SW Sustain Tracking'!E:E,"C38 NB")</f>
        <v>0</v>
      </c>
      <c r="G112" s="217">
        <f ca="1">COUNTIFS('SW Sustain Tracking'!W:W,"Planning",'SW Sustain Tracking'!AE:AE,$C112,'SW Sustain Tracking'!E:E,"C38 NB")</f>
        <v>0</v>
      </c>
      <c r="H112" s="158">
        <f t="shared" ca="1" si="12"/>
        <v>0</v>
      </c>
    </row>
    <row r="113" spans="3:8" ht="12" customHeight="1">
      <c r="C113" s="142" t="e">
        <f ca="1"/>
        <v>#NAME?</v>
      </c>
      <c r="D113" s="217">
        <f ca="1">COUNTIFS('SW Sustain Tracking'!W:W,"PASS",'SW Sustain Tracking'!AE:AE,$C113,'SW Sustain Tracking'!E:E,"C38 NB")+COUNTIFS('SW Sustain Tracking'!W:W,"Conditional Pass",'SW Sustain Tracking'!AE:AE,$C113,'SW Sustain Tracking'!E:E,"C38 NB")</f>
        <v>0</v>
      </c>
      <c r="E113" s="217">
        <f ca="1">COUNTIFS('SW Sustain Tracking'!W:W,"Fail",'SW Sustain Tracking'!AE:AE,$C113,'SW Sustain Tracking'!E:E,"C38 NB")</f>
        <v>0</v>
      </c>
      <c r="F113" s="217">
        <f ca="1">COUNTIFS('SW Sustain Tracking'!W:W,"Testing",'SW Sustain Tracking'!AE:AE,$C113,'SW Sustain Tracking'!E:E,"C38 NB")+COUNTIFS('SW Sustain Tracking'!W:W,"Pending",'SW Sustain Tracking'!AE:AE,$C113,'SW Sustain Tracking'!E:E,"C38 NB")</f>
        <v>0</v>
      </c>
      <c r="G113" s="217">
        <f ca="1">COUNTIFS('SW Sustain Tracking'!W:W,"Planning",'SW Sustain Tracking'!AE:AE,$C113,'SW Sustain Tracking'!E:E,"C38 NB")</f>
        <v>0</v>
      </c>
      <c r="H113" s="158">
        <f t="shared" ca="1" si="12"/>
        <v>0</v>
      </c>
    </row>
    <row r="114" spans="3:8" ht="12" customHeight="1">
      <c r="C114" s="142" t="e">
        <f ca="1"/>
        <v>#NAME?</v>
      </c>
      <c r="D114" s="217">
        <f ca="1">COUNTIFS('SW Sustain Tracking'!W:W,"PASS",'SW Sustain Tracking'!AE:AE,$C114,'SW Sustain Tracking'!E:E,"C38 NB")+COUNTIFS('SW Sustain Tracking'!W:W,"Conditional Pass",'SW Sustain Tracking'!AE:AE,$C114,'SW Sustain Tracking'!E:E,"C38 NB")</f>
        <v>0</v>
      </c>
      <c r="E114" s="217">
        <f ca="1">COUNTIFS('SW Sustain Tracking'!W:W,"Fail",'SW Sustain Tracking'!AE:AE,$C114,'SW Sustain Tracking'!E:E,"C38 NB")</f>
        <v>0</v>
      </c>
      <c r="F114" s="217">
        <f ca="1">COUNTIFS('SW Sustain Tracking'!W:W,"Testing",'SW Sustain Tracking'!AE:AE,$C114,'SW Sustain Tracking'!E:E,"C38 NB")+COUNTIFS('SW Sustain Tracking'!W:W,"Pending",'SW Sustain Tracking'!AE:AE,$C114,'SW Sustain Tracking'!E:E,"C38 NB")</f>
        <v>0</v>
      </c>
      <c r="G114" s="217">
        <f ca="1">COUNTIFS('SW Sustain Tracking'!W:W,"Planning",'SW Sustain Tracking'!AE:AE,$C114,'SW Sustain Tracking'!E:E,"C38 NB")</f>
        <v>0</v>
      </c>
      <c r="H114" s="158">
        <f t="shared" ca="1" si="12"/>
        <v>0</v>
      </c>
    </row>
    <row r="115" spans="3:8" ht="12" customHeight="1">
      <c r="C115" s="142" t="e">
        <f ca="1"/>
        <v>#NAME?</v>
      </c>
      <c r="D115" s="217">
        <f ca="1">COUNTIFS('SW Sustain Tracking'!W:W,"PASS",'SW Sustain Tracking'!AE:AE,$C115,'SW Sustain Tracking'!E:E,"C38 NB")+COUNTIFS('SW Sustain Tracking'!W:W,"Conditional Pass",'SW Sustain Tracking'!AE:AE,$C115,'SW Sustain Tracking'!E:E,"C38 NB")</f>
        <v>0</v>
      </c>
      <c r="E115" s="217">
        <f ca="1">COUNTIFS('SW Sustain Tracking'!W:W,"Fail",'SW Sustain Tracking'!AE:AE,$C115,'SW Sustain Tracking'!E:E,"C38 NB")</f>
        <v>0</v>
      </c>
      <c r="F115" s="217">
        <f ca="1">COUNTIFS('SW Sustain Tracking'!W:W,"Testing",'SW Sustain Tracking'!AE:AE,$C115,'SW Sustain Tracking'!E:E,"C38 NB")+COUNTIFS('SW Sustain Tracking'!W:W,"Pending",'SW Sustain Tracking'!AE:AE,$C115,'SW Sustain Tracking'!E:E,"C38 NB")</f>
        <v>0</v>
      </c>
      <c r="G115" s="217">
        <f ca="1">COUNTIFS('SW Sustain Tracking'!W:W,"Planning",'SW Sustain Tracking'!AE:AE,$C115,'SW Sustain Tracking'!E:E,"C38 NB")</f>
        <v>0</v>
      </c>
      <c r="H115" s="158">
        <f t="shared" ca="1" si="12"/>
        <v>0</v>
      </c>
    </row>
    <row r="116" spans="3:8" ht="12" customHeight="1">
      <c r="C116" s="142" t="e">
        <f ca="1"/>
        <v>#NAME?</v>
      </c>
      <c r="D116" s="217">
        <f ca="1">COUNTIFS('SW Sustain Tracking'!W:W,"PASS",'SW Sustain Tracking'!AE:AE,$C116,'SW Sustain Tracking'!E:E,"C38 NB")+COUNTIFS('SW Sustain Tracking'!W:W,"Conditional Pass",'SW Sustain Tracking'!AE:AE,$C116,'SW Sustain Tracking'!E:E,"C38 NB")</f>
        <v>0</v>
      </c>
      <c r="E116" s="217">
        <f ca="1">COUNTIFS('SW Sustain Tracking'!W:W,"Fail",'SW Sustain Tracking'!AE:AE,$C116,'SW Sustain Tracking'!E:E,"C38 NB")</f>
        <v>0</v>
      </c>
      <c r="F116" s="217">
        <f ca="1">COUNTIFS('SW Sustain Tracking'!W:W,"Testing",'SW Sustain Tracking'!AE:AE,$C116,'SW Sustain Tracking'!E:E,"C38 NB")+COUNTIFS('SW Sustain Tracking'!W:W,"Pending",'SW Sustain Tracking'!AE:AE,$C116,'SW Sustain Tracking'!E:E,"C38 NB")</f>
        <v>0</v>
      </c>
      <c r="G116" s="217">
        <f ca="1">COUNTIFS('SW Sustain Tracking'!W:W,"Planning",'SW Sustain Tracking'!AE:AE,$C116,'SW Sustain Tracking'!E:E,"C38 NB")</f>
        <v>0</v>
      </c>
      <c r="H116" s="158">
        <f t="shared" ca="1" si="12"/>
        <v>0</v>
      </c>
    </row>
    <row r="117" spans="3:8" ht="12" customHeight="1">
      <c r="C117" s="142" t="e">
        <f ca="1"/>
        <v>#NAME?</v>
      </c>
      <c r="D117" s="217">
        <f ca="1">COUNTIFS('SW Sustain Tracking'!W:W,"PASS",'SW Sustain Tracking'!AE:AE,$C117,'SW Sustain Tracking'!E:E,"C38 NB")+COUNTIFS('SW Sustain Tracking'!W:W,"Conditional Pass",'SW Sustain Tracking'!AE:AE,$C117,'SW Sustain Tracking'!E:E,"C38 NB")</f>
        <v>0</v>
      </c>
      <c r="E117" s="217">
        <f ca="1">COUNTIFS('SW Sustain Tracking'!W:W,"Fail",'SW Sustain Tracking'!AE:AE,$C117,'SW Sustain Tracking'!E:E,"C38 NB")</f>
        <v>0</v>
      </c>
      <c r="F117" s="217">
        <f ca="1">COUNTIFS('SW Sustain Tracking'!W:W,"Testing",'SW Sustain Tracking'!AE:AE,$C117,'SW Sustain Tracking'!E:E,"C38 NB")+COUNTIFS('SW Sustain Tracking'!W:W,"Pending",'SW Sustain Tracking'!AE:AE,$C117,'SW Sustain Tracking'!E:E,"C38 NB")</f>
        <v>0</v>
      </c>
      <c r="G117" s="217">
        <f ca="1">COUNTIFS('SW Sustain Tracking'!W:W,"Planning",'SW Sustain Tracking'!AE:AE,$C117,'SW Sustain Tracking'!E:E,"C38 NB")</f>
        <v>0</v>
      </c>
      <c r="H117" s="158">
        <f t="shared" ca="1" si="12"/>
        <v>0</v>
      </c>
    </row>
    <row r="118" spans="3:8" ht="12" customHeight="1">
      <c r="C118" s="142" t="e">
        <f ca="1"/>
        <v>#NAME?</v>
      </c>
      <c r="D118" s="217">
        <f ca="1">COUNTIFS('SW Sustain Tracking'!W:W,"PASS",'SW Sustain Tracking'!AE:AE,$C118,'SW Sustain Tracking'!E:E,"C38 NB")+COUNTIFS('SW Sustain Tracking'!W:W,"Conditional Pass",'SW Sustain Tracking'!AE:AE,$C118,'SW Sustain Tracking'!E:E,"C38 NB")</f>
        <v>0</v>
      </c>
      <c r="E118" s="217">
        <f ca="1">COUNTIFS('SW Sustain Tracking'!W:W,"Fail",'SW Sustain Tracking'!AE:AE,$C118,'SW Sustain Tracking'!E:E,"C38 NB")</f>
        <v>0</v>
      </c>
      <c r="F118" s="217">
        <f ca="1">COUNTIFS('SW Sustain Tracking'!W:W,"Testing",'SW Sustain Tracking'!AE:AE,$C118,'SW Sustain Tracking'!E:E,"C38 NB")+COUNTIFS('SW Sustain Tracking'!W:W,"Pending",'SW Sustain Tracking'!AE:AE,$C118,'SW Sustain Tracking'!E:E,"C38 NB")</f>
        <v>0</v>
      </c>
      <c r="G118" s="217">
        <f ca="1">COUNTIFS('SW Sustain Tracking'!W:W,"Planning",'SW Sustain Tracking'!AE:AE,$C118,'SW Sustain Tracking'!E:E,"C38 NB")</f>
        <v>0</v>
      </c>
      <c r="H118" s="158">
        <f t="shared" ca="1" si="12"/>
        <v>0</v>
      </c>
    </row>
    <row r="119" spans="3:8" ht="12" customHeight="1">
      <c r="C119" s="142" t="e">
        <f ca="1"/>
        <v>#NAME?</v>
      </c>
      <c r="D119" s="217">
        <f ca="1">COUNTIFS('SW Sustain Tracking'!W:W,"PASS",'SW Sustain Tracking'!AE:AE,$C119,'SW Sustain Tracking'!E:E,"C38 NB")+COUNTIFS('SW Sustain Tracking'!W:W,"Conditional Pass",'SW Sustain Tracking'!AE:AE,$C119,'SW Sustain Tracking'!E:E,"C38 NB")</f>
        <v>0</v>
      </c>
      <c r="E119" s="217">
        <f ca="1">COUNTIFS('SW Sustain Tracking'!W:W,"Fail",'SW Sustain Tracking'!AE:AE,$C119,'SW Sustain Tracking'!E:E,"C38 NB")</f>
        <v>0</v>
      </c>
      <c r="F119" s="217">
        <f ca="1">COUNTIFS('SW Sustain Tracking'!W:W,"Testing",'SW Sustain Tracking'!AE:AE,$C119,'SW Sustain Tracking'!E:E,"C38 NB")+COUNTIFS('SW Sustain Tracking'!W:W,"Pending",'SW Sustain Tracking'!AE:AE,$C119,'SW Sustain Tracking'!E:E,"C38 NB")</f>
        <v>0</v>
      </c>
      <c r="G119" s="217">
        <f ca="1">COUNTIFS('SW Sustain Tracking'!W:W,"Planning",'SW Sustain Tracking'!AE:AE,$C119,'SW Sustain Tracking'!E:E,"C38 NB")</f>
        <v>0</v>
      </c>
      <c r="H119" s="158">
        <f t="shared" ca="1" si="12"/>
        <v>0</v>
      </c>
    </row>
    <row r="120" spans="3:8" ht="12" customHeight="1">
      <c r="C120" s="142" t="e">
        <f ca="1"/>
        <v>#NAME?</v>
      </c>
      <c r="D120" s="217">
        <f ca="1">COUNTIFS('SW Sustain Tracking'!W:W,"PASS",'SW Sustain Tracking'!AE:AE,$C120,'SW Sustain Tracking'!E:E,"C38 NB")+COUNTIFS('SW Sustain Tracking'!W:W,"Conditional Pass",'SW Sustain Tracking'!AE:AE,$C120,'SW Sustain Tracking'!E:E,"C38 NB")</f>
        <v>0</v>
      </c>
      <c r="E120" s="217">
        <f ca="1">COUNTIFS('SW Sustain Tracking'!W:W,"Fail",'SW Sustain Tracking'!AE:AE,$C120,'SW Sustain Tracking'!E:E,"C38 NB")</f>
        <v>0</v>
      </c>
      <c r="F120" s="217">
        <f ca="1">COUNTIFS('SW Sustain Tracking'!W:W,"Testing",'SW Sustain Tracking'!AE:AE,$C120,'SW Sustain Tracking'!E:E,"C38 NB")+COUNTIFS('SW Sustain Tracking'!W:W,"Pending",'SW Sustain Tracking'!AE:AE,$C120,'SW Sustain Tracking'!E:E,"C38 NB")</f>
        <v>0</v>
      </c>
      <c r="G120" s="217">
        <f ca="1">COUNTIFS('SW Sustain Tracking'!W:W,"Planning",'SW Sustain Tracking'!AE:AE,$C120,'SW Sustain Tracking'!E:E,"C38 NB")</f>
        <v>0</v>
      </c>
      <c r="H120" s="158">
        <f t="shared" ca="1" si="12"/>
        <v>0</v>
      </c>
    </row>
    <row r="121" spans="3:8" ht="12" customHeight="1">
      <c r="C121" s="142" t="e">
        <f ca="1"/>
        <v>#NAME?</v>
      </c>
      <c r="D121" s="217">
        <f ca="1">COUNTIFS('SW Sustain Tracking'!W:W,"PASS",'SW Sustain Tracking'!AE:AE,$C121,'SW Sustain Tracking'!E:E,"C38 NB")+COUNTIFS('SW Sustain Tracking'!W:W,"Conditional Pass",'SW Sustain Tracking'!AE:AE,$C121,'SW Sustain Tracking'!E:E,"C38 NB")</f>
        <v>0</v>
      </c>
      <c r="E121" s="217">
        <f ca="1">COUNTIFS('SW Sustain Tracking'!W:W,"Fail",'SW Sustain Tracking'!AE:AE,$C121,'SW Sustain Tracking'!E:E,"C38 NB")</f>
        <v>0</v>
      </c>
      <c r="F121" s="217">
        <f ca="1">COUNTIFS('SW Sustain Tracking'!W:W,"Testing",'SW Sustain Tracking'!AE:AE,$C121,'SW Sustain Tracking'!E:E,"C38 NB")+COUNTIFS('SW Sustain Tracking'!W:W,"Pending",'SW Sustain Tracking'!AE:AE,$C121,'SW Sustain Tracking'!E:E,"C38 NB")</f>
        <v>0</v>
      </c>
      <c r="G121" s="217">
        <f ca="1">COUNTIFS('SW Sustain Tracking'!W:W,"Planning",'SW Sustain Tracking'!AE:AE,$C121,'SW Sustain Tracking'!E:E,"C38 NB")</f>
        <v>0</v>
      </c>
      <c r="H121" s="158">
        <f t="shared" ca="1" si="12"/>
        <v>0</v>
      </c>
    </row>
    <row r="122" spans="3:8" ht="12" customHeight="1">
      <c r="C122" s="142" t="e">
        <f ca="1"/>
        <v>#NAME?</v>
      </c>
      <c r="D122" s="217">
        <f ca="1">COUNTIFS('SW Sustain Tracking'!W:W,"PASS",'SW Sustain Tracking'!AE:AE,$C122,'SW Sustain Tracking'!E:E,"C38 NB")+COUNTIFS('SW Sustain Tracking'!W:W,"Conditional Pass",'SW Sustain Tracking'!AE:AE,$C122,'SW Sustain Tracking'!E:E,"C38 NB")</f>
        <v>0</v>
      </c>
      <c r="E122" s="217">
        <f ca="1">COUNTIFS('SW Sustain Tracking'!W:W,"Fail",'SW Sustain Tracking'!AE:AE,$C122,'SW Sustain Tracking'!E:E,"C38 NB")</f>
        <v>0</v>
      </c>
      <c r="F122" s="217">
        <f ca="1">COUNTIFS('SW Sustain Tracking'!W:W,"Testing",'SW Sustain Tracking'!AE:AE,$C122,'SW Sustain Tracking'!E:E,"C38 NB")+COUNTIFS('SW Sustain Tracking'!W:W,"Pending",'SW Sustain Tracking'!AE:AE,$C122,'SW Sustain Tracking'!E:E,"C38 NB")</f>
        <v>0</v>
      </c>
      <c r="G122" s="217">
        <f ca="1">COUNTIFS('SW Sustain Tracking'!W:W,"Planning",'SW Sustain Tracking'!AE:AE,$C122,'SW Sustain Tracking'!E:E,"C38 NB")</f>
        <v>0</v>
      </c>
      <c r="H122" s="158">
        <f t="shared" ca="1" si="12"/>
        <v>0</v>
      </c>
    </row>
    <row r="123" spans="3:8" ht="12" customHeight="1">
      <c r="C123" s="142"/>
      <c r="D123" s="217">
        <f>COUNTIFS('SW Sustain Tracking'!W:W,"PASS",'SW Sustain Tracking'!AE:AE,$C123,'SW Sustain Tracking'!E:E,"C38 NB")+COUNTIFS('SW Sustain Tracking'!W:W,"Conditional Pass",'SW Sustain Tracking'!AE:AE,$C123,'SW Sustain Tracking'!E:E,"C38 NB")</f>
        <v>0</v>
      </c>
      <c r="E123" s="217">
        <f>COUNTIFS('SW Sustain Tracking'!W:W,"Fail",'SW Sustain Tracking'!AE:AE,$C123,'SW Sustain Tracking'!E:E,"C38 NB")</f>
        <v>0</v>
      </c>
      <c r="F123" s="217">
        <f>COUNTIFS('SW Sustain Tracking'!W:W,"Testing",'SW Sustain Tracking'!AE:AE,$C123,'SW Sustain Tracking'!E:E,"C38 NB")+COUNTIFS('SW Sustain Tracking'!W:W,"Pending",'SW Sustain Tracking'!AE:AE,$C123,'SW Sustain Tracking'!E:E,"C38 NB")</f>
        <v>0</v>
      </c>
      <c r="G123" s="217">
        <f>COUNTIFS('SW Sustain Tracking'!W:W,"Planning",'SW Sustain Tracking'!AE:AE,$C123,'SW Sustain Tracking'!E:E,"C38 NB")</f>
        <v>0</v>
      </c>
      <c r="H123" s="158">
        <f t="shared" si="12"/>
        <v>0</v>
      </c>
    </row>
    <row r="124" spans="3:8" ht="12" customHeight="1">
      <c r="C124" s="142"/>
      <c r="D124" s="217">
        <f>COUNTIFS('SW Sustain Tracking'!W:W,"PASS",'SW Sustain Tracking'!AE:AE,$C124,'SW Sustain Tracking'!E:E,"C38 NB")+COUNTIFS('SW Sustain Tracking'!W:W,"Conditional Pass",'SW Sustain Tracking'!AE:AE,$C124,'SW Sustain Tracking'!E:E,"C38 NB")</f>
        <v>0</v>
      </c>
      <c r="E124" s="217">
        <f>COUNTIFS('SW Sustain Tracking'!W:W,"Fail",'SW Sustain Tracking'!AE:AE,$C124,'SW Sustain Tracking'!E:E,"C38 NB")</f>
        <v>0</v>
      </c>
      <c r="F124" s="217">
        <f>COUNTIFS('SW Sustain Tracking'!W:W,"Testing",'SW Sustain Tracking'!AE:AE,$C124,'SW Sustain Tracking'!E:E,"C38 NB")+COUNTIFS('SW Sustain Tracking'!W:W,"Pending",'SW Sustain Tracking'!AE:AE,$C124,'SW Sustain Tracking'!E:E,"C38 NB")</f>
        <v>0</v>
      </c>
      <c r="G124" s="217">
        <f>COUNTIFS('SW Sustain Tracking'!W:W,"Planning",'SW Sustain Tracking'!AE:AE,$C124,'SW Sustain Tracking'!E:E,"C38 NB")</f>
        <v>0</v>
      </c>
      <c r="H124" s="158">
        <f t="shared" si="12"/>
        <v>0</v>
      </c>
    </row>
    <row r="125" spans="3:8" ht="12" customHeight="1">
      <c r="C125" s="142"/>
      <c r="D125" s="217">
        <f>COUNTIFS('SW Sustain Tracking'!W:W,"PASS",'SW Sustain Tracking'!AE:AE,$C125,'SW Sustain Tracking'!E:E,"C38 NB")+COUNTIFS('SW Sustain Tracking'!W:W,"Conditional Pass",'SW Sustain Tracking'!AE:AE,$C125,'SW Sustain Tracking'!E:E,"C38 NB")</f>
        <v>0</v>
      </c>
      <c r="E125" s="217">
        <f>COUNTIFS('SW Sustain Tracking'!W:W,"Fail",'SW Sustain Tracking'!AE:AE,$C125,'SW Sustain Tracking'!E:E,"C38 NB")</f>
        <v>0</v>
      </c>
      <c r="F125" s="217">
        <f>COUNTIFS('SW Sustain Tracking'!W:W,"Testing",'SW Sustain Tracking'!AE:AE,$C125,'SW Sustain Tracking'!E:E,"C38 NB")+COUNTIFS('SW Sustain Tracking'!W:W,"Pending",'SW Sustain Tracking'!AE:AE,$C125,'SW Sustain Tracking'!E:E,"C38 NB")</f>
        <v>0</v>
      </c>
      <c r="G125" s="217">
        <f>COUNTIFS('SW Sustain Tracking'!W:W,"Planning",'SW Sustain Tracking'!AE:AE,$C125,'SW Sustain Tracking'!E:E,"C38 NB")</f>
        <v>0</v>
      </c>
      <c r="H125" s="158">
        <f t="shared" si="12"/>
        <v>0</v>
      </c>
    </row>
    <row r="126" spans="3:8" ht="13.5" thickBot="1">
      <c r="C126" s="144" t="s">
        <v>5</v>
      </c>
      <c r="D126" s="145">
        <f t="shared" ref="D126:G126" ca="1" si="13">SUM(D108:D125)</f>
        <v>0</v>
      </c>
      <c r="E126" s="145">
        <f t="shared" ca="1" si="13"/>
        <v>0</v>
      </c>
      <c r="F126" s="145">
        <f t="shared" ca="1" si="13"/>
        <v>0</v>
      </c>
      <c r="G126" s="145">
        <f t="shared" ca="1" si="13"/>
        <v>0</v>
      </c>
      <c r="H126" s="146">
        <f ca="1">SUM(H108:H125)</f>
        <v>0</v>
      </c>
    </row>
    <row r="127" spans="3:8" ht="8.15" customHeight="1" thickBot="1">
      <c r="C127" s="133"/>
      <c r="D127" s="37"/>
      <c r="E127" s="37"/>
      <c r="F127" s="37"/>
      <c r="G127" s="37"/>
      <c r="H127" s="134"/>
    </row>
    <row r="128" spans="3:8">
      <c r="C128" s="562" t="s">
        <v>716</v>
      </c>
      <c r="D128" s="563"/>
      <c r="E128" s="563"/>
      <c r="F128" s="563"/>
      <c r="G128" s="563"/>
      <c r="H128" s="564"/>
    </row>
    <row r="129" spans="3:20">
      <c r="C129" s="231" t="s">
        <v>35</v>
      </c>
      <c r="D129" s="232" t="s">
        <v>1</v>
      </c>
      <c r="E129" s="233" t="s">
        <v>2</v>
      </c>
      <c r="F129" s="234" t="s">
        <v>3</v>
      </c>
      <c r="G129" s="235" t="s">
        <v>4</v>
      </c>
      <c r="H129" s="236" t="s">
        <v>5</v>
      </c>
    </row>
    <row r="130" spans="3:20">
      <c r="C130" s="142" t="e" cm="1">
        <f t="array" aca="1" ref="C130:C134" ca="1">_xlfn.UNIQUE(_xlfn._xlws.FILTER('SW Sustain Tracking'!AE:AE,'SW Sustain Tracking'!E:E="C38 AIO"))</f>
        <v>#NAME?</v>
      </c>
      <c r="D130" s="217">
        <f ca="1">COUNTIFS('SW Sustain Tracking'!W:W,"PASS",'SW Sustain Tracking'!AE:AE,$C130,'SW Sustain Tracking'!E:E,"C38 AIO")+COUNTIFS('SW Sustain Tracking'!W:W,"Conditional Pass",'SW Sustain Tracking'!AE:AE,$C130,'SW Sustain Tracking'!E:E,"C38 AIO")</f>
        <v>0</v>
      </c>
      <c r="E130" s="217">
        <f ca="1">COUNTIFS('SW Sustain Tracking'!W:W,"Fail",'SW Sustain Tracking'!AE:AE,$C130,'SW Sustain Tracking'!E:E,"C38 AIO")</f>
        <v>0</v>
      </c>
      <c r="F130" s="217">
        <f ca="1">COUNTIFS('SW Sustain Tracking'!W:W,"Testing",'SW Sustain Tracking'!AE:AE,$C130,'SW Sustain Tracking'!E:E,"C38 AIO")+COUNTIFS('SW Sustain Tracking'!W:W,"Pending",'SW Sustain Tracking'!AE:AE,$C130,'SW Sustain Tracking'!E:E,"C38 AIO")</f>
        <v>0</v>
      </c>
      <c r="G130" s="217">
        <f ca="1">COUNTIFS('SW Sustain Tracking'!W:W,"Planning",'SW Sustain Tracking'!AE:AE,$C130,'SW Sustain Tracking'!E:E,"C38 AIO")</f>
        <v>0</v>
      </c>
      <c r="H130" s="158">
        <f ca="1">SUM(D130:G130)</f>
        <v>0</v>
      </c>
    </row>
    <row r="131" spans="3:20">
      <c r="C131" s="142" t="e">
        <f ca="1"/>
        <v>#NAME?</v>
      </c>
      <c r="D131" s="217">
        <f ca="1">COUNTIFS('SW Sustain Tracking'!W:W,"PASS",'SW Sustain Tracking'!AE:AE,$C131,'SW Sustain Tracking'!E:E,"C38 AIO")+COUNTIFS('SW Sustain Tracking'!W:W,"Conditional Pass",'SW Sustain Tracking'!AE:AE,$C131,'SW Sustain Tracking'!E:E,"C38 AIO")</f>
        <v>0</v>
      </c>
      <c r="E131" s="217">
        <f ca="1">COUNTIFS('SW Sustain Tracking'!W:W,"Fail",'SW Sustain Tracking'!AE:AE,$C131,'SW Sustain Tracking'!E:E,"C38 AIO")</f>
        <v>0</v>
      </c>
      <c r="F131" s="217">
        <f ca="1">COUNTIFS('SW Sustain Tracking'!W:W,"Testing",'SW Sustain Tracking'!AE:AE,$C131,'SW Sustain Tracking'!E:E,"C38 AIO")+COUNTIFS('SW Sustain Tracking'!W:W,"Pending",'SW Sustain Tracking'!AE:AE,$C131,'SW Sustain Tracking'!E:E,"C38 AIO")</f>
        <v>0</v>
      </c>
      <c r="G131" s="217">
        <f ca="1">COUNTIFS('SW Sustain Tracking'!W:W,"Planning",'SW Sustain Tracking'!AE:AE,$C131,'SW Sustain Tracking'!E:E,"C38 AIO")</f>
        <v>0</v>
      </c>
      <c r="H131" s="158">
        <f ca="1">SUM(D131:G131)</f>
        <v>0</v>
      </c>
    </row>
    <row r="132" spans="3:20">
      <c r="C132" s="142" t="e">
        <f ca="1"/>
        <v>#NAME?</v>
      </c>
      <c r="D132" s="217">
        <f ca="1">COUNTIFS('SW Sustain Tracking'!W:W,"PASS",'SW Sustain Tracking'!AE:AE,$C132,'SW Sustain Tracking'!E:E,"C38 AIO")+COUNTIFS('SW Sustain Tracking'!W:W,"Conditional Pass",'SW Sustain Tracking'!AE:AE,$C132,'SW Sustain Tracking'!E:E,"C38 AIO")</f>
        <v>0</v>
      </c>
      <c r="E132" s="217">
        <f ca="1">COUNTIFS('SW Sustain Tracking'!W:W,"Fail",'SW Sustain Tracking'!AE:AE,$C132,'SW Sustain Tracking'!E:E,"C38 AIO")</f>
        <v>0</v>
      </c>
      <c r="F132" s="217">
        <f ca="1">COUNTIFS('SW Sustain Tracking'!W:W,"Testing",'SW Sustain Tracking'!AE:AE,$C132,'SW Sustain Tracking'!E:E,"C38 AIO")+COUNTIFS('SW Sustain Tracking'!W:W,"Pending",'SW Sustain Tracking'!AE:AE,$C132,'SW Sustain Tracking'!E:E,"C38 AIO")</f>
        <v>0</v>
      </c>
      <c r="G132" s="217">
        <f ca="1">COUNTIFS('SW Sustain Tracking'!W:W,"Planning",'SW Sustain Tracking'!AE:AE,$C132,'SW Sustain Tracking'!E:E,"C38 AIO")</f>
        <v>0</v>
      </c>
      <c r="H132" s="158">
        <f ca="1">SUM(D132:G132)</f>
        <v>0</v>
      </c>
    </row>
    <row r="133" spans="3:20">
      <c r="C133" s="142" t="e">
        <f ca="1"/>
        <v>#NAME?</v>
      </c>
      <c r="D133" s="217">
        <f ca="1">COUNTIFS('SW Sustain Tracking'!W:W,"PASS",'SW Sustain Tracking'!AE:AE,$C133,'SW Sustain Tracking'!E:E,"C38 AIO")+COUNTIFS('SW Sustain Tracking'!W:W,"Conditional Pass",'SW Sustain Tracking'!AE:AE,$C133,'SW Sustain Tracking'!E:E,"C38 AIO")</f>
        <v>0</v>
      </c>
      <c r="E133" s="217">
        <f ca="1">COUNTIFS('SW Sustain Tracking'!W:W,"Fail",'SW Sustain Tracking'!AE:AE,$C133,'SW Sustain Tracking'!E:E,"C38 AIO")</f>
        <v>0</v>
      </c>
      <c r="F133" s="217">
        <f ca="1">COUNTIFS('SW Sustain Tracking'!W:W,"Testing",'SW Sustain Tracking'!AE:AE,$C133,'SW Sustain Tracking'!E:E,"C38 AIO")+COUNTIFS('SW Sustain Tracking'!W:W,"Pending",'SW Sustain Tracking'!AE:AE,$C133,'SW Sustain Tracking'!E:E,"C38 AIO")</f>
        <v>0</v>
      </c>
      <c r="G133" s="217">
        <f ca="1">COUNTIFS('SW Sustain Tracking'!W:W,"Planning",'SW Sustain Tracking'!AE:AE,$C133,'SW Sustain Tracking'!E:E,"C38 AIO")</f>
        <v>0</v>
      </c>
      <c r="H133" s="158">
        <f ca="1">SUM(D133:G133)</f>
        <v>0</v>
      </c>
    </row>
    <row r="134" spans="3:20">
      <c r="C134" s="142" t="e">
        <f ca="1"/>
        <v>#NAME?</v>
      </c>
      <c r="D134" s="217">
        <f ca="1">COUNTIFS('SW Sustain Tracking'!W:W,"PASS",'SW Sustain Tracking'!AE:AE,$C134,'SW Sustain Tracking'!E:E,"C38 AIO")+COUNTIFS('SW Sustain Tracking'!W:W,"Conditional Pass",'SW Sustain Tracking'!AE:AE,$C134,'SW Sustain Tracking'!E:E,"C38 AIO")</f>
        <v>0</v>
      </c>
      <c r="E134" s="217">
        <f ca="1">COUNTIFS('SW Sustain Tracking'!W:W,"Fail",'SW Sustain Tracking'!AE:AE,$C134,'SW Sustain Tracking'!E:E,"C38 AIO")</f>
        <v>0</v>
      </c>
      <c r="F134" s="217">
        <f ca="1">COUNTIFS('SW Sustain Tracking'!W:W,"Testing",'SW Sustain Tracking'!AE:AE,$C134,'SW Sustain Tracking'!E:E,"C38 AIO")+COUNTIFS('SW Sustain Tracking'!W:W,"Pending",'SW Sustain Tracking'!AE:AE,$C134,'SW Sustain Tracking'!E:E,"C38 AIO")</f>
        <v>0</v>
      </c>
      <c r="G134" s="217">
        <f ca="1">COUNTIFS('SW Sustain Tracking'!W:W,"Planning",'SW Sustain Tracking'!AE:AE,$C134,'SW Sustain Tracking'!E:E,"C38 AIO")</f>
        <v>0</v>
      </c>
      <c r="H134" s="158">
        <f ca="1">SUM(D134:G134)</f>
        <v>0</v>
      </c>
    </row>
    <row r="135" spans="3:20">
      <c r="C135" s="142"/>
      <c r="D135" s="217">
        <f>COUNTIFS('SW Sustain Tracking'!W:W,"PASS",'SW Sustain Tracking'!AE:AE,$C135,'SW Sustain Tracking'!E:E,"C38 AIO")+COUNTIFS('SW Sustain Tracking'!W:W,"Conditional Pass",'SW Sustain Tracking'!AE:AE,$C135,'SW Sustain Tracking'!E:E,"C38 AIO")</f>
        <v>0</v>
      </c>
      <c r="E135" s="217">
        <f>COUNTIFS('SW Sustain Tracking'!W:W,"Fail",'SW Sustain Tracking'!AE:AE,$C135,'SW Sustain Tracking'!E:E,"C38 AIO")</f>
        <v>0</v>
      </c>
      <c r="F135" s="217">
        <f>COUNTIFS('SW Sustain Tracking'!W:W,"Testing",'SW Sustain Tracking'!AE:AE,$C135,'SW Sustain Tracking'!E:E,"C38 AIO")+COUNTIFS('SW Sustain Tracking'!W:W,"Pending",'SW Sustain Tracking'!AE:AE,$C135,'SW Sustain Tracking'!E:E,"C38 AIO")</f>
        <v>0</v>
      </c>
      <c r="G135" s="217">
        <f>COUNTIFS('SW Sustain Tracking'!W:W,"Planning",'SW Sustain Tracking'!AE:AE,$C135,'SW Sustain Tracking'!E:E,"C38 AIO")</f>
        <v>0</v>
      </c>
      <c r="H135" s="158"/>
    </row>
    <row r="136" spans="3:20" ht="13.5" thickBot="1">
      <c r="C136" s="144" t="s">
        <v>5</v>
      </c>
      <c r="D136" s="145">
        <f ca="1">SUM(D130:D135)</f>
        <v>0</v>
      </c>
      <c r="E136" s="145">
        <f t="shared" ref="E136:H136" ca="1" si="14">SUM(E130:E135)</f>
        <v>0</v>
      </c>
      <c r="F136" s="145">
        <f t="shared" ca="1" si="14"/>
        <v>0</v>
      </c>
      <c r="G136" s="145">
        <f t="shared" ca="1" si="14"/>
        <v>0</v>
      </c>
      <c r="H136" s="146">
        <f t="shared" ca="1" si="14"/>
        <v>0</v>
      </c>
    </row>
    <row r="137" spans="3:20">
      <c r="R137" s="29"/>
      <c r="S137" s="29"/>
      <c r="T137" s="29"/>
    </row>
    <row r="138" spans="3:20" ht="16" thickBot="1">
      <c r="C138" s="148" t="s">
        <v>722</v>
      </c>
    </row>
    <row r="139" spans="3:20">
      <c r="C139" s="24" t="s">
        <v>0</v>
      </c>
      <c r="D139" s="138" t="s">
        <v>20</v>
      </c>
      <c r="E139" s="138" t="s">
        <v>8</v>
      </c>
      <c r="F139" s="138" t="s">
        <v>9</v>
      </c>
      <c r="G139" s="138" t="s">
        <v>10</v>
      </c>
      <c r="H139" s="138" t="s">
        <v>11</v>
      </c>
      <c r="I139" s="138" t="s">
        <v>12</v>
      </c>
      <c r="J139" s="138" t="s">
        <v>13</v>
      </c>
      <c r="K139" s="138" t="s">
        <v>14</v>
      </c>
      <c r="L139" s="138" t="s">
        <v>15</v>
      </c>
      <c r="M139" s="138" t="s">
        <v>16</v>
      </c>
      <c r="N139" s="138" t="s">
        <v>17</v>
      </c>
      <c r="O139" s="138" t="s">
        <v>18</v>
      </c>
      <c r="P139" s="138" t="s">
        <v>19</v>
      </c>
      <c r="Q139" s="139" t="s">
        <v>21</v>
      </c>
    </row>
    <row r="140" spans="3:20">
      <c r="C140" s="531" t="s">
        <v>33</v>
      </c>
      <c r="D140" s="218" t="s">
        <v>5</v>
      </c>
      <c r="E140" s="218">
        <f ca="1">SUM(E141:E166)</f>
        <v>0</v>
      </c>
      <c r="F140" s="218">
        <f t="shared" ref="F140:P140" ca="1" si="15">SUM(F141:F166)</f>
        <v>0</v>
      </c>
      <c r="G140" s="218">
        <f ca="1">SUM(G141:G166)</f>
        <v>0</v>
      </c>
      <c r="H140" s="218">
        <f ca="1">SUM(H141:H166)</f>
        <v>0</v>
      </c>
      <c r="I140" s="218">
        <f t="shared" ca="1" si="15"/>
        <v>0</v>
      </c>
      <c r="J140" s="218">
        <f t="shared" ca="1" si="15"/>
        <v>0</v>
      </c>
      <c r="K140" s="218">
        <f t="shared" ca="1" si="15"/>
        <v>0</v>
      </c>
      <c r="L140" s="218">
        <f t="shared" ca="1" si="15"/>
        <v>0</v>
      </c>
      <c r="M140" s="218">
        <f t="shared" ca="1" si="15"/>
        <v>0</v>
      </c>
      <c r="N140" s="218">
        <f t="shared" ca="1" si="15"/>
        <v>0</v>
      </c>
      <c r="O140" s="218">
        <f t="shared" ca="1" si="15"/>
        <v>0</v>
      </c>
      <c r="P140" s="218">
        <f t="shared" ca="1" si="15"/>
        <v>0</v>
      </c>
      <c r="Q140" s="143">
        <f t="shared" ref="Q140:Q182" ca="1" si="16">SUM(E140:P140)</f>
        <v>0</v>
      </c>
    </row>
    <row r="141" spans="3:20">
      <c r="C141" s="523"/>
      <c r="D141" s="135" t="e" cm="1">
        <f t="array" aca="1" ref="D141:D163" ca="1">_xlfn.UNIQUE(_xlfn._xlws.FILTER('SW Sustain Tracking'!G:G,'SW Sustain Tracking'!E:E="C38 NB"))</f>
        <v>#NAME?</v>
      </c>
      <c r="E141" s="135">
        <f ca="1">COUNTIFS('SW Sustain Tracking'!$E:$E,"C38 NB",'SW Sustain Tracking'!$G:$G,$D141,'SW Sustain Tracking'!$D:$D,E$139)</f>
        <v>0</v>
      </c>
      <c r="F141" s="135">
        <f ca="1">COUNTIFS('SW Sustain Tracking'!$E:$E,"C38 NB",'SW Sustain Tracking'!$G:$G,$D141,'SW Sustain Tracking'!$D:$D,F$139)</f>
        <v>0</v>
      </c>
      <c r="G141" s="135">
        <f ca="1">COUNTIFS('SW Sustain Tracking'!$E:$E,"C38 NB",'SW Sustain Tracking'!$G:$G,$D141,'SW Sustain Tracking'!$D:$D,G$139)</f>
        <v>0</v>
      </c>
      <c r="H141" s="135">
        <f ca="1">COUNTIFS('SW Sustain Tracking'!$E:$E,"C38 NB",'SW Sustain Tracking'!$G:$G,$D141,'SW Sustain Tracking'!$D:$D,H$139)</f>
        <v>0</v>
      </c>
      <c r="I141" s="135">
        <f ca="1">COUNTIFS('SW Sustain Tracking'!$E:$E,"C38 NB",'SW Sustain Tracking'!$G:$G,$D141,'SW Sustain Tracking'!$D:$D,I$139)</f>
        <v>0</v>
      </c>
      <c r="J141" s="135">
        <f ca="1">COUNTIFS('SW Sustain Tracking'!$E:$E,"C38 NB",'SW Sustain Tracking'!$G:$G,$D141,'SW Sustain Tracking'!$D:$D,J$139)</f>
        <v>0</v>
      </c>
      <c r="K141" s="135">
        <f ca="1">COUNTIFS('SW Sustain Tracking'!$E:$E,"C38 NB",'SW Sustain Tracking'!$G:$G,$D141,'SW Sustain Tracking'!$D:$D,K$139)</f>
        <v>0</v>
      </c>
      <c r="L141" s="135">
        <f ca="1">COUNTIFS('SW Sustain Tracking'!$E:$E,"C38 NB",'SW Sustain Tracking'!$G:$G,$D141,'SW Sustain Tracking'!$D:$D,L$139)</f>
        <v>0</v>
      </c>
      <c r="M141" s="135">
        <f ca="1">COUNTIFS('SW Sustain Tracking'!$E:$E,"C38 NB",'SW Sustain Tracking'!$G:$G,$D141,'SW Sustain Tracking'!$D:$D,M$139)</f>
        <v>0</v>
      </c>
      <c r="N141" s="135">
        <f ca="1">COUNTIFS('SW Sustain Tracking'!$E:$E,"C38 NB",'SW Sustain Tracking'!$G:$G,$D141,'SW Sustain Tracking'!$D:$D,N$139)</f>
        <v>0</v>
      </c>
      <c r="O141" s="135">
        <f ca="1">COUNTIFS('SW Sustain Tracking'!$E:$E,"C38 NB",'SW Sustain Tracking'!$G:$G,$D141,'SW Sustain Tracking'!$D:$D,O$139)</f>
        <v>0</v>
      </c>
      <c r="P141" s="135">
        <f ca="1">COUNTIFS('SW Sustain Tracking'!$E:$E,"C38 NB",'SW Sustain Tracking'!$G:$G,$D141,'SW Sustain Tracking'!$D:$D,P$139)</f>
        <v>0</v>
      </c>
      <c r="Q141" s="136">
        <f t="shared" ca="1" si="16"/>
        <v>0</v>
      </c>
    </row>
    <row r="142" spans="3:20">
      <c r="C142" s="523"/>
      <c r="D142" s="217" t="e">
        <f ca="1"/>
        <v>#NAME?</v>
      </c>
      <c r="E142" s="135">
        <f ca="1">COUNTIFS('SW Sustain Tracking'!$E:$E,"C38 NB",'SW Sustain Tracking'!$G:$G,$D142,'SW Sustain Tracking'!$D:$D,E$139)</f>
        <v>0</v>
      </c>
      <c r="F142" s="135">
        <f ca="1">COUNTIFS('SW Sustain Tracking'!$E:$E,"C38 NB",'SW Sustain Tracking'!$G:$G,$D142,'SW Sustain Tracking'!$D:$D,F$139)</f>
        <v>0</v>
      </c>
      <c r="G142" s="135">
        <f ca="1">COUNTIFS('SW Sustain Tracking'!$E:$E,"C38 NB",'SW Sustain Tracking'!$G:$G,$D142,'SW Sustain Tracking'!$D:$D,G$139)</f>
        <v>0</v>
      </c>
      <c r="H142" s="135">
        <f ca="1">COUNTIFS('SW Sustain Tracking'!$E:$E,"C38 NB",'SW Sustain Tracking'!$G:$G,$D142,'SW Sustain Tracking'!$D:$D,H$139)</f>
        <v>0</v>
      </c>
      <c r="I142" s="135">
        <f ca="1">COUNTIFS('SW Sustain Tracking'!$E:$E,"C38 NB",'SW Sustain Tracking'!$G:$G,$D142,'SW Sustain Tracking'!$D:$D,I$139)</f>
        <v>0</v>
      </c>
      <c r="J142" s="135">
        <f ca="1">COUNTIFS('SW Sustain Tracking'!$E:$E,"C38 NB",'SW Sustain Tracking'!$G:$G,$D142,'SW Sustain Tracking'!$D:$D,J$139)</f>
        <v>0</v>
      </c>
      <c r="K142" s="135">
        <f ca="1">COUNTIFS('SW Sustain Tracking'!$E:$E,"C38 NB",'SW Sustain Tracking'!$G:$G,$D142,'SW Sustain Tracking'!$D:$D,K$139)</f>
        <v>0</v>
      </c>
      <c r="L142" s="135">
        <f ca="1">COUNTIFS('SW Sustain Tracking'!$E:$E,"C38 NB",'SW Sustain Tracking'!$G:$G,$D142,'SW Sustain Tracking'!$D:$D,L$139)</f>
        <v>0</v>
      </c>
      <c r="M142" s="135">
        <f ca="1">COUNTIFS('SW Sustain Tracking'!$E:$E,"C38 NB",'SW Sustain Tracking'!$G:$G,$D142,'SW Sustain Tracking'!$D:$D,M$139)</f>
        <v>0</v>
      </c>
      <c r="N142" s="135">
        <f ca="1">COUNTIFS('SW Sustain Tracking'!$E:$E,"C38 NB",'SW Sustain Tracking'!$G:$G,$D142,'SW Sustain Tracking'!$D:$D,N$139)</f>
        <v>0</v>
      </c>
      <c r="O142" s="135">
        <f ca="1">COUNTIFS('SW Sustain Tracking'!$E:$E,"C38 NB",'SW Sustain Tracking'!$G:$G,$D142,'SW Sustain Tracking'!$D:$D,O$139)</f>
        <v>0</v>
      </c>
      <c r="P142" s="135">
        <f ca="1">COUNTIFS('SW Sustain Tracking'!$E:$E,"C38 NB",'SW Sustain Tracking'!$G:$G,$D142,'SW Sustain Tracking'!$D:$D,P$139)</f>
        <v>0</v>
      </c>
      <c r="Q142" s="158">
        <f t="shared" ca="1" si="16"/>
        <v>0</v>
      </c>
    </row>
    <row r="143" spans="3:20">
      <c r="C143" s="523"/>
      <c r="D143" s="217" t="e">
        <f ca="1"/>
        <v>#NAME?</v>
      </c>
      <c r="E143" s="135">
        <f ca="1">COUNTIFS('SW Sustain Tracking'!$E:$E,"C38 NB",'SW Sustain Tracking'!$G:$G,$D143,'SW Sustain Tracking'!$D:$D,E$139)</f>
        <v>0</v>
      </c>
      <c r="F143" s="135">
        <f ca="1">COUNTIFS('SW Sustain Tracking'!$E:$E,"C38 NB",'SW Sustain Tracking'!$G:$G,$D143,'SW Sustain Tracking'!$D:$D,F$139)</f>
        <v>0</v>
      </c>
      <c r="G143" s="135">
        <f ca="1">COUNTIFS('SW Sustain Tracking'!$E:$E,"C38 NB",'SW Sustain Tracking'!$G:$G,$D143,'SW Sustain Tracking'!$D:$D,G$139)</f>
        <v>0</v>
      </c>
      <c r="H143" s="135">
        <f ca="1">COUNTIFS('SW Sustain Tracking'!$E:$E,"C38 NB",'SW Sustain Tracking'!$G:$G,$D143,'SW Sustain Tracking'!$D:$D,H$139)</f>
        <v>0</v>
      </c>
      <c r="I143" s="135">
        <f ca="1">COUNTIFS('SW Sustain Tracking'!$E:$E,"C38 NB",'SW Sustain Tracking'!$G:$G,$D143,'SW Sustain Tracking'!$D:$D,I$139)</f>
        <v>0</v>
      </c>
      <c r="J143" s="135">
        <f ca="1">COUNTIFS('SW Sustain Tracking'!$E:$E,"C38 NB",'SW Sustain Tracking'!$G:$G,$D143,'SW Sustain Tracking'!$D:$D,J$139)</f>
        <v>0</v>
      </c>
      <c r="K143" s="135">
        <f ca="1">COUNTIFS('SW Sustain Tracking'!$E:$E,"C38 NB",'SW Sustain Tracking'!$G:$G,$D143,'SW Sustain Tracking'!$D:$D,K$139)</f>
        <v>0</v>
      </c>
      <c r="L143" s="135">
        <f ca="1">COUNTIFS('SW Sustain Tracking'!$E:$E,"C38 NB",'SW Sustain Tracking'!$G:$G,$D143,'SW Sustain Tracking'!$D:$D,L$139)</f>
        <v>0</v>
      </c>
      <c r="M143" s="135">
        <f ca="1">COUNTIFS('SW Sustain Tracking'!$E:$E,"C38 NB",'SW Sustain Tracking'!$G:$G,$D143,'SW Sustain Tracking'!$D:$D,M$139)</f>
        <v>0</v>
      </c>
      <c r="N143" s="135">
        <f ca="1">COUNTIFS('SW Sustain Tracking'!$E:$E,"C38 NB",'SW Sustain Tracking'!$G:$G,$D143,'SW Sustain Tracking'!$D:$D,N$139)</f>
        <v>0</v>
      </c>
      <c r="O143" s="135">
        <f ca="1">COUNTIFS('SW Sustain Tracking'!$E:$E,"C38 NB",'SW Sustain Tracking'!$G:$G,$D143,'SW Sustain Tracking'!$D:$D,O$139)</f>
        <v>0</v>
      </c>
      <c r="P143" s="135">
        <f ca="1">COUNTIFS('SW Sustain Tracking'!$E:$E,"C38 NB",'SW Sustain Tracking'!$G:$G,$D143,'SW Sustain Tracking'!$D:$D,P$139)</f>
        <v>0</v>
      </c>
      <c r="Q143" s="158">
        <f t="shared" ca="1" si="16"/>
        <v>0</v>
      </c>
    </row>
    <row r="144" spans="3:20">
      <c r="C144" s="523"/>
      <c r="D144" s="217" t="e">
        <f ca="1"/>
        <v>#NAME?</v>
      </c>
      <c r="E144" s="135">
        <f ca="1">COUNTIFS('SW Sustain Tracking'!$E:$E,"C38 NB",'SW Sustain Tracking'!$G:$G,$D144,'SW Sustain Tracking'!$D:$D,E$139)</f>
        <v>0</v>
      </c>
      <c r="F144" s="135">
        <f ca="1">COUNTIFS('SW Sustain Tracking'!$E:$E,"C38 NB",'SW Sustain Tracking'!$G:$G,$D144,'SW Sustain Tracking'!$D:$D,F$139)</f>
        <v>0</v>
      </c>
      <c r="G144" s="135">
        <f ca="1">COUNTIFS('SW Sustain Tracking'!$E:$E,"C38 NB",'SW Sustain Tracking'!$G:$G,$D144,'SW Sustain Tracking'!$D:$D,G$139)</f>
        <v>0</v>
      </c>
      <c r="H144" s="135">
        <f ca="1">COUNTIFS('SW Sustain Tracking'!$E:$E,"C38 NB",'SW Sustain Tracking'!$G:$G,$D144,'SW Sustain Tracking'!$D:$D,H$139)</f>
        <v>0</v>
      </c>
      <c r="I144" s="135">
        <f ca="1">COUNTIFS('SW Sustain Tracking'!$E:$E,"C38 NB",'SW Sustain Tracking'!$G:$G,$D144,'SW Sustain Tracking'!$D:$D,I$139)</f>
        <v>0</v>
      </c>
      <c r="J144" s="135">
        <f ca="1">COUNTIFS('SW Sustain Tracking'!$E:$E,"C38 NB",'SW Sustain Tracking'!$G:$G,$D144,'SW Sustain Tracking'!$D:$D,J$139)</f>
        <v>0</v>
      </c>
      <c r="K144" s="135">
        <f ca="1">COUNTIFS('SW Sustain Tracking'!$E:$E,"C38 NB",'SW Sustain Tracking'!$G:$G,$D144,'SW Sustain Tracking'!$D:$D,K$139)</f>
        <v>0</v>
      </c>
      <c r="L144" s="135">
        <f ca="1">COUNTIFS('SW Sustain Tracking'!$E:$E,"C38 NB",'SW Sustain Tracking'!$G:$G,$D144,'SW Sustain Tracking'!$D:$D,L$139)</f>
        <v>0</v>
      </c>
      <c r="M144" s="135">
        <f ca="1">COUNTIFS('SW Sustain Tracking'!$E:$E,"C38 NB",'SW Sustain Tracking'!$G:$G,$D144,'SW Sustain Tracking'!$D:$D,M$139)</f>
        <v>0</v>
      </c>
      <c r="N144" s="135">
        <f ca="1">COUNTIFS('SW Sustain Tracking'!$E:$E,"C38 NB",'SW Sustain Tracking'!$G:$G,$D144,'SW Sustain Tracking'!$D:$D,N$139)</f>
        <v>0</v>
      </c>
      <c r="O144" s="135">
        <f ca="1">COUNTIFS('SW Sustain Tracking'!$E:$E,"C38 NB",'SW Sustain Tracking'!$G:$G,$D144,'SW Sustain Tracking'!$D:$D,O$139)</f>
        <v>0</v>
      </c>
      <c r="P144" s="135">
        <f ca="1">COUNTIFS('SW Sustain Tracking'!$E:$E,"C38 NB",'SW Sustain Tracking'!$G:$G,$D144,'SW Sustain Tracking'!$D:$D,P$139)</f>
        <v>0</v>
      </c>
      <c r="Q144" s="158">
        <f t="shared" ca="1" si="16"/>
        <v>0</v>
      </c>
    </row>
    <row r="145" spans="3:17">
      <c r="C145" s="523"/>
      <c r="D145" s="217" t="e">
        <f ca="1"/>
        <v>#NAME?</v>
      </c>
      <c r="E145" s="135">
        <f ca="1">COUNTIFS('SW Sustain Tracking'!$E:$E,"C38 NB",'SW Sustain Tracking'!$G:$G,$D145,'SW Sustain Tracking'!$D:$D,E$139)</f>
        <v>0</v>
      </c>
      <c r="F145" s="135">
        <f ca="1">COUNTIFS('SW Sustain Tracking'!$E:$E,"C38 NB",'SW Sustain Tracking'!$G:$G,$D145,'SW Sustain Tracking'!$D:$D,F$139)</f>
        <v>0</v>
      </c>
      <c r="G145" s="135">
        <f ca="1">COUNTIFS('SW Sustain Tracking'!$E:$E,"C38 NB",'SW Sustain Tracking'!$G:$G,$D145,'SW Sustain Tracking'!$D:$D,G$139)</f>
        <v>0</v>
      </c>
      <c r="H145" s="135">
        <f ca="1">COUNTIFS('SW Sustain Tracking'!$E:$E,"C38 NB",'SW Sustain Tracking'!$G:$G,$D145,'SW Sustain Tracking'!$D:$D,H$139)</f>
        <v>0</v>
      </c>
      <c r="I145" s="135">
        <f ca="1">COUNTIFS('SW Sustain Tracking'!$E:$E,"C38 NB",'SW Sustain Tracking'!$G:$G,$D145,'SW Sustain Tracking'!$D:$D,I$139)</f>
        <v>0</v>
      </c>
      <c r="J145" s="135">
        <f ca="1">COUNTIFS('SW Sustain Tracking'!$E:$E,"C38 NB",'SW Sustain Tracking'!$G:$G,$D145,'SW Sustain Tracking'!$D:$D,J$139)</f>
        <v>0</v>
      </c>
      <c r="K145" s="135">
        <f ca="1">COUNTIFS('SW Sustain Tracking'!$E:$E,"C38 NB",'SW Sustain Tracking'!$G:$G,$D145,'SW Sustain Tracking'!$D:$D,K$139)</f>
        <v>0</v>
      </c>
      <c r="L145" s="135">
        <f ca="1">COUNTIFS('SW Sustain Tracking'!$E:$E,"C38 NB",'SW Sustain Tracking'!$G:$G,$D145,'SW Sustain Tracking'!$D:$D,L$139)</f>
        <v>0</v>
      </c>
      <c r="M145" s="135">
        <f ca="1">COUNTIFS('SW Sustain Tracking'!$E:$E,"C38 NB",'SW Sustain Tracking'!$G:$G,$D145,'SW Sustain Tracking'!$D:$D,M$139)</f>
        <v>0</v>
      </c>
      <c r="N145" s="135">
        <f ca="1">COUNTIFS('SW Sustain Tracking'!$E:$E,"C38 NB",'SW Sustain Tracking'!$G:$G,$D145,'SW Sustain Tracking'!$D:$D,N$139)</f>
        <v>0</v>
      </c>
      <c r="O145" s="135">
        <f ca="1">COUNTIFS('SW Sustain Tracking'!$E:$E,"C38 NB",'SW Sustain Tracking'!$G:$G,$D145,'SW Sustain Tracking'!$D:$D,O$139)</f>
        <v>0</v>
      </c>
      <c r="P145" s="135">
        <f ca="1">COUNTIFS('SW Sustain Tracking'!$E:$E,"C38 NB",'SW Sustain Tracking'!$G:$G,$D145,'SW Sustain Tracking'!$D:$D,P$139)</f>
        <v>0</v>
      </c>
      <c r="Q145" s="158">
        <f t="shared" ca="1" si="16"/>
        <v>0</v>
      </c>
    </row>
    <row r="146" spans="3:17">
      <c r="C146" s="533"/>
      <c r="D146" s="217" t="e">
        <f ca="1"/>
        <v>#NAME?</v>
      </c>
      <c r="E146" s="135">
        <f ca="1">COUNTIFS('SW Sustain Tracking'!$E:$E,"C38 NB",'SW Sustain Tracking'!$G:$G,$D146,'SW Sustain Tracking'!$D:$D,E$139)</f>
        <v>0</v>
      </c>
      <c r="F146" s="135">
        <f ca="1">COUNTIFS('SW Sustain Tracking'!$E:$E,"C38 NB",'SW Sustain Tracking'!$G:$G,$D146,'SW Sustain Tracking'!$D:$D,F$139)</f>
        <v>0</v>
      </c>
      <c r="G146" s="135">
        <f ca="1">COUNTIFS('SW Sustain Tracking'!$E:$E,"C38 NB",'SW Sustain Tracking'!$G:$G,$D146,'SW Sustain Tracking'!$D:$D,G$139)</f>
        <v>0</v>
      </c>
      <c r="H146" s="135">
        <f ca="1">COUNTIFS('SW Sustain Tracking'!$E:$E,"C38 NB",'SW Sustain Tracking'!$G:$G,$D146,'SW Sustain Tracking'!$D:$D,H$139)</f>
        <v>0</v>
      </c>
      <c r="I146" s="135">
        <f ca="1">COUNTIFS('SW Sustain Tracking'!$E:$E,"C38 NB",'SW Sustain Tracking'!$G:$G,$D146,'SW Sustain Tracking'!$D:$D,I$139)</f>
        <v>0</v>
      </c>
      <c r="J146" s="135">
        <f ca="1">COUNTIFS('SW Sustain Tracking'!$E:$E,"C38 NB",'SW Sustain Tracking'!$G:$G,$D146,'SW Sustain Tracking'!$D:$D,J$139)</f>
        <v>0</v>
      </c>
      <c r="K146" s="135">
        <f ca="1">COUNTIFS('SW Sustain Tracking'!$E:$E,"C38 NB",'SW Sustain Tracking'!$G:$G,$D146,'SW Sustain Tracking'!$D:$D,K$139)</f>
        <v>0</v>
      </c>
      <c r="L146" s="135">
        <f ca="1">COUNTIFS('SW Sustain Tracking'!$E:$E,"C38 NB",'SW Sustain Tracking'!$G:$G,$D146,'SW Sustain Tracking'!$D:$D,L$139)</f>
        <v>0</v>
      </c>
      <c r="M146" s="135">
        <f ca="1">COUNTIFS('SW Sustain Tracking'!$E:$E,"C38 NB",'SW Sustain Tracking'!$G:$G,$D146,'SW Sustain Tracking'!$D:$D,M$139)</f>
        <v>0</v>
      </c>
      <c r="N146" s="135">
        <f ca="1">COUNTIFS('SW Sustain Tracking'!$E:$E,"C38 NB",'SW Sustain Tracking'!$G:$G,$D146,'SW Sustain Tracking'!$D:$D,N$139)</f>
        <v>0</v>
      </c>
      <c r="O146" s="135">
        <f ca="1">COUNTIFS('SW Sustain Tracking'!$E:$E,"C38 NB",'SW Sustain Tracking'!$G:$G,$D146,'SW Sustain Tracking'!$D:$D,O$139)</f>
        <v>0</v>
      </c>
      <c r="P146" s="135">
        <f ca="1">COUNTIFS('SW Sustain Tracking'!$E:$E,"C38 NB",'SW Sustain Tracking'!$G:$G,$D146,'SW Sustain Tracking'!$D:$D,P$139)</f>
        <v>0</v>
      </c>
      <c r="Q146" s="158">
        <f t="shared" ca="1" si="16"/>
        <v>0</v>
      </c>
    </row>
    <row r="147" spans="3:17">
      <c r="C147" s="533"/>
      <c r="D147" s="217" t="e">
        <f ca="1"/>
        <v>#NAME?</v>
      </c>
      <c r="E147" s="135">
        <f ca="1">COUNTIFS('SW Sustain Tracking'!$E:$E,"C38 NB",'SW Sustain Tracking'!$G:$G,$D147,'SW Sustain Tracking'!$D:$D,E$139)</f>
        <v>0</v>
      </c>
      <c r="F147" s="135">
        <f ca="1">COUNTIFS('SW Sustain Tracking'!$E:$E,"C38 NB",'SW Sustain Tracking'!$G:$G,$D147,'SW Sustain Tracking'!$D:$D,F$139)</f>
        <v>0</v>
      </c>
      <c r="G147" s="135">
        <f ca="1">COUNTIFS('SW Sustain Tracking'!$E:$E,"C38 NB",'SW Sustain Tracking'!$G:$G,$D147,'SW Sustain Tracking'!$D:$D,G$139)</f>
        <v>0</v>
      </c>
      <c r="H147" s="135">
        <f ca="1">COUNTIFS('SW Sustain Tracking'!$E:$E,"C38 NB",'SW Sustain Tracking'!$G:$G,$D147,'SW Sustain Tracking'!$D:$D,H$139)</f>
        <v>0</v>
      </c>
      <c r="I147" s="135">
        <f ca="1">COUNTIFS('SW Sustain Tracking'!$E:$E,"C38 NB",'SW Sustain Tracking'!$G:$G,$D147,'SW Sustain Tracking'!$D:$D,I$139)</f>
        <v>0</v>
      </c>
      <c r="J147" s="135">
        <f ca="1">COUNTIFS('SW Sustain Tracking'!$E:$E,"C38 NB",'SW Sustain Tracking'!$G:$G,$D147,'SW Sustain Tracking'!$D:$D,J$139)</f>
        <v>0</v>
      </c>
      <c r="K147" s="135">
        <f ca="1">COUNTIFS('SW Sustain Tracking'!$E:$E,"C38 NB",'SW Sustain Tracking'!$G:$G,$D147,'SW Sustain Tracking'!$D:$D,K$139)</f>
        <v>0</v>
      </c>
      <c r="L147" s="135">
        <f ca="1">COUNTIFS('SW Sustain Tracking'!$E:$E,"C38 NB",'SW Sustain Tracking'!$G:$G,$D147,'SW Sustain Tracking'!$D:$D,L$139)</f>
        <v>0</v>
      </c>
      <c r="M147" s="135">
        <f ca="1">COUNTIFS('SW Sustain Tracking'!$E:$E,"C38 NB",'SW Sustain Tracking'!$G:$G,$D147,'SW Sustain Tracking'!$D:$D,M$139)</f>
        <v>0</v>
      </c>
      <c r="N147" s="135">
        <f ca="1">COUNTIFS('SW Sustain Tracking'!$E:$E,"C38 NB",'SW Sustain Tracking'!$G:$G,$D147,'SW Sustain Tracking'!$D:$D,N$139)</f>
        <v>0</v>
      </c>
      <c r="O147" s="135">
        <f ca="1">COUNTIFS('SW Sustain Tracking'!$E:$E,"C38 NB",'SW Sustain Tracking'!$G:$G,$D147,'SW Sustain Tracking'!$D:$D,O$139)</f>
        <v>0</v>
      </c>
      <c r="P147" s="135">
        <f ca="1">COUNTIFS('SW Sustain Tracking'!$E:$E,"C38 NB",'SW Sustain Tracking'!$G:$G,$D147,'SW Sustain Tracking'!$D:$D,P$139)</f>
        <v>0</v>
      </c>
      <c r="Q147" s="158">
        <f t="shared" ca="1" si="16"/>
        <v>0</v>
      </c>
    </row>
    <row r="148" spans="3:17">
      <c r="C148" s="533"/>
      <c r="D148" s="217" t="e">
        <f ca="1"/>
        <v>#NAME?</v>
      </c>
      <c r="E148" s="135">
        <f ca="1">COUNTIFS('SW Sustain Tracking'!$E:$E,"C38 NB",'SW Sustain Tracking'!$G:$G,$D148,'SW Sustain Tracking'!$D:$D,E$139)</f>
        <v>0</v>
      </c>
      <c r="F148" s="135">
        <f ca="1">COUNTIFS('SW Sustain Tracking'!$E:$E,"C38 NB",'SW Sustain Tracking'!$G:$G,$D148,'SW Sustain Tracking'!$D:$D,F$139)</f>
        <v>0</v>
      </c>
      <c r="G148" s="135">
        <f ca="1">COUNTIFS('SW Sustain Tracking'!$E:$E,"C38 NB",'SW Sustain Tracking'!$G:$G,$D148,'SW Sustain Tracking'!$D:$D,G$139)</f>
        <v>0</v>
      </c>
      <c r="H148" s="135">
        <f ca="1">COUNTIFS('SW Sustain Tracking'!$E:$E,"C38 NB",'SW Sustain Tracking'!$G:$G,$D148,'SW Sustain Tracking'!$D:$D,H$139)</f>
        <v>0</v>
      </c>
      <c r="I148" s="135">
        <f ca="1">COUNTIFS('SW Sustain Tracking'!$E:$E,"C38 NB",'SW Sustain Tracking'!$G:$G,$D148,'SW Sustain Tracking'!$D:$D,I$139)</f>
        <v>0</v>
      </c>
      <c r="J148" s="135">
        <f ca="1">COUNTIFS('SW Sustain Tracking'!$E:$E,"C38 NB",'SW Sustain Tracking'!$G:$G,$D148,'SW Sustain Tracking'!$D:$D,J$139)</f>
        <v>0</v>
      </c>
      <c r="K148" s="135">
        <f ca="1">COUNTIFS('SW Sustain Tracking'!$E:$E,"C38 NB",'SW Sustain Tracking'!$G:$G,$D148,'SW Sustain Tracking'!$D:$D,K$139)</f>
        <v>0</v>
      </c>
      <c r="L148" s="135">
        <f ca="1">COUNTIFS('SW Sustain Tracking'!$E:$E,"C38 NB",'SW Sustain Tracking'!$G:$G,$D148,'SW Sustain Tracking'!$D:$D,L$139)</f>
        <v>0</v>
      </c>
      <c r="M148" s="135">
        <f ca="1">COUNTIFS('SW Sustain Tracking'!$E:$E,"C38 NB",'SW Sustain Tracking'!$G:$G,$D148,'SW Sustain Tracking'!$D:$D,M$139)</f>
        <v>0</v>
      </c>
      <c r="N148" s="135">
        <f ca="1">COUNTIFS('SW Sustain Tracking'!$E:$E,"C38 NB",'SW Sustain Tracking'!$G:$G,$D148,'SW Sustain Tracking'!$D:$D,N$139)</f>
        <v>0</v>
      </c>
      <c r="O148" s="135">
        <f ca="1">COUNTIFS('SW Sustain Tracking'!$E:$E,"C38 NB",'SW Sustain Tracking'!$G:$G,$D148,'SW Sustain Tracking'!$D:$D,O$139)</f>
        <v>0</v>
      </c>
      <c r="P148" s="135">
        <f ca="1">COUNTIFS('SW Sustain Tracking'!$E:$E,"C38 NB",'SW Sustain Tracking'!$G:$G,$D148,'SW Sustain Tracking'!$D:$D,P$139)</f>
        <v>0</v>
      </c>
      <c r="Q148" s="158">
        <f t="shared" ca="1" si="16"/>
        <v>0</v>
      </c>
    </row>
    <row r="149" spans="3:17">
      <c r="C149" s="533"/>
      <c r="D149" s="217" t="e">
        <f ca="1"/>
        <v>#NAME?</v>
      </c>
      <c r="E149" s="135">
        <f ca="1">COUNTIFS('SW Sustain Tracking'!$E:$E,"C38 NB",'SW Sustain Tracking'!$G:$G,$D149,'SW Sustain Tracking'!$D:$D,E$139)</f>
        <v>0</v>
      </c>
      <c r="F149" s="135">
        <f ca="1">COUNTIFS('SW Sustain Tracking'!$E:$E,"C38 NB",'SW Sustain Tracking'!$G:$G,$D149,'SW Sustain Tracking'!$D:$D,F$139)</f>
        <v>0</v>
      </c>
      <c r="G149" s="135">
        <f ca="1">COUNTIFS('SW Sustain Tracking'!$E:$E,"C38 NB",'SW Sustain Tracking'!$G:$G,$D149,'SW Sustain Tracking'!$D:$D,G$139)</f>
        <v>0</v>
      </c>
      <c r="H149" s="135">
        <f ca="1">COUNTIFS('SW Sustain Tracking'!$E:$E,"C38 NB",'SW Sustain Tracking'!$G:$G,$D149,'SW Sustain Tracking'!$D:$D,H$139)</f>
        <v>0</v>
      </c>
      <c r="I149" s="135">
        <f ca="1">COUNTIFS('SW Sustain Tracking'!$E:$E,"C38 NB",'SW Sustain Tracking'!$G:$G,$D149,'SW Sustain Tracking'!$D:$D,I$139)</f>
        <v>0</v>
      </c>
      <c r="J149" s="135">
        <f ca="1">COUNTIFS('SW Sustain Tracking'!$E:$E,"C38 NB",'SW Sustain Tracking'!$G:$G,$D149,'SW Sustain Tracking'!$D:$D,J$139)</f>
        <v>0</v>
      </c>
      <c r="K149" s="135">
        <f ca="1">COUNTIFS('SW Sustain Tracking'!$E:$E,"C38 NB",'SW Sustain Tracking'!$G:$G,$D149,'SW Sustain Tracking'!$D:$D,K$139)</f>
        <v>0</v>
      </c>
      <c r="L149" s="135">
        <f ca="1">COUNTIFS('SW Sustain Tracking'!$E:$E,"C38 NB",'SW Sustain Tracking'!$G:$G,$D149,'SW Sustain Tracking'!$D:$D,L$139)</f>
        <v>0</v>
      </c>
      <c r="M149" s="135">
        <f ca="1">COUNTIFS('SW Sustain Tracking'!$E:$E,"C38 NB",'SW Sustain Tracking'!$G:$G,$D149,'SW Sustain Tracking'!$D:$D,M$139)</f>
        <v>0</v>
      </c>
      <c r="N149" s="135">
        <f ca="1">COUNTIFS('SW Sustain Tracking'!$E:$E,"C38 NB",'SW Sustain Tracking'!$G:$G,$D149,'SW Sustain Tracking'!$D:$D,N$139)</f>
        <v>0</v>
      </c>
      <c r="O149" s="135">
        <f ca="1">COUNTIFS('SW Sustain Tracking'!$E:$E,"C38 NB",'SW Sustain Tracking'!$G:$G,$D149,'SW Sustain Tracking'!$D:$D,O$139)</f>
        <v>0</v>
      </c>
      <c r="P149" s="135">
        <f ca="1">COUNTIFS('SW Sustain Tracking'!$E:$E,"C38 NB",'SW Sustain Tracking'!$G:$G,$D149,'SW Sustain Tracking'!$D:$D,P$139)</f>
        <v>0</v>
      </c>
      <c r="Q149" s="158">
        <f t="shared" ca="1" si="16"/>
        <v>0</v>
      </c>
    </row>
    <row r="150" spans="3:17">
      <c r="C150" s="533"/>
      <c r="D150" s="217" t="e">
        <f ca="1"/>
        <v>#NAME?</v>
      </c>
      <c r="E150" s="135">
        <f ca="1">COUNTIFS('SW Sustain Tracking'!$E:$E,"C38 NB",'SW Sustain Tracking'!$G:$G,$D150,'SW Sustain Tracking'!$D:$D,E$139)</f>
        <v>0</v>
      </c>
      <c r="F150" s="135">
        <f ca="1">COUNTIFS('SW Sustain Tracking'!$E:$E,"C38 NB",'SW Sustain Tracking'!$G:$G,$D150,'SW Sustain Tracking'!$D:$D,F$139)</f>
        <v>0</v>
      </c>
      <c r="G150" s="135">
        <f ca="1">COUNTIFS('SW Sustain Tracking'!$E:$E,"C38 NB",'SW Sustain Tracking'!$G:$G,$D150,'SW Sustain Tracking'!$D:$D,G$139)</f>
        <v>0</v>
      </c>
      <c r="H150" s="135">
        <f ca="1">COUNTIFS('SW Sustain Tracking'!$E:$E,"C38 NB",'SW Sustain Tracking'!$G:$G,$D150,'SW Sustain Tracking'!$D:$D,H$139)</f>
        <v>0</v>
      </c>
      <c r="I150" s="135">
        <f ca="1">COUNTIFS('SW Sustain Tracking'!$E:$E,"C38 NB",'SW Sustain Tracking'!$G:$G,$D150,'SW Sustain Tracking'!$D:$D,I$139)</f>
        <v>0</v>
      </c>
      <c r="J150" s="135">
        <f ca="1">COUNTIFS('SW Sustain Tracking'!$E:$E,"C38 NB",'SW Sustain Tracking'!$G:$G,$D150,'SW Sustain Tracking'!$D:$D,J$139)</f>
        <v>0</v>
      </c>
      <c r="K150" s="135">
        <f ca="1">COUNTIFS('SW Sustain Tracking'!$E:$E,"C38 NB",'SW Sustain Tracking'!$G:$G,$D150,'SW Sustain Tracking'!$D:$D,K$139)</f>
        <v>0</v>
      </c>
      <c r="L150" s="135">
        <f ca="1">COUNTIFS('SW Sustain Tracking'!$E:$E,"C38 NB",'SW Sustain Tracking'!$G:$G,$D150,'SW Sustain Tracking'!$D:$D,L$139)</f>
        <v>0</v>
      </c>
      <c r="M150" s="135">
        <f ca="1">COUNTIFS('SW Sustain Tracking'!$E:$E,"C38 NB",'SW Sustain Tracking'!$G:$G,$D150,'SW Sustain Tracking'!$D:$D,M$139)</f>
        <v>0</v>
      </c>
      <c r="N150" s="135">
        <f ca="1">COUNTIFS('SW Sustain Tracking'!$E:$E,"C38 NB",'SW Sustain Tracking'!$G:$G,$D150,'SW Sustain Tracking'!$D:$D,N$139)</f>
        <v>0</v>
      </c>
      <c r="O150" s="135">
        <f ca="1">COUNTIFS('SW Sustain Tracking'!$E:$E,"C38 NB",'SW Sustain Tracking'!$G:$G,$D150,'SW Sustain Tracking'!$D:$D,O$139)</f>
        <v>0</v>
      </c>
      <c r="P150" s="135">
        <f ca="1">COUNTIFS('SW Sustain Tracking'!$E:$E,"C38 NB",'SW Sustain Tracking'!$G:$G,$D150,'SW Sustain Tracking'!$D:$D,P$139)</f>
        <v>0</v>
      </c>
      <c r="Q150" s="158">
        <f t="shared" ca="1" si="16"/>
        <v>0</v>
      </c>
    </row>
    <row r="151" spans="3:17">
      <c r="C151" s="533"/>
      <c r="D151" s="217" t="e">
        <f ca="1"/>
        <v>#NAME?</v>
      </c>
      <c r="E151" s="135">
        <f ca="1">COUNTIFS('SW Sustain Tracking'!$E:$E,"C38 NB",'SW Sustain Tracking'!$G:$G,$D151,'SW Sustain Tracking'!$D:$D,E$139)</f>
        <v>0</v>
      </c>
      <c r="F151" s="135">
        <f ca="1">COUNTIFS('SW Sustain Tracking'!$E:$E,"C38 NB",'SW Sustain Tracking'!$G:$G,$D151,'SW Sustain Tracking'!$D:$D,F$139)</f>
        <v>0</v>
      </c>
      <c r="G151" s="135">
        <f ca="1">COUNTIFS('SW Sustain Tracking'!$E:$E,"C38 NB",'SW Sustain Tracking'!$G:$G,$D151,'SW Sustain Tracking'!$D:$D,G$139)</f>
        <v>0</v>
      </c>
      <c r="H151" s="135">
        <f ca="1">COUNTIFS('SW Sustain Tracking'!$E:$E,"C38 NB",'SW Sustain Tracking'!$G:$G,$D151,'SW Sustain Tracking'!$D:$D,H$139)</f>
        <v>0</v>
      </c>
      <c r="I151" s="135">
        <f ca="1">COUNTIFS('SW Sustain Tracking'!$E:$E,"C38 NB",'SW Sustain Tracking'!$G:$G,$D151,'SW Sustain Tracking'!$D:$D,I$139)</f>
        <v>0</v>
      </c>
      <c r="J151" s="135">
        <f ca="1">COUNTIFS('SW Sustain Tracking'!$E:$E,"C38 NB",'SW Sustain Tracking'!$G:$G,$D151,'SW Sustain Tracking'!$D:$D,J$139)</f>
        <v>0</v>
      </c>
      <c r="K151" s="135">
        <f ca="1">COUNTIFS('SW Sustain Tracking'!$E:$E,"C38 NB",'SW Sustain Tracking'!$G:$G,$D151,'SW Sustain Tracking'!$D:$D,K$139)</f>
        <v>0</v>
      </c>
      <c r="L151" s="135">
        <f ca="1">COUNTIFS('SW Sustain Tracking'!$E:$E,"C38 NB",'SW Sustain Tracking'!$G:$G,$D151,'SW Sustain Tracking'!$D:$D,L$139)</f>
        <v>0</v>
      </c>
      <c r="M151" s="135">
        <f ca="1">COUNTIFS('SW Sustain Tracking'!$E:$E,"C38 NB",'SW Sustain Tracking'!$G:$G,$D151,'SW Sustain Tracking'!$D:$D,M$139)</f>
        <v>0</v>
      </c>
      <c r="N151" s="135">
        <f ca="1">COUNTIFS('SW Sustain Tracking'!$E:$E,"C38 NB",'SW Sustain Tracking'!$G:$G,$D151,'SW Sustain Tracking'!$D:$D,N$139)</f>
        <v>0</v>
      </c>
      <c r="O151" s="135">
        <f ca="1">COUNTIFS('SW Sustain Tracking'!$E:$E,"C38 NB",'SW Sustain Tracking'!$G:$G,$D151,'SW Sustain Tracking'!$D:$D,O$139)</f>
        <v>0</v>
      </c>
      <c r="P151" s="135">
        <f ca="1">COUNTIFS('SW Sustain Tracking'!$E:$E,"C38 NB",'SW Sustain Tracking'!$G:$G,$D151,'SW Sustain Tracking'!$D:$D,P$139)</f>
        <v>0</v>
      </c>
      <c r="Q151" s="158">
        <f t="shared" ca="1" si="16"/>
        <v>0</v>
      </c>
    </row>
    <row r="152" spans="3:17">
      <c r="C152" s="533"/>
      <c r="D152" s="217" t="e">
        <f ca="1"/>
        <v>#NAME?</v>
      </c>
      <c r="E152" s="135">
        <f ca="1">COUNTIFS('SW Sustain Tracking'!$E:$E,"C38 NB",'SW Sustain Tracking'!$G:$G,$D152,'SW Sustain Tracking'!$D:$D,E$139)</f>
        <v>0</v>
      </c>
      <c r="F152" s="135">
        <f ca="1">COUNTIFS('SW Sustain Tracking'!$E:$E,"C38 NB",'SW Sustain Tracking'!$G:$G,$D152,'SW Sustain Tracking'!$D:$D,F$139)</f>
        <v>0</v>
      </c>
      <c r="G152" s="135">
        <f ca="1">COUNTIFS('SW Sustain Tracking'!$E:$E,"C38 NB",'SW Sustain Tracking'!$G:$G,$D152,'SW Sustain Tracking'!$D:$D,G$139)</f>
        <v>0</v>
      </c>
      <c r="H152" s="135">
        <f ca="1">COUNTIFS('SW Sustain Tracking'!$E:$E,"C38 NB",'SW Sustain Tracking'!$G:$G,$D152,'SW Sustain Tracking'!$D:$D,H$139)</f>
        <v>0</v>
      </c>
      <c r="I152" s="135">
        <f ca="1">COUNTIFS('SW Sustain Tracking'!$E:$E,"C38 NB",'SW Sustain Tracking'!$G:$G,$D152,'SW Sustain Tracking'!$D:$D,I$139)</f>
        <v>0</v>
      </c>
      <c r="J152" s="135">
        <f ca="1">COUNTIFS('SW Sustain Tracking'!$E:$E,"C38 NB",'SW Sustain Tracking'!$G:$G,$D152,'SW Sustain Tracking'!$D:$D,J$139)</f>
        <v>0</v>
      </c>
      <c r="K152" s="135">
        <f ca="1">COUNTIFS('SW Sustain Tracking'!$E:$E,"C38 NB",'SW Sustain Tracking'!$G:$G,$D152,'SW Sustain Tracking'!$D:$D,K$139)</f>
        <v>0</v>
      </c>
      <c r="L152" s="135">
        <f ca="1">COUNTIFS('SW Sustain Tracking'!$E:$E,"C38 NB",'SW Sustain Tracking'!$G:$G,$D152,'SW Sustain Tracking'!$D:$D,L$139)</f>
        <v>0</v>
      </c>
      <c r="M152" s="135">
        <f ca="1">COUNTIFS('SW Sustain Tracking'!$E:$E,"C38 NB",'SW Sustain Tracking'!$G:$G,$D152,'SW Sustain Tracking'!$D:$D,M$139)</f>
        <v>0</v>
      </c>
      <c r="N152" s="135">
        <f ca="1">COUNTIFS('SW Sustain Tracking'!$E:$E,"C38 NB",'SW Sustain Tracking'!$G:$G,$D152,'SW Sustain Tracking'!$D:$D,N$139)</f>
        <v>0</v>
      </c>
      <c r="O152" s="135">
        <f ca="1">COUNTIFS('SW Sustain Tracking'!$E:$E,"C38 NB",'SW Sustain Tracking'!$G:$G,$D152,'SW Sustain Tracking'!$D:$D,O$139)</f>
        <v>0</v>
      </c>
      <c r="P152" s="135">
        <f ca="1">COUNTIFS('SW Sustain Tracking'!$E:$E,"C38 NB",'SW Sustain Tracking'!$G:$G,$D152,'SW Sustain Tracking'!$D:$D,P$139)</f>
        <v>0</v>
      </c>
      <c r="Q152" s="158">
        <f t="shared" ca="1" si="16"/>
        <v>0</v>
      </c>
    </row>
    <row r="153" spans="3:17">
      <c r="C153" s="533"/>
      <c r="D153" s="217" t="e">
        <f ca="1"/>
        <v>#NAME?</v>
      </c>
      <c r="E153" s="135">
        <f ca="1">COUNTIFS('SW Sustain Tracking'!$E:$E,"C38 NB",'SW Sustain Tracking'!$G:$G,$D153,'SW Sustain Tracking'!$D:$D,E$139)</f>
        <v>0</v>
      </c>
      <c r="F153" s="135">
        <f ca="1">COUNTIFS('SW Sustain Tracking'!$E:$E,"C38 NB",'SW Sustain Tracking'!$G:$G,$D153,'SW Sustain Tracking'!$D:$D,F$139)</f>
        <v>0</v>
      </c>
      <c r="G153" s="135">
        <f ca="1">COUNTIFS('SW Sustain Tracking'!$E:$E,"C38 NB",'SW Sustain Tracking'!$G:$G,$D153,'SW Sustain Tracking'!$D:$D,G$139)</f>
        <v>0</v>
      </c>
      <c r="H153" s="135">
        <f ca="1">COUNTIFS('SW Sustain Tracking'!$E:$E,"C38 NB",'SW Sustain Tracking'!$G:$G,$D153,'SW Sustain Tracking'!$D:$D,H$139)</f>
        <v>0</v>
      </c>
      <c r="I153" s="135">
        <f ca="1">COUNTIFS('SW Sustain Tracking'!$E:$E,"C38 NB",'SW Sustain Tracking'!$G:$G,$D153,'SW Sustain Tracking'!$D:$D,I$139)</f>
        <v>0</v>
      </c>
      <c r="J153" s="135">
        <f ca="1">COUNTIFS('SW Sustain Tracking'!$E:$E,"C38 NB",'SW Sustain Tracking'!$G:$G,$D153,'SW Sustain Tracking'!$D:$D,J$139)</f>
        <v>0</v>
      </c>
      <c r="K153" s="135">
        <f ca="1">COUNTIFS('SW Sustain Tracking'!$E:$E,"C38 NB",'SW Sustain Tracking'!$G:$G,$D153,'SW Sustain Tracking'!$D:$D,K$139)</f>
        <v>0</v>
      </c>
      <c r="L153" s="135">
        <f ca="1">COUNTIFS('SW Sustain Tracking'!$E:$E,"C38 NB",'SW Sustain Tracking'!$G:$G,$D153,'SW Sustain Tracking'!$D:$D,L$139)</f>
        <v>0</v>
      </c>
      <c r="M153" s="135">
        <f ca="1">COUNTIFS('SW Sustain Tracking'!$E:$E,"C38 NB",'SW Sustain Tracking'!$G:$G,$D153,'SW Sustain Tracking'!$D:$D,M$139)</f>
        <v>0</v>
      </c>
      <c r="N153" s="135">
        <f ca="1">COUNTIFS('SW Sustain Tracking'!$E:$E,"C38 NB",'SW Sustain Tracking'!$G:$G,$D153,'SW Sustain Tracking'!$D:$D,N$139)</f>
        <v>0</v>
      </c>
      <c r="O153" s="135">
        <f ca="1">COUNTIFS('SW Sustain Tracking'!$E:$E,"C38 NB",'SW Sustain Tracking'!$G:$G,$D153,'SW Sustain Tracking'!$D:$D,O$139)</f>
        <v>0</v>
      </c>
      <c r="P153" s="135">
        <f ca="1">COUNTIFS('SW Sustain Tracking'!$E:$E,"C38 NB",'SW Sustain Tracking'!$G:$G,$D153,'SW Sustain Tracking'!$D:$D,P$139)</f>
        <v>0</v>
      </c>
      <c r="Q153" s="158">
        <f t="shared" ca="1" si="16"/>
        <v>0</v>
      </c>
    </row>
    <row r="154" spans="3:17">
      <c r="C154" s="533"/>
      <c r="D154" s="217" t="e">
        <f ca="1"/>
        <v>#NAME?</v>
      </c>
      <c r="E154" s="135">
        <f ca="1">COUNTIFS('SW Sustain Tracking'!$E:$E,"C38 NB",'SW Sustain Tracking'!$G:$G,$D154,'SW Sustain Tracking'!$D:$D,E$139)</f>
        <v>0</v>
      </c>
      <c r="F154" s="135">
        <f ca="1">COUNTIFS('SW Sustain Tracking'!$E:$E,"C38 NB",'SW Sustain Tracking'!$G:$G,$D154,'SW Sustain Tracking'!$D:$D,F$139)</f>
        <v>0</v>
      </c>
      <c r="G154" s="135">
        <f ca="1">COUNTIFS('SW Sustain Tracking'!$E:$E,"C38 NB",'SW Sustain Tracking'!$G:$G,$D154,'SW Sustain Tracking'!$D:$D,G$139)</f>
        <v>0</v>
      </c>
      <c r="H154" s="135">
        <f ca="1">COUNTIFS('SW Sustain Tracking'!$E:$E,"C38 NB",'SW Sustain Tracking'!$G:$G,$D154,'SW Sustain Tracking'!$D:$D,H$139)</f>
        <v>0</v>
      </c>
      <c r="I154" s="135">
        <f ca="1">COUNTIFS('SW Sustain Tracking'!$E:$E,"C38 NB",'SW Sustain Tracking'!$G:$G,$D154,'SW Sustain Tracking'!$D:$D,I$139)</f>
        <v>0</v>
      </c>
      <c r="J154" s="135">
        <f ca="1">COUNTIFS('SW Sustain Tracking'!$E:$E,"C38 NB",'SW Sustain Tracking'!$G:$G,$D154,'SW Sustain Tracking'!$D:$D,J$139)</f>
        <v>0</v>
      </c>
      <c r="K154" s="135">
        <f ca="1">COUNTIFS('SW Sustain Tracking'!$E:$E,"C38 NB",'SW Sustain Tracking'!$G:$G,$D154,'SW Sustain Tracking'!$D:$D,K$139)</f>
        <v>0</v>
      </c>
      <c r="L154" s="135">
        <f ca="1">COUNTIFS('SW Sustain Tracking'!$E:$E,"C38 NB",'SW Sustain Tracking'!$G:$G,$D154,'SW Sustain Tracking'!$D:$D,L$139)</f>
        <v>0</v>
      </c>
      <c r="M154" s="135">
        <f ca="1">COUNTIFS('SW Sustain Tracking'!$E:$E,"C38 NB",'SW Sustain Tracking'!$G:$G,$D154,'SW Sustain Tracking'!$D:$D,M$139)</f>
        <v>0</v>
      </c>
      <c r="N154" s="135">
        <f ca="1">COUNTIFS('SW Sustain Tracking'!$E:$E,"C38 NB",'SW Sustain Tracking'!$G:$G,$D154,'SW Sustain Tracking'!$D:$D,N$139)</f>
        <v>0</v>
      </c>
      <c r="O154" s="135">
        <f ca="1">COUNTIFS('SW Sustain Tracking'!$E:$E,"C38 NB",'SW Sustain Tracking'!$G:$G,$D154,'SW Sustain Tracking'!$D:$D,O$139)</f>
        <v>0</v>
      </c>
      <c r="P154" s="135">
        <f ca="1">COUNTIFS('SW Sustain Tracking'!$E:$E,"C38 NB",'SW Sustain Tracking'!$G:$G,$D154,'SW Sustain Tracking'!$D:$D,P$139)</f>
        <v>0</v>
      </c>
      <c r="Q154" s="158">
        <f t="shared" ca="1" si="16"/>
        <v>0</v>
      </c>
    </row>
    <row r="155" spans="3:17">
      <c r="C155" s="533"/>
      <c r="D155" s="217" t="e">
        <f ca="1"/>
        <v>#NAME?</v>
      </c>
      <c r="E155" s="135">
        <f ca="1">COUNTIFS('SW Sustain Tracking'!$E:$E,"C38 NB",'SW Sustain Tracking'!$G:$G,$D155,'SW Sustain Tracking'!$D:$D,E$139)</f>
        <v>0</v>
      </c>
      <c r="F155" s="135">
        <f ca="1">COUNTIFS('SW Sustain Tracking'!$E:$E,"C38 NB",'SW Sustain Tracking'!$G:$G,$D155,'SW Sustain Tracking'!$D:$D,F$139)</f>
        <v>0</v>
      </c>
      <c r="G155" s="135">
        <f ca="1">COUNTIFS('SW Sustain Tracking'!$E:$E,"C38 NB",'SW Sustain Tracking'!$G:$G,$D155,'SW Sustain Tracking'!$D:$D,G$139)</f>
        <v>0</v>
      </c>
      <c r="H155" s="135">
        <f ca="1">COUNTIFS('SW Sustain Tracking'!$E:$E,"C38 NB",'SW Sustain Tracking'!$G:$G,$D155,'SW Sustain Tracking'!$D:$D,H$139)</f>
        <v>0</v>
      </c>
      <c r="I155" s="135">
        <f ca="1">COUNTIFS('SW Sustain Tracking'!$E:$E,"C38 NB",'SW Sustain Tracking'!$G:$G,$D155,'SW Sustain Tracking'!$D:$D,I$139)</f>
        <v>0</v>
      </c>
      <c r="J155" s="135">
        <f ca="1">COUNTIFS('SW Sustain Tracking'!$E:$E,"C38 NB",'SW Sustain Tracking'!$G:$G,$D155,'SW Sustain Tracking'!$D:$D,J$139)</f>
        <v>0</v>
      </c>
      <c r="K155" s="135">
        <f ca="1">COUNTIFS('SW Sustain Tracking'!$E:$E,"C38 NB",'SW Sustain Tracking'!$G:$G,$D155,'SW Sustain Tracking'!$D:$D,K$139)</f>
        <v>0</v>
      </c>
      <c r="L155" s="135">
        <f ca="1">COUNTIFS('SW Sustain Tracking'!$E:$E,"C38 NB",'SW Sustain Tracking'!$G:$G,$D155,'SW Sustain Tracking'!$D:$D,L$139)</f>
        <v>0</v>
      </c>
      <c r="M155" s="135">
        <f ca="1">COUNTIFS('SW Sustain Tracking'!$E:$E,"C38 NB",'SW Sustain Tracking'!$G:$G,$D155,'SW Sustain Tracking'!$D:$D,M$139)</f>
        <v>0</v>
      </c>
      <c r="N155" s="135">
        <f ca="1">COUNTIFS('SW Sustain Tracking'!$E:$E,"C38 NB",'SW Sustain Tracking'!$G:$G,$D155,'SW Sustain Tracking'!$D:$D,N$139)</f>
        <v>0</v>
      </c>
      <c r="O155" s="135">
        <f ca="1">COUNTIFS('SW Sustain Tracking'!$E:$E,"C38 NB",'SW Sustain Tracking'!$G:$G,$D155,'SW Sustain Tracking'!$D:$D,O$139)</f>
        <v>0</v>
      </c>
      <c r="P155" s="135">
        <f ca="1">COUNTIFS('SW Sustain Tracking'!$E:$E,"C38 NB",'SW Sustain Tracking'!$G:$G,$D155,'SW Sustain Tracking'!$D:$D,P$139)</f>
        <v>0</v>
      </c>
      <c r="Q155" s="158">
        <f t="shared" ca="1" si="16"/>
        <v>0</v>
      </c>
    </row>
    <row r="156" spans="3:17">
      <c r="C156" s="533"/>
      <c r="D156" s="217" t="e">
        <f ca="1"/>
        <v>#NAME?</v>
      </c>
      <c r="E156" s="135">
        <f ca="1">COUNTIFS('SW Sustain Tracking'!$E:$E,"C38 NB",'SW Sustain Tracking'!$G:$G,$D156,'SW Sustain Tracking'!$D:$D,E$139)</f>
        <v>0</v>
      </c>
      <c r="F156" s="135">
        <f ca="1">COUNTIFS('SW Sustain Tracking'!$E:$E,"C38 NB",'SW Sustain Tracking'!$G:$G,$D156,'SW Sustain Tracking'!$D:$D,F$139)</f>
        <v>0</v>
      </c>
      <c r="G156" s="135">
        <f ca="1">COUNTIFS('SW Sustain Tracking'!$E:$E,"C38 NB",'SW Sustain Tracking'!$G:$G,$D156,'SW Sustain Tracking'!$D:$D,G$139)</f>
        <v>0</v>
      </c>
      <c r="H156" s="135">
        <f ca="1">COUNTIFS('SW Sustain Tracking'!$E:$E,"C38 NB",'SW Sustain Tracking'!$G:$G,$D156,'SW Sustain Tracking'!$D:$D,H$139)</f>
        <v>0</v>
      </c>
      <c r="I156" s="135">
        <f ca="1">COUNTIFS('SW Sustain Tracking'!$E:$E,"C38 NB",'SW Sustain Tracking'!$G:$G,$D156,'SW Sustain Tracking'!$D:$D,I$139)</f>
        <v>0</v>
      </c>
      <c r="J156" s="135">
        <f ca="1">COUNTIFS('SW Sustain Tracking'!$E:$E,"C38 NB",'SW Sustain Tracking'!$G:$G,$D156,'SW Sustain Tracking'!$D:$D,J$139)</f>
        <v>0</v>
      </c>
      <c r="K156" s="135">
        <f ca="1">COUNTIFS('SW Sustain Tracking'!$E:$E,"C38 NB",'SW Sustain Tracking'!$G:$G,$D156,'SW Sustain Tracking'!$D:$D,K$139)</f>
        <v>0</v>
      </c>
      <c r="L156" s="135">
        <f ca="1">COUNTIFS('SW Sustain Tracking'!$E:$E,"C38 NB",'SW Sustain Tracking'!$G:$G,$D156,'SW Sustain Tracking'!$D:$D,L$139)</f>
        <v>0</v>
      </c>
      <c r="M156" s="135">
        <f ca="1">COUNTIFS('SW Sustain Tracking'!$E:$E,"C38 NB",'SW Sustain Tracking'!$G:$G,$D156,'SW Sustain Tracking'!$D:$D,M$139)</f>
        <v>0</v>
      </c>
      <c r="N156" s="135">
        <f ca="1">COUNTIFS('SW Sustain Tracking'!$E:$E,"C38 NB",'SW Sustain Tracking'!$G:$G,$D156,'SW Sustain Tracking'!$D:$D,N$139)</f>
        <v>0</v>
      </c>
      <c r="O156" s="135">
        <f ca="1">COUNTIFS('SW Sustain Tracking'!$E:$E,"C38 NB",'SW Sustain Tracking'!$G:$G,$D156,'SW Sustain Tracking'!$D:$D,O$139)</f>
        <v>0</v>
      </c>
      <c r="P156" s="135">
        <f ca="1">COUNTIFS('SW Sustain Tracking'!$E:$E,"C38 NB",'SW Sustain Tracking'!$G:$G,$D156,'SW Sustain Tracking'!$D:$D,P$139)</f>
        <v>0</v>
      </c>
      <c r="Q156" s="158">
        <f t="shared" ca="1" si="16"/>
        <v>0</v>
      </c>
    </row>
    <row r="157" spans="3:17">
      <c r="C157" s="533"/>
      <c r="D157" s="217" t="e">
        <f ca="1"/>
        <v>#NAME?</v>
      </c>
      <c r="E157" s="135">
        <f ca="1">COUNTIFS('SW Sustain Tracking'!$E:$E,"C38 NB",'SW Sustain Tracking'!$G:$G,$D157,'SW Sustain Tracking'!$D:$D,E$139)</f>
        <v>0</v>
      </c>
      <c r="F157" s="135">
        <f ca="1">COUNTIFS('SW Sustain Tracking'!$E:$E,"C38 NB",'SW Sustain Tracking'!$G:$G,$D157,'SW Sustain Tracking'!$D:$D,F$139)</f>
        <v>0</v>
      </c>
      <c r="G157" s="135">
        <f ca="1">COUNTIFS('SW Sustain Tracking'!$E:$E,"C38 NB",'SW Sustain Tracking'!$G:$G,$D157,'SW Sustain Tracking'!$D:$D,G$139)</f>
        <v>0</v>
      </c>
      <c r="H157" s="135">
        <f ca="1">COUNTIFS('SW Sustain Tracking'!$E:$E,"C38 NB",'SW Sustain Tracking'!$G:$G,$D157,'SW Sustain Tracking'!$D:$D,H$139)</f>
        <v>0</v>
      </c>
      <c r="I157" s="135">
        <f ca="1">COUNTIFS('SW Sustain Tracking'!$E:$E,"C38 NB",'SW Sustain Tracking'!$G:$G,$D157,'SW Sustain Tracking'!$D:$D,I$139)</f>
        <v>0</v>
      </c>
      <c r="J157" s="135">
        <f ca="1">COUNTIFS('SW Sustain Tracking'!$E:$E,"C38 NB",'SW Sustain Tracking'!$G:$G,$D157,'SW Sustain Tracking'!$D:$D,J$139)</f>
        <v>0</v>
      </c>
      <c r="K157" s="135">
        <f ca="1">COUNTIFS('SW Sustain Tracking'!$E:$E,"C38 NB",'SW Sustain Tracking'!$G:$G,$D157,'SW Sustain Tracking'!$D:$D,K$139)</f>
        <v>0</v>
      </c>
      <c r="L157" s="135">
        <f ca="1">COUNTIFS('SW Sustain Tracking'!$E:$E,"C38 NB",'SW Sustain Tracking'!$G:$G,$D157,'SW Sustain Tracking'!$D:$D,L$139)</f>
        <v>0</v>
      </c>
      <c r="M157" s="135">
        <f ca="1">COUNTIFS('SW Sustain Tracking'!$E:$E,"C38 NB",'SW Sustain Tracking'!$G:$G,$D157,'SW Sustain Tracking'!$D:$D,M$139)</f>
        <v>0</v>
      </c>
      <c r="N157" s="135">
        <f ca="1">COUNTIFS('SW Sustain Tracking'!$E:$E,"C38 NB",'SW Sustain Tracking'!$G:$G,$D157,'SW Sustain Tracking'!$D:$D,N$139)</f>
        <v>0</v>
      </c>
      <c r="O157" s="135">
        <f ca="1">COUNTIFS('SW Sustain Tracking'!$E:$E,"C38 NB",'SW Sustain Tracking'!$G:$G,$D157,'SW Sustain Tracking'!$D:$D,O$139)</f>
        <v>0</v>
      </c>
      <c r="P157" s="135">
        <f ca="1">COUNTIFS('SW Sustain Tracking'!$E:$E,"C38 NB",'SW Sustain Tracking'!$G:$G,$D157,'SW Sustain Tracking'!$D:$D,P$139)</f>
        <v>0</v>
      </c>
      <c r="Q157" s="158">
        <f t="shared" ca="1" si="16"/>
        <v>0</v>
      </c>
    </row>
    <row r="158" spans="3:17">
      <c r="C158" s="533"/>
      <c r="D158" s="180" t="e">
        <f ca="1"/>
        <v>#NAME?</v>
      </c>
      <c r="E158" s="135">
        <f ca="1">COUNTIFS('SW Sustain Tracking'!$E:$E,"C38 NB",'SW Sustain Tracking'!$G:$G,$D158,'SW Sustain Tracking'!$D:$D,E$139)</f>
        <v>0</v>
      </c>
      <c r="F158" s="135">
        <f ca="1">COUNTIFS('SW Sustain Tracking'!$E:$E,"C38 NB",'SW Sustain Tracking'!$G:$G,$D158,'SW Sustain Tracking'!$D:$D,F$139)</f>
        <v>0</v>
      </c>
      <c r="G158" s="135">
        <f ca="1">COUNTIFS('SW Sustain Tracking'!$E:$E,"C38 NB",'SW Sustain Tracking'!$G:$G,$D158,'SW Sustain Tracking'!$D:$D,G$139)</f>
        <v>0</v>
      </c>
      <c r="H158" s="135">
        <f ca="1">COUNTIFS('SW Sustain Tracking'!$E:$E,"C38 NB",'SW Sustain Tracking'!$G:$G,$D158,'SW Sustain Tracking'!$D:$D,H$139)</f>
        <v>0</v>
      </c>
      <c r="I158" s="135">
        <f ca="1">COUNTIFS('SW Sustain Tracking'!$E:$E,"C38 NB",'SW Sustain Tracking'!$G:$G,$D158,'SW Sustain Tracking'!$D:$D,I$139)</f>
        <v>0</v>
      </c>
      <c r="J158" s="135">
        <f ca="1">COUNTIFS('SW Sustain Tracking'!$E:$E,"C38 NB",'SW Sustain Tracking'!$G:$G,$D158,'SW Sustain Tracking'!$D:$D,J$139)</f>
        <v>0</v>
      </c>
      <c r="K158" s="135">
        <f ca="1">COUNTIFS('SW Sustain Tracking'!$E:$E,"C38 NB",'SW Sustain Tracking'!$G:$G,$D158,'SW Sustain Tracking'!$D:$D,K$139)</f>
        <v>0</v>
      </c>
      <c r="L158" s="135">
        <f ca="1">COUNTIFS('SW Sustain Tracking'!$E:$E,"C38 NB",'SW Sustain Tracking'!$G:$G,$D158,'SW Sustain Tracking'!$D:$D,L$139)</f>
        <v>0</v>
      </c>
      <c r="M158" s="135">
        <f ca="1">COUNTIFS('SW Sustain Tracking'!$E:$E,"C38 NB",'SW Sustain Tracking'!$G:$G,$D158,'SW Sustain Tracking'!$D:$D,M$139)</f>
        <v>0</v>
      </c>
      <c r="N158" s="135">
        <f ca="1">COUNTIFS('SW Sustain Tracking'!$E:$E,"C38 NB",'SW Sustain Tracking'!$G:$G,$D158,'SW Sustain Tracking'!$D:$D,N$139)</f>
        <v>0</v>
      </c>
      <c r="O158" s="135">
        <f ca="1">COUNTIFS('SW Sustain Tracking'!$E:$E,"C38 NB",'SW Sustain Tracking'!$G:$G,$D158,'SW Sustain Tracking'!$D:$D,O$139)</f>
        <v>0</v>
      </c>
      <c r="P158" s="135">
        <f ca="1">COUNTIFS('SW Sustain Tracking'!$E:$E,"C38 NB",'SW Sustain Tracking'!$G:$G,$D158,'SW Sustain Tracking'!$D:$D,P$139)</f>
        <v>0</v>
      </c>
      <c r="Q158" s="158">
        <f t="shared" ca="1" si="16"/>
        <v>0</v>
      </c>
    </row>
    <row r="159" spans="3:17">
      <c r="C159" s="533"/>
      <c r="D159" s="180" t="e">
        <f ca="1"/>
        <v>#NAME?</v>
      </c>
      <c r="E159" s="135">
        <f ca="1">COUNTIFS('SW Sustain Tracking'!$E:$E,"C38 NB",'SW Sustain Tracking'!$G:$G,$D159,'SW Sustain Tracking'!$D:$D,E$139)</f>
        <v>0</v>
      </c>
      <c r="F159" s="135">
        <f ca="1">COUNTIFS('SW Sustain Tracking'!$E:$E,"C38 NB",'SW Sustain Tracking'!$G:$G,$D159,'SW Sustain Tracking'!$D:$D,F$139)</f>
        <v>0</v>
      </c>
      <c r="G159" s="135">
        <f ca="1">COUNTIFS('SW Sustain Tracking'!$E:$E,"C38 NB",'SW Sustain Tracking'!$G:$G,$D159,'SW Sustain Tracking'!$D:$D,G$139)</f>
        <v>0</v>
      </c>
      <c r="H159" s="135">
        <f ca="1">COUNTIFS('SW Sustain Tracking'!$E:$E,"C38 NB",'SW Sustain Tracking'!$G:$G,$D159,'SW Sustain Tracking'!$D:$D,H$139)</f>
        <v>0</v>
      </c>
      <c r="I159" s="135">
        <f ca="1">COUNTIFS('SW Sustain Tracking'!$E:$E,"C38 NB",'SW Sustain Tracking'!$G:$G,$D159,'SW Sustain Tracking'!$D:$D,I$139)</f>
        <v>0</v>
      </c>
      <c r="J159" s="135">
        <f ca="1">COUNTIFS('SW Sustain Tracking'!$E:$E,"C38 NB",'SW Sustain Tracking'!$G:$G,$D159,'SW Sustain Tracking'!$D:$D,J$139)</f>
        <v>0</v>
      </c>
      <c r="K159" s="135">
        <f ca="1">COUNTIFS('SW Sustain Tracking'!$E:$E,"C38 NB",'SW Sustain Tracking'!$G:$G,$D159,'SW Sustain Tracking'!$D:$D,K$139)</f>
        <v>0</v>
      </c>
      <c r="L159" s="135">
        <f ca="1">COUNTIFS('SW Sustain Tracking'!$E:$E,"C38 NB",'SW Sustain Tracking'!$G:$G,$D159,'SW Sustain Tracking'!$D:$D,L$139)</f>
        <v>0</v>
      </c>
      <c r="M159" s="135">
        <f ca="1">COUNTIFS('SW Sustain Tracking'!$E:$E,"C38 NB",'SW Sustain Tracking'!$G:$G,$D159,'SW Sustain Tracking'!$D:$D,M$139)</f>
        <v>0</v>
      </c>
      <c r="N159" s="135">
        <f ca="1">COUNTIFS('SW Sustain Tracking'!$E:$E,"C38 NB",'SW Sustain Tracking'!$G:$G,$D159,'SW Sustain Tracking'!$D:$D,N$139)</f>
        <v>0</v>
      </c>
      <c r="O159" s="135">
        <f ca="1">COUNTIFS('SW Sustain Tracking'!$E:$E,"C38 NB",'SW Sustain Tracking'!$G:$G,$D159,'SW Sustain Tracking'!$D:$D,O$139)</f>
        <v>0</v>
      </c>
      <c r="P159" s="135">
        <f ca="1">COUNTIFS('SW Sustain Tracking'!$E:$E,"C38 NB",'SW Sustain Tracking'!$G:$G,$D159,'SW Sustain Tracking'!$D:$D,P$139)</f>
        <v>0</v>
      </c>
      <c r="Q159" s="158">
        <f t="shared" ca="1" si="16"/>
        <v>0</v>
      </c>
    </row>
    <row r="160" spans="3:17">
      <c r="C160" s="533"/>
      <c r="D160" s="180" t="e">
        <f ca="1"/>
        <v>#NAME?</v>
      </c>
      <c r="E160" s="135">
        <f ca="1">COUNTIFS('SW Sustain Tracking'!$E:$E,"C38 NB",'SW Sustain Tracking'!$G:$G,$D160,'SW Sustain Tracking'!$D:$D,E$139)</f>
        <v>0</v>
      </c>
      <c r="F160" s="135">
        <f ca="1">COUNTIFS('SW Sustain Tracking'!$E:$E,"C38 NB",'SW Sustain Tracking'!$G:$G,$D160,'SW Sustain Tracking'!$D:$D,F$139)</f>
        <v>0</v>
      </c>
      <c r="G160" s="135">
        <f ca="1">COUNTIFS('SW Sustain Tracking'!$E:$E,"C38 NB",'SW Sustain Tracking'!$G:$G,$D160,'SW Sustain Tracking'!$D:$D,G$139)</f>
        <v>0</v>
      </c>
      <c r="H160" s="135">
        <f ca="1">COUNTIFS('SW Sustain Tracking'!$E:$E,"C38 NB",'SW Sustain Tracking'!$G:$G,$D160,'SW Sustain Tracking'!$D:$D,H$139)</f>
        <v>0</v>
      </c>
      <c r="I160" s="135">
        <f ca="1">COUNTIFS('SW Sustain Tracking'!$E:$E,"C38 NB",'SW Sustain Tracking'!$G:$G,$D160,'SW Sustain Tracking'!$D:$D,I$139)</f>
        <v>0</v>
      </c>
      <c r="J160" s="135">
        <f ca="1">COUNTIFS('SW Sustain Tracking'!$E:$E,"C38 NB",'SW Sustain Tracking'!$G:$G,$D160,'SW Sustain Tracking'!$D:$D,J$139)</f>
        <v>0</v>
      </c>
      <c r="K160" s="135">
        <f ca="1">COUNTIFS('SW Sustain Tracking'!$E:$E,"C38 NB",'SW Sustain Tracking'!$G:$G,$D160,'SW Sustain Tracking'!$D:$D,K$139)</f>
        <v>0</v>
      </c>
      <c r="L160" s="135">
        <f ca="1">COUNTIFS('SW Sustain Tracking'!$E:$E,"C38 NB",'SW Sustain Tracking'!$G:$G,$D160,'SW Sustain Tracking'!$D:$D,L$139)</f>
        <v>0</v>
      </c>
      <c r="M160" s="135">
        <f ca="1">COUNTIFS('SW Sustain Tracking'!$E:$E,"C38 NB",'SW Sustain Tracking'!$G:$G,$D160,'SW Sustain Tracking'!$D:$D,M$139)</f>
        <v>0</v>
      </c>
      <c r="N160" s="135">
        <f ca="1">COUNTIFS('SW Sustain Tracking'!$E:$E,"C38 NB",'SW Sustain Tracking'!$G:$G,$D160,'SW Sustain Tracking'!$D:$D,N$139)</f>
        <v>0</v>
      </c>
      <c r="O160" s="135">
        <f ca="1">COUNTIFS('SW Sustain Tracking'!$E:$E,"C38 NB",'SW Sustain Tracking'!$G:$G,$D160,'SW Sustain Tracking'!$D:$D,O$139)</f>
        <v>0</v>
      </c>
      <c r="P160" s="135">
        <f ca="1">COUNTIFS('SW Sustain Tracking'!$E:$E,"C38 NB",'SW Sustain Tracking'!$G:$G,$D160,'SW Sustain Tracking'!$D:$D,P$139)</f>
        <v>0</v>
      </c>
      <c r="Q160" s="158">
        <f t="shared" ca="1" si="16"/>
        <v>0</v>
      </c>
    </row>
    <row r="161" spans="3:17">
      <c r="C161" s="533"/>
      <c r="D161" s="180" t="e">
        <f ca="1"/>
        <v>#NAME?</v>
      </c>
      <c r="E161" s="135">
        <f ca="1">COUNTIFS('SW Sustain Tracking'!$E:$E,"C38 NB",'SW Sustain Tracking'!$G:$G,$D161,'SW Sustain Tracking'!$D:$D,E$139)</f>
        <v>0</v>
      </c>
      <c r="F161" s="135">
        <f ca="1">COUNTIFS('SW Sustain Tracking'!$E:$E,"C38 NB",'SW Sustain Tracking'!$G:$G,$D161,'SW Sustain Tracking'!$D:$D,F$139)</f>
        <v>0</v>
      </c>
      <c r="G161" s="135">
        <f ca="1">COUNTIFS('SW Sustain Tracking'!$E:$E,"C38 NB",'SW Sustain Tracking'!$G:$G,$D161,'SW Sustain Tracking'!$D:$D,G$139)</f>
        <v>0</v>
      </c>
      <c r="H161" s="135">
        <f ca="1">COUNTIFS('SW Sustain Tracking'!$E:$E,"C38 NB",'SW Sustain Tracking'!$G:$G,$D161,'SW Sustain Tracking'!$D:$D,H$139)</f>
        <v>0</v>
      </c>
      <c r="I161" s="135">
        <f ca="1">COUNTIFS('SW Sustain Tracking'!$E:$E,"C38 NB",'SW Sustain Tracking'!$G:$G,$D161,'SW Sustain Tracking'!$D:$D,I$139)</f>
        <v>0</v>
      </c>
      <c r="J161" s="135">
        <f ca="1">COUNTIFS('SW Sustain Tracking'!$E:$E,"C38 NB",'SW Sustain Tracking'!$G:$G,$D161,'SW Sustain Tracking'!$D:$D,J$139)</f>
        <v>0</v>
      </c>
      <c r="K161" s="135">
        <f ca="1">COUNTIFS('SW Sustain Tracking'!$E:$E,"C38 NB",'SW Sustain Tracking'!$G:$G,$D161,'SW Sustain Tracking'!$D:$D,K$139)</f>
        <v>0</v>
      </c>
      <c r="L161" s="135">
        <f ca="1">COUNTIFS('SW Sustain Tracking'!$E:$E,"C38 NB",'SW Sustain Tracking'!$G:$G,$D161,'SW Sustain Tracking'!$D:$D,L$139)</f>
        <v>0</v>
      </c>
      <c r="M161" s="135">
        <f ca="1">COUNTIFS('SW Sustain Tracking'!$E:$E,"C38 NB",'SW Sustain Tracking'!$G:$G,$D161,'SW Sustain Tracking'!$D:$D,M$139)</f>
        <v>0</v>
      </c>
      <c r="N161" s="135">
        <f ca="1">COUNTIFS('SW Sustain Tracking'!$E:$E,"C38 NB",'SW Sustain Tracking'!$G:$G,$D161,'SW Sustain Tracking'!$D:$D,N$139)</f>
        <v>0</v>
      </c>
      <c r="O161" s="135">
        <f ca="1">COUNTIFS('SW Sustain Tracking'!$E:$E,"C38 NB",'SW Sustain Tracking'!$G:$G,$D161,'SW Sustain Tracking'!$D:$D,O$139)</f>
        <v>0</v>
      </c>
      <c r="P161" s="135">
        <f ca="1">COUNTIFS('SW Sustain Tracking'!$E:$E,"C38 NB",'SW Sustain Tracking'!$G:$G,$D161,'SW Sustain Tracking'!$D:$D,P$139)</f>
        <v>0</v>
      </c>
      <c r="Q161" s="158">
        <f t="shared" ca="1" si="16"/>
        <v>0</v>
      </c>
    </row>
    <row r="162" spans="3:17">
      <c r="C162" s="533"/>
      <c r="D162" s="180" t="e">
        <f ca="1"/>
        <v>#NAME?</v>
      </c>
      <c r="E162" s="135">
        <f ca="1">COUNTIFS('SW Sustain Tracking'!$E:$E,"C38 NB",'SW Sustain Tracking'!$G:$G,$D162,'SW Sustain Tracking'!$D:$D,E$139)</f>
        <v>0</v>
      </c>
      <c r="F162" s="135">
        <f ca="1">COUNTIFS('SW Sustain Tracking'!$E:$E,"C38 NB",'SW Sustain Tracking'!$G:$G,$D162,'SW Sustain Tracking'!$D:$D,F$139)</f>
        <v>0</v>
      </c>
      <c r="G162" s="135">
        <f ca="1">COUNTIFS('SW Sustain Tracking'!$E:$E,"C38 NB",'SW Sustain Tracking'!$G:$G,$D162,'SW Sustain Tracking'!$D:$D,G$139)</f>
        <v>0</v>
      </c>
      <c r="H162" s="135">
        <f ca="1">COUNTIFS('SW Sustain Tracking'!$E:$E,"C38 NB",'SW Sustain Tracking'!$G:$G,$D162,'SW Sustain Tracking'!$D:$D,H$139)</f>
        <v>0</v>
      </c>
      <c r="I162" s="135">
        <f ca="1">COUNTIFS('SW Sustain Tracking'!$E:$E,"C38 NB",'SW Sustain Tracking'!$G:$G,$D162,'SW Sustain Tracking'!$D:$D,I$139)</f>
        <v>0</v>
      </c>
      <c r="J162" s="135">
        <f ca="1">COUNTIFS('SW Sustain Tracking'!$E:$E,"C38 NB",'SW Sustain Tracking'!$G:$G,$D162,'SW Sustain Tracking'!$D:$D,J$139)</f>
        <v>0</v>
      </c>
      <c r="K162" s="135">
        <f ca="1">COUNTIFS('SW Sustain Tracking'!$E:$E,"C38 NB",'SW Sustain Tracking'!$G:$G,$D162,'SW Sustain Tracking'!$D:$D,K$139)</f>
        <v>0</v>
      </c>
      <c r="L162" s="135">
        <f ca="1">COUNTIFS('SW Sustain Tracking'!$E:$E,"C38 NB",'SW Sustain Tracking'!$G:$G,$D162,'SW Sustain Tracking'!$D:$D,L$139)</f>
        <v>0</v>
      </c>
      <c r="M162" s="135">
        <f ca="1">COUNTIFS('SW Sustain Tracking'!$E:$E,"C38 NB",'SW Sustain Tracking'!$G:$G,$D162,'SW Sustain Tracking'!$D:$D,M$139)</f>
        <v>0</v>
      </c>
      <c r="N162" s="135">
        <f ca="1">COUNTIFS('SW Sustain Tracking'!$E:$E,"C38 NB",'SW Sustain Tracking'!$G:$G,$D162,'SW Sustain Tracking'!$D:$D,N$139)</f>
        <v>0</v>
      </c>
      <c r="O162" s="135">
        <f ca="1">COUNTIFS('SW Sustain Tracking'!$E:$E,"C38 NB",'SW Sustain Tracking'!$G:$G,$D162,'SW Sustain Tracking'!$D:$D,O$139)</f>
        <v>0</v>
      </c>
      <c r="P162" s="135">
        <f ca="1">COUNTIFS('SW Sustain Tracking'!$E:$E,"C38 NB",'SW Sustain Tracking'!$G:$G,$D162,'SW Sustain Tracking'!$D:$D,P$139)</f>
        <v>0</v>
      </c>
      <c r="Q162" s="158">
        <f t="shared" ca="1" si="16"/>
        <v>0</v>
      </c>
    </row>
    <row r="163" spans="3:17">
      <c r="C163" s="533"/>
      <c r="D163" s="180" t="e">
        <f ca="1"/>
        <v>#NAME?</v>
      </c>
      <c r="E163" s="135">
        <f ca="1">COUNTIFS('SW Sustain Tracking'!$E:$E,"C38 NB",'SW Sustain Tracking'!$G:$G,$D163,'SW Sustain Tracking'!$D:$D,E$139)</f>
        <v>0</v>
      </c>
      <c r="F163" s="135">
        <f ca="1">COUNTIFS('SW Sustain Tracking'!$E:$E,"C38 NB",'SW Sustain Tracking'!$G:$G,$D163,'SW Sustain Tracking'!$D:$D,F$139)</f>
        <v>0</v>
      </c>
      <c r="G163" s="135">
        <f ca="1">COUNTIFS('SW Sustain Tracking'!$E:$E,"C38 NB",'SW Sustain Tracking'!$G:$G,$D163,'SW Sustain Tracking'!$D:$D,G$139)</f>
        <v>0</v>
      </c>
      <c r="H163" s="135">
        <f ca="1">COUNTIFS('SW Sustain Tracking'!$E:$E,"C38 NB",'SW Sustain Tracking'!$G:$G,$D163,'SW Sustain Tracking'!$D:$D,H$139)</f>
        <v>0</v>
      </c>
      <c r="I163" s="135">
        <f ca="1">COUNTIFS('SW Sustain Tracking'!$E:$E,"C38 NB",'SW Sustain Tracking'!$G:$G,$D163,'SW Sustain Tracking'!$D:$D,I$139)</f>
        <v>0</v>
      </c>
      <c r="J163" s="135">
        <f ca="1">COUNTIFS('SW Sustain Tracking'!$E:$E,"C38 NB",'SW Sustain Tracking'!$G:$G,$D163,'SW Sustain Tracking'!$D:$D,J$139)</f>
        <v>0</v>
      </c>
      <c r="K163" s="135">
        <f ca="1">COUNTIFS('SW Sustain Tracking'!$E:$E,"C38 NB",'SW Sustain Tracking'!$G:$G,$D163,'SW Sustain Tracking'!$D:$D,K$139)</f>
        <v>0</v>
      </c>
      <c r="L163" s="135">
        <f ca="1">COUNTIFS('SW Sustain Tracking'!$E:$E,"C38 NB",'SW Sustain Tracking'!$G:$G,$D163,'SW Sustain Tracking'!$D:$D,L$139)</f>
        <v>0</v>
      </c>
      <c r="M163" s="135">
        <f ca="1">COUNTIFS('SW Sustain Tracking'!$E:$E,"C38 NB",'SW Sustain Tracking'!$G:$G,$D163,'SW Sustain Tracking'!$D:$D,M$139)</f>
        <v>0</v>
      </c>
      <c r="N163" s="135">
        <f ca="1">COUNTIFS('SW Sustain Tracking'!$E:$E,"C38 NB",'SW Sustain Tracking'!$G:$G,$D163,'SW Sustain Tracking'!$D:$D,N$139)</f>
        <v>0</v>
      </c>
      <c r="O163" s="135">
        <f ca="1">COUNTIFS('SW Sustain Tracking'!$E:$E,"C38 NB",'SW Sustain Tracking'!$G:$G,$D163,'SW Sustain Tracking'!$D:$D,O$139)</f>
        <v>0</v>
      </c>
      <c r="P163" s="135">
        <f ca="1">COUNTIFS('SW Sustain Tracking'!$E:$E,"C38 NB",'SW Sustain Tracking'!$G:$G,$D163,'SW Sustain Tracking'!$D:$D,P$139)</f>
        <v>0</v>
      </c>
      <c r="Q163" s="158">
        <f t="shared" ca="1" si="16"/>
        <v>0</v>
      </c>
    </row>
    <row r="164" spans="3:17">
      <c r="C164" s="533"/>
      <c r="D164" s="180"/>
      <c r="E164" s="135">
        <f>COUNTIFS('SW Sustain Tracking'!$E:$E,"C38 NB",'SW Sustain Tracking'!$G:$G,$D164,'SW Sustain Tracking'!$D:$D,E$139)</f>
        <v>0</v>
      </c>
      <c r="F164" s="135">
        <f>COUNTIFS('SW Sustain Tracking'!$E:$E,"C38 NB",'SW Sustain Tracking'!$G:$G,$D164,'SW Sustain Tracking'!$D:$D,F$139)</f>
        <v>0</v>
      </c>
      <c r="G164" s="135">
        <f>COUNTIFS('SW Sustain Tracking'!$E:$E,"C38 NB",'SW Sustain Tracking'!$G:$G,$D164,'SW Sustain Tracking'!$D:$D,G$139)</f>
        <v>0</v>
      </c>
      <c r="H164" s="135">
        <f>COUNTIFS('SW Sustain Tracking'!$E:$E,"C38 NB",'SW Sustain Tracking'!$G:$G,$D164,'SW Sustain Tracking'!$D:$D,H$139)</f>
        <v>0</v>
      </c>
      <c r="I164" s="135">
        <f>COUNTIFS('SW Sustain Tracking'!$E:$E,"C38 NB",'SW Sustain Tracking'!$G:$G,$D164,'SW Sustain Tracking'!$D:$D,I$139)</f>
        <v>0</v>
      </c>
      <c r="J164" s="135">
        <f>COUNTIFS('SW Sustain Tracking'!$E:$E,"C38 NB",'SW Sustain Tracking'!$G:$G,$D164,'SW Sustain Tracking'!$D:$D,J$139)</f>
        <v>0</v>
      </c>
      <c r="K164" s="135">
        <f>COUNTIFS('SW Sustain Tracking'!$E:$E,"C38 NB",'SW Sustain Tracking'!$G:$G,$D164,'SW Sustain Tracking'!$D:$D,K$139)</f>
        <v>0</v>
      </c>
      <c r="L164" s="135">
        <f>COUNTIFS('SW Sustain Tracking'!$E:$E,"C38 NB",'SW Sustain Tracking'!$G:$G,$D164,'SW Sustain Tracking'!$D:$D,L$139)</f>
        <v>0</v>
      </c>
      <c r="M164" s="135">
        <f>COUNTIFS('SW Sustain Tracking'!$E:$E,"C38 NB",'SW Sustain Tracking'!$G:$G,$D164,'SW Sustain Tracking'!$D:$D,M$139)</f>
        <v>0</v>
      </c>
      <c r="N164" s="135">
        <f>COUNTIFS('SW Sustain Tracking'!$E:$E,"C38 NB",'SW Sustain Tracking'!$G:$G,$D164,'SW Sustain Tracking'!$D:$D,N$139)</f>
        <v>0</v>
      </c>
      <c r="O164" s="135">
        <f>COUNTIFS('SW Sustain Tracking'!$E:$E,"C38 NB",'SW Sustain Tracking'!$G:$G,$D164,'SW Sustain Tracking'!$D:$D,O$139)</f>
        <v>0</v>
      </c>
      <c r="P164" s="135">
        <f>COUNTIFS('SW Sustain Tracking'!$E:$E,"C38 NB",'SW Sustain Tracking'!$G:$G,$D164,'SW Sustain Tracking'!$D:$D,P$139)</f>
        <v>0</v>
      </c>
      <c r="Q164" s="158">
        <f t="shared" si="16"/>
        <v>0</v>
      </c>
    </row>
    <row r="165" spans="3:17">
      <c r="C165" s="533"/>
      <c r="D165" s="180"/>
      <c r="E165" s="135">
        <f>COUNTIFS('SW Sustain Tracking'!$E:$E,"C38 NB",'SW Sustain Tracking'!$G:$G,$D165,'SW Sustain Tracking'!$D:$D,E$139)</f>
        <v>0</v>
      </c>
      <c r="F165" s="135">
        <f>COUNTIFS('SW Sustain Tracking'!$E:$E,"C38 NB",'SW Sustain Tracking'!$G:$G,$D165,'SW Sustain Tracking'!$D:$D,F$139)</f>
        <v>0</v>
      </c>
      <c r="G165" s="135">
        <f>COUNTIFS('SW Sustain Tracking'!$E:$E,"C38 NB",'SW Sustain Tracking'!$G:$G,$D165,'SW Sustain Tracking'!$D:$D,G$139)</f>
        <v>0</v>
      </c>
      <c r="H165" s="135">
        <f>COUNTIFS('SW Sustain Tracking'!$E:$E,"C38 NB",'SW Sustain Tracking'!$G:$G,$D165,'SW Sustain Tracking'!$D:$D,H$139)</f>
        <v>0</v>
      </c>
      <c r="I165" s="135">
        <f>COUNTIFS('SW Sustain Tracking'!$E:$E,"C38 NB",'SW Sustain Tracking'!$G:$G,$D165,'SW Sustain Tracking'!$D:$D,I$139)</f>
        <v>0</v>
      </c>
      <c r="J165" s="135">
        <f>COUNTIFS('SW Sustain Tracking'!$E:$E,"C38 NB",'SW Sustain Tracking'!$G:$G,$D165,'SW Sustain Tracking'!$D:$D,J$139)</f>
        <v>0</v>
      </c>
      <c r="K165" s="135">
        <f>COUNTIFS('SW Sustain Tracking'!$E:$E,"C38 NB",'SW Sustain Tracking'!$G:$G,$D165,'SW Sustain Tracking'!$D:$D,K$139)</f>
        <v>0</v>
      </c>
      <c r="L165" s="135">
        <f>COUNTIFS('SW Sustain Tracking'!$E:$E,"C38 NB",'SW Sustain Tracking'!$G:$G,$D165,'SW Sustain Tracking'!$D:$D,L$139)</f>
        <v>0</v>
      </c>
      <c r="M165" s="135">
        <f>COUNTIFS('SW Sustain Tracking'!$E:$E,"C38 NB",'SW Sustain Tracking'!$G:$G,$D165,'SW Sustain Tracking'!$D:$D,M$139)</f>
        <v>0</v>
      </c>
      <c r="N165" s="135">
        <f>COUNTIFS('SW Sustain Tracking'!$E:$E,"C38 NB",'SW Sustain Tracking'!$G:$G,$D165,'SW Sustain Tracking'!$D:$D,N$139)</f>
        <v>0</v>
      </c>
      <c r="O165" s="135">
        <f>COUNTIFS('SW Sustain Tracking'!$E:$E,"C38 NB",'SW Sustain Tracking'!$G:$G,$D165,'SW Sustain Tracking'!$D:$D,O$139)</f>
        <v>0</v>
      </c>
      <c r="P165" s="135">
        <f>COUNTIFS('SW Sustain Tracking'!$E:$E,"C38 NB",'SW Sustain Tracking'!$G:$G,$D165,'SW Sustain Tracking'!$D:$D,P$139)</f>
        <v>0</v>
      </c>
      <c r="Q165" s="158">
        <f t="shared" si="16"/>
        <v>0</v>
      </c>
    </row>
    <row r="166" spans="3:17" ht="13.5" thickBot="1">
      <c r="C166" s="534"/>
      <c r="D166" s="219"/>
      <c r="E166" s="135">
        <f>COUNTIFS('SW Sustain Tracking'!$E:$E,"C38 NB",'SW Sustain Tracking'!$G:$G,$D166,'SW Sustain Tracking'!$D:$D,E$139)</f>
        <v>0</v>
      </c>
      <c r="F166" s="135">
        <f>COUNTIFS('SW Sustain Tracking'!$E:$E,"C38 NB",'SW Sustain Tracking'!$G:$G,$D166,'SW Sustain Tracking'!$D:$D,F$139)</f>
        <v>0</v>
      </c>
      <c r="G166" s="135">
        <f>COUNTIFS('SW Sustain Tracking'!$E:$E,"C38 NB",'SW Sustain Tracking'!$G:$G,$D166,'SW Sustain Tracking'!$D:$D,G$139)</f>
        <v>0</v>
      </c>
      <c r="H166" s="135">
        <f>COUNTIFS('SW Sustain Tracking'!$E:$E,"C38 NB",'SW Sustain Tracking'!$G:$G,$D166,'SW Sustain Tracking'!$D:$D,H$139)</f>
        <v>0</v>
      </c>
      <c r="I166" s="135">
        <f>COUNTIFS('SW Sustain Tracking'!$E:$E,"C38 NB",'SW Sustain Tracking'!$G:$G,$D166,'SW Sustain Tracking'!$D:$D,I$139)</f>
        <v>0</v>
      </c>
      <c r="J166" s="135">
        <f>COUNTIFS('SW Sustain Tracking'!$E:$E,"C38 NB",'SW Sustain Tracking'!$G:$G,$D166,'SW Sustain Tracking'!$D:$D,J$139)</f>
        <v>0</v>
      </c>
      <c r="K166" s="135">
        <f>COUNTIFS('SW Sustain Tracking'!$E:$E,"C38 NB",'SW Sustain Tracking'!$G:$G,$D166,'SW Sustain Tracking'!$D:$D,K$139)</f>
        <v>0</v>
      </c>
      <c r="L166" s="135">
        <f>COUNTIFS('SW Sustain Tracking'!$E:$E,"C38 NB",'SW Sustain Tracking'!$G:$G,$D166,'SW Sustain Tracking'!$D:$D,L$139)</f>
        <v>0</v>
      </c>
      <c r="M166" s="135">
        <f>COUNTIFS('SW Sustain Tracking'!$E:$E,"C38 NB",'SW Sustain Tracking'!$G:$G,$D166,'SW Sustain Tracking'!$D:$D,M$139)</f>
        <v>0</v>
      </c>
      <c r="N166" s="135">
        <f>COUNTIFS('SW Sustain Tracking'!$E:$E,"C38 NB",'SW Sustain Tracking'!$G:$G,$D166,'SW Sustain Tracking'!$D:$D,N$139)</f>
        <v>0</v>
      </c>
      <c r="O166" s="135">
        <f>COUNTIFS('SW Sustain Tracking'!$E:$E,"C38 NB",'SW Sustain Tracking'!$G:$G,$D166,'SW Sustain Tracking'!$D:$D,O$139)</f>
        <v>0</v>
      </c>
      <c r="P166" s="135">
        <f>COUNTIFS('SW Sustain Tracking'!$E:$E,"C38 NB",'SW Sustain Tracking'!$G:$G,$D166,'SW Sustain Tracking'!$D:$D,P$139)</f>
        <v>0</v>
      </c>
      <c r="Q166" s="158">
        <f t="shared" si="16"/>
        <v>0</v>
      </c>
    </row>
    <row r="167" spans="3:17">
      <c r="C167" s="565" t="s">
        <v>29</v>
      </c>
      <c r="D167" s="137" t="s">
        <v>5</v>
      </c>
      <c r="E167" s="137">
        <f ca="1">SUM(E168:E182)</f>
        <v>0</v>
      </c>
      <c r="F167" s="137">
        <f ca="1">SUM(F168:F182)</f>
        <v>0</v>
      </c>
      <c r="G167" s="137">
        <f t="shared" ref="G167:P167" ca="1" si="17">SUM(G168:G182)</f>
        <v>0</v>
      </c>
      <c r="H167" s="137">
        <f ca="1">SUM(H168:H182)</f>
        <v>0</v>
      </c>
      <c r="I167" s="137">
        <f t="shared" ca="1" si="17"/>
        <v>0</v>
      </c>
      <c r="J167" s="137">
        <f t="shared" ca="1" si="17"/>
        <v>0</v>
      </c>
      <c r="K167" s="137">
        <f t="shared" ca="1" si="17"/>
        <v>0</v>
      </c>
      <c r="L167" s="137">
        <f t="shared" ca="1" si="17"/>
        <v>0</v>
      </c>
      <c r="M167" s="137">
        <f t="shared" ca="1" si="17"/>
        <v>0</v>
      </c>
      <c r="N167" s="137">
        <f t="shared" ca="1" si="17"/>
        <v>0</v>
      </c>
      <c r="O167" s="137">
        <f t="shared" ca="1" si="17"/>
        <v>0</v>
      </c>
      <c r="P167" s="137">
        <f t="shared" ca="1" si="17"/>
        <v>0</v>
      </c>
      <c r="Q167" s="143">
        <f t="shared" ca="1" si="16"/>
        <v>0</v>
      </c>
    </row>
    <row r="168" spans="3:17">
      <c r="C168" s="523"/>
      <c r="D168" s="217" t="e" cm="1">
        <f t="array" aca="1" ref="D168:D178" ca="1">_xlfn.UNIQUE(_xlfn._xlws.FILTER('SW Sustain Tracking'!G:G,'SW Sustain Tracking'!E:E="C38 AIO"))</f>
        <v>#NAME?</v>
      </c>
      <c r="E168" s="217">
        <f ca="1">COUNTIFS('SW Sustain Tracking'!$E:$E,"C38 AIO",'SW Sustain Tracking'!$G:$G,$D168,'SW Sustain Tracking'!$D:$D,E$139)</f>
        <v>0</v>
      </c>
      <c r="F168" s="217">
        <f ca="1">COUNTIFS('SW Sustain Tracking'!$E:$E,"C38 AIO",'SW Sustain Tracking'!$G:$G,$D168,'SW Sustain Tracking'!$D:$D,F$139)</f>
        <v>0</v>
      </c>
      <c r="G168" s="217">
        <f ca="1">COUNTIFS('SW Sustain Tracking'!$E:$E,"C38 AIO",'SW Sustain Tracking'!$G:$G,$D168,'SW Sustain Tracking'!$D:$D,G$139)</f>
        <v>0</v>
      </c>
      <c r="H168" s="217">
        <f ca="1">COUNTIFS('SW Sustain Tracking'!$E:$E,"C38 AIO",'SW Sustain Tracking'!$G:$G,$D168,'SW Sustain Tracking'!$D:$D,H$139)</f>
        <v>0</v>
      </c>
      <c r="I168" s="217">
        <f ca="1">COUNTIFS('SW Sustain Tracking'!$E:$E,"C38 AIO",'SW Sustain Tracking'!$G:$G,$D168,'SW Sustain Tracking'!$D:$D,I$139)</f>
        <v>0</v>
      </c>
      <c r="J168" s="217">
        <f ca="1">COUNTIFS('SW Sustain Tracking'!$E:$E,"C38 AIO",'SW Sustain Tracking'!$G:$G,$D168,'SW Sustain Tracking'!$D:$D,J$139)</f>
        <v>0</v>
      </c>
      <c r="K168" s="217">
        <f ca="1">COUNTIFS('SW Sustain Tracking'!$E:$E,"C38 AIO",'SW Sustain Tracking'!$G:$G,$D168,'SW Sustain Tracking'!$D:$D,K$139)</f>
        <v>0</v>
      </c>
      <c r="L168" s="217">
        <f ca="1">COUNTIFS('SW Sustain Tracking'!$E:$E,"C38 AIO",'SW Sustain Tracking'!$G:$G,$D168,'SW Sustain Tracking'!$D:$D,L$139)</f>
        <v>0</v>
      </c>
      <c r="M168" s="217">
        <f ca="1">COUNTIFS('SW Sustain Tracking'!$E:$E,"C38 AIO",'SW Sustain Tracking'!$G:$G,$D168,'SW Sustain Tracking'!$D:$D,M$139)</f>
        <v>0</v>
      </c>
      <c r="N168" s="217">
        <f ca="1">COUNTIFS('SW Sustain Tracking'!$E:$E,"C38 AIO",'SW Sustain Tracking'!$G:$G,$D168,'SW Sustain Tracking'!$D:$D,N$139)</f>
        <v>0</v>
      </c>
      <c r="O168" s="217">
        <f ca="1">COUNTIFS('SW Sustain Tracking'!$E:$E,"C38 AIO",'SW Sustain Tracking'!$G:$G,$D168,'SW Sustain Tracking'!$D:$D,O$139)</f>
        <v>0</v>
      </c>
      <c r="P168" s="217">
        <f ca="1">COUNTIFS('SW Sustain Tracking'!$E:$E,"C38 AIO",'SW Sustain Tracking'!$G:$G,$D168,'SW Sustain Tracking'!$D:$D,P$139)</f>
        <v>0</v>
      </c>
      <c r="Q168" s="158">
        <f t="shared" ca="1" si="16"/>
        <v>0</v>
      </c>
    </row>
    <row r="169" spans="3:17">
      <c r="C169" s="523"/>
      <c r="D169" s="217" t="e">
        <f ca="1"/>
        <v>#NAME?</v>
      </c>
      <c r="E169" s="217">
        <f ca="1">COUNTIFS('SW Sustain Tracking'!$E:$E,"C38 AIO",'SW Sustain Tracking'!$G:$G,$D169,'SW Sustain Tracking'!$D:$D,E$139)</f>
        <v>0</v>
      </c>
      <c r="F169" s="217">
        <f ca="1">COUNTIFS('SW Sustain Tracking'!$E:$E,"C38 AIO",'SW Sustain Tracking'!$G:$G,$D169,'SW Sustain Tracking'!$D:$D,F$139)</f>
        <v>0</v>
      </c>
      <c r="G169" s="217">
        <f ca="1">COUNTIFS('SW Sustain Tracking'!$E:$E,"C38 AIO",'SW Sustain Tracking'!$G:$G,$D169,'SW Sustain Tracking'!$D:$D,G$139)</f>
        <v>0</v>
      </c>
      <c r="H169" s="217">
        <f ca="1">COUNTIFS('SW Sustain Tracking'!$E:$E,"C38 AIO",'SW Sustain Tracking'!$G:$G,$D169,'SW Sustain Tracking'!$D:$D,H$139)</f>
        <v>0</v>
      </c>
      <c r="I169" s="217">
        <f ca="1">COUNTIFS('SW Sustain Tracking'!$E:$E,"C38 AIO",'SW Sustain Tracking'!$G:$G,$D169,'SW Sustain Tracking'!$D:$D,I$139)</f>
        <v>0</v>
      </c>
      <c r="J169" s="217">
        <f ca="1">COUNTIFS('SW Sustain Tracking'!$E:$E,"C38 AIO",'SW Sustain Tracking'!$G:$G,$D169,'SW Sustain Tracking'!$D:$D,J$139)</f>
        <v>0</v>
      </c>
      <c r="K169" s="217">
        <f ca="1">COUNTIFS('SW Sustain Tracking'!$E:$E,"C38 AIO",'SW Sustain Tracking'!$G:$G,$D169,'SW Sustain Tracking'!$D:$D,K$139)</f>
        <v>0</v>
      </c>
      <c r="L169" s="217">
        <f ca="1">COUNTIFS('SW Sustain Tracking'!$E:$E,"C38 AIO",'SW Sustain Tracking'!$G:$G,$D169,'SW Sustain Tracking'!$D:$D,L$139)</f>
        <v>0</v>
      </c>
      <c r="M169" s="217">
        <f ca="1">COUNTIFS('SW Sustain Tracking'!$E:$E,"C38 AIO",'SW Sustain Tracking'!$G:$G,$D169,'SW Sustain Tracking'!$D:$D,M$139)</f>
        <v>0</v>
      </c>
      <c r="N169" s="217">
        <f ca="1">COUNTIFS('SW Sustain Tracking'!$E:$E,"C38 AIO",'SW Sustain Tracking'!$G:$G,$D169,'SW Sustain Tracking'!$D:$D,N$139)</f>
        <v>0</v>
      </c>
      <c r="O169" s="217">
        <f ca="1">COUNTIFS('SW Sustain Tracking'!$E:$E,"C38 AIO",'SW Sustain Tracking'!$G:$G,$D169,'SW Sustain Tracking'!$D:$D,O$139)</f>
        <v>0</v>
      </c>
      <c r="P169" s="217">
        <f ca="1">COUNTIFS('SW Sustain Tracking'!$E:$E,"C38 AIO",'SW Sustain Tracking'!$G:$G,$D169,'SW Sustain Tracking'!$D:$D,P$139)</f>
        <v>0</v>
      </c>
      <c r="Q169" s="158">
        <f t="shared" ca="1" si="16"/>
        <v>0</v>
      </c>
    </row>
    <row r="170" spans="3:17">
      <c r="C170" s="523"/>
      <c r="D170" s="217" t="e">
        <f ca="1"/>
        <v>#NAME?</v>
      </c>
      <c r="E170" s="217">
        <f ca="1">COUNTIFS('SW Sustain Tracking'!$E:$E,"C38 AIO",'SW Sustain Tracking'!$G:$G,$D170,'SW Sustain Tracking'!$D:$D,E$139)</f>
        <v>0</v>
      </c>
      <c r="F170" s="217">
        <f ca="1">COUNTIFS('SW Sustain Tracking'!$E:$E,"C38 AIO",'SW Sustain Tracking'!$G:$G,$D170,'SW Sustain Tracking'!$D:$D,F$139)</f>
        <v>0</v>
      </c>
      <c r="G170" s="217">
        <f ca="1">COUNTIFS('SW Sustain Tracking'!$E:$E,"C38 AIO",'SW Sustain Tracking'!$G:$G,$D170,'SW Sustain Tracking'!$D:$D,G$139)</f>
        <v>0</v>
      </c>
      <c r="H170" s="217">
        <f ca="1">COUNTIFS('SW Sustain Tracking'!$E:$E,"C38 AIO",'SW Sustain Tracking'!$G:$G,$D170,'SW Sustain Tracking'!$D:$D,H$139)</f>
        <v>0</v>
      </c>
      <c r="I170" s="217">
        <f ca="1">COUNTIFS('SW Sustain Tracking'!$E:$E,"C38 AIO",'SW Sustain Tracking'!$G:$G,$D170,'SW Sustain Tracking'!$D:$D,I$139)</f>
        <v>0</v>
      </c>
      <c r="J170" s="217">
        <f ca="1">COUNTIFS('SW Sustain Tracking'!$E:$E,"C38 AIO",'SW Sustain Tracking'!$G:$G,$D170,'SW Sustain Tracking'!$D:$D,J$139)</f>
        <v>0</v>
      </c>
      <c r="K170" s="217">
        <f ca="1">COUNTIFS('SW Sustain Tracking'!$E:$E,"C38 AIO",'SW Sustain Tracking'!$G:$G,$D170,'SW Sustain Tracking'!$D:$D,K$139)</f>
        <v>0</v>
      </c>
      <c r="L170" s="217">
        <f ca="1">COUNTIFS('SW Sustain Tracking'!$E:$E,"C38 AIO",'SW Sustain Tracking'!$G:$G,$D170,'SW Sustain Tracking'!$D:$D,L$139)</f>
        <v>0</v>
      </c>
      <c r="M170" s="217">
        <f ca="1">COUNTIFS('SW Sustain Tracking'!$E:$E,"C38 AIO",'SW Sustain Tracking'!$G:$G,$D170,'SW Sustain Tracking'!$D:$D,M$139)</f>
        <v>0</v>
      </c>
      <c r="N170" s="217">
        <f ca="1">COUNTIFS('SW Sustain Tracking'!$E:$E,"C38 AIO",'SW Sustain Tracking'!$G:$G,$D170,'SW Sustain Tracking'!$D:$D,N$139)</f>
        <v>0</v>
      </c>
      <c r="O170" s="217">
        <f ca="1">COUNTIFS('SW Sustain Tracking'!$E:$E,"C38 AIO",'SW Sustain Tracking'!$G:$G,$D170,'SW Sustain Tracking'!$D:$D,O$139)</f>
        <v>0</v>
      </c>
      <c r="P170" s="217">
        <f ca="1">COUNTIFS('SW Sustain Tracking'!$E:$E,"C38 AIO",'SW Sustain Tracking'!$G:$G,$D170,'SW Sustain Tracking'!$D:$D,P$139)</f>
        <v>0</v>
      </c>
      <c r="Q170" s="158">
        <f t="shared" ca="1" si="16"/>
        <v>0</v>
      </c>
    </row>
    <row r="171" spans="3:17">
      <c r="C171" s="523"/>
      <c r="D171" s="217" t="e">
        <f ca="1"/>
        <v>#NAME?</v>
      </c>
      <c r="E171" s="217">
        <f ca="1">COUNTIFS('SW Sustain Tracking'!$E:$E,"C38 AIO",'SW Sustain Tracking'!$G:$G,$D171,'SW Sustain Tracking'!$D:$D,E$139)</f>
        <v>0</v>
      </c>
      <c r="F171" s="217">
        <f ca="1">COUNTIFS('SW Sustain Tracking'!$E:$E,"C38 AIO",'SW Sustain Tracking'!$G:$G,$D171,'SW Sustain Tracking'!$D:$D,F$139)</f>
        <v>0</v>
      </c>
      <c r="G171" s="217">
        <f ca="1">COUNTIFS('SW Sustain Tracking'!$E:$E,"C38 AIO",'SW Sustain Tracking'!$G:$G,$D171,'SW Sustain Tracking'!$D:$D,G$139)</f>
        <v>0</v>
      </c>
      <c r="H171" s="217">
        <f ca="1">COUNTIFS('SW Sustain Tracking'!$E:$E,"C38 AIO",'SW Sustain Tracking'!$G:$G,$D171,'SW Sustain Tracking'!$D:$D,H$139)</f>
        <v>0</v>
      </c>
      <c r="I171" s="217">
        <f ca="1">COUNTIFS('SW Sustain Tracking'!$E:$E,"C38 AIO",'SW Sustain Tracking'!$G:$G,$D171,'SW Sustain Tracking'!$D:$D,I$139)</f>
        <v>0</v>
      </c>
      <c r="J171" s="217">
        <f ca="1">COUNTIFS('SW Sustain Tracking'!$E:$E,"C38 AIO",'SW Sustain Tracking'!$G:$G,$D171,'SW Sustain Tracking'!$D:$D,J$139)</f>
        <v>0</v>
      </c>
      <c r="K171" s="217">
        <f ca="1">COUNTIFS('SW Sustain Tracking'!$E:$E,"C38 AIO",'SW Sustain Tracking'!$G:$G,$D171,'SW Sustain Tracking'!$D:$D,K$139)</f>
        <v>0</v>
      </c>
      <c r="L171" s="217">
        <f ca="1">COUNTIFS('SW Sustain Tracking'!$E:$E,"C38 AIO",'SW Sustain Tracking'!$G:$G,$D171,'SW Sustain Tracking'!$D:$D,L$139)</f>
        <v>0</v>
      </c>
      <c r="M171" s="217">
        <f ca="1">COUNTIFS('SW Sustain Tracking'!$E:$E,"C38 AIO",'SW Sustain Tracking'!$G:$G,$D171,'SW Sustain Tracking'!$D:$D,M$139)</f>
        <v>0</v>
      </c>
      <c r="N171" s="217">
        <f ca="1">COUNTIFS('SW Sustain Tracking'!$E:$E,"C38 AIO",'SW Sustain Tracking'!$G:$G,$D171,'SW Sustain Tracking'!$D:$D,N$139)</f>
        <v>0</v>
      </c>
      <c r="O171" s="217">
        <f ca="1">COUNTIFS('SW Sustain Tracking'!$E:$E,"C38 AIO",'SW Sustain Tracking'!$G:$G,$D171,'SW Sustain Tracking'!$D:$D,O$139)</f>
        <v>0</v>
      </c>
      <c r="P171" s="217">
        <f ca="1">COUNTIFS('SW Sustain Tracking'!$E:$E,"C38 AIO",'SW Sustain Tracking'!$G:$G,$D171,'SW Sustain Tracking'!$D:$D,P$139)</f>
        <v>0</v>
      </c>
      <c r="Q171" s="158">
        <f t="shared" ca="1" si="16"/>
        <v>0</v>
      </c>
    </row>
    <row r="172" spans="3:17">
      <c r="C172" s="523"/>
      <c r="D172" s="217" t="e">
        <f ca="1"/>
        <v>#NAME?</v>
      </c>
      <c r="E172" s="217">
        <f ca="1">COUNTIFS('SW Sustain Tracking'!$E:$E,"C38 AIO",'SW Sustain Tracking'!$G:$G,$D172,'SW Sustain Tracking'!$D:$D,E$139)</f>
        <v>0</v>
      </c>
      <c r="F172" s="217">
        <f ca="1">COUNTIFS('SW Sustain Tracking'!$E:$E,"C38 AIO",'SW Sustain Tracking'!$G:$G,$D172,'SW Sustain Tracking'!$D:$D,F$139)</f>
        <v>0</v>
      </c>
      <c r="G172" s="217">
        <f ca="1">COUNTIFS('SW Sustain Tracking'!$E:$E,"C38 AIO",'SW Sustain Tracking'!$G:$G,$D172,'SW Sustain Tracking'!$D:$D,G$139)</f>
        <v>0</v>
      </c>
      <c r="H172" s="217">
        <f ca="1">COUNTIFS('SW Sustain Tracking'!$E:$E,"C38 AIO",'SW Sustain Tracking'!$G:$G,$D172,'SW Sustain Tracking'!$D:$D,H$139)</f>
        <v>0</v>
      </c>
      <c r="I172" s="217">
        <f ca="1">COUNTIFS('SW Sustain Tracking'!$E:$E,"C38 AIO",'SW Sustain Tracking'!$G:$G,$D172,'SW Sustain Tracking'!$D:$D,I$139)</f>
        <v>0</v>
      </c>
      <c r="J172" s="217">
        <f ca="1">COUNTIFS('SW Sustain Tracking'!$E:$E,"C38 AIO",'SW Sustain Tracking'!$G:$G,$D172,'SW Sustain Tracking'!$D:$D,J$139)</f>
        <v>0</v>
      </c>
      <c r="K172" s="217">
        <f ca="1">COUNTIFS('SW Sustain Tracking'!$E:$E,"C38 AIO",'SW Sustain Tracking'!$G:$G,$D172,'SW Sustain Tracking'!$D:$D,K$139)</f>
        <v>0</v>
      </c>
      <c r="L172" s="217">
        <f ca="1">COUNTIFS('SW Sustain Tracking'!$E:$E,"C38 AIO",'SW Sustain Tracking'!$G:$G,$D172,'SW Sustain Tracking'!$D:$D,L$139)</f>
        <v>0</v>
      </c>
      <c r="M172" s="217">
        <f ca="1">COUNTIFS('SW Sustain Tracking'!$E:$E,"C38 AIO",'SW Sustain Tracking'!$G:$G,$D172,'SW Sustain Tracking'!$D:$D,M$139)</f>
        <v>0</v>
      </c>
      <c r="N172" s="217">
        <f ca="1">COUNTIFS('SW Sustain Tracking'!$E:$E,"C38 AIO",'SW Sustain Tracking'!$G:$G,$D172,'SW Sustain Tracking'!$D:$D,N$139)</f>
        <v>0</v>
      </c>
      <c r="O172" s="217">
        <f ca="1">COUNTIFS('SW Sustain Tracking'!$E:$E,"C38 AIO",'SW Sustain Tracking'!$G:$G,$D172,'SW Sustain Tracking'!$D:$D,O$139)</f>
        <v>0</v>
      </c>
      <c r="P172" s="217">
        <f ca="1">COUNTIFS('SW Sustain Tracking'!$E:$E,"C38 AIO",'SW Sustain Tracking'!$G:$G,$D172,'SW Sustain Tracking'!$D:$D,P$139)</f>
        <v>0</v>
      </c>
      <c r="Q172" s="158">
        <f t="shared" ca="1" si="16"/>
        <v>0</v>
      </c>
    </row>
    <row r="173" spans="3:17">
      <c r="C173" s="523"/>
      <c r="D173" s="217" t="e">
        <f ca="1"/>
        <v>#NAME?</v>
      </c>
      <c r="E173" s="217">
        <f ca="1">COUNTIFS('SW Sustain Tracking'!$E:$E,"C38 AIO",'SW Sustain Tracking'!$G:$G,$D173,'SW Sustain Tracking'!$D:$D,E$139)</f>
        <v>0</v>
      </c>
      <c r="F173" s="217">
        <f ca="1">COUNTIFS('SW Sustain Tracking'!$E:$E,"C38 AIO",'SW Sustain Tracking'!$G:$G,$D173,'SW Sustain Tracking'!$D:$D,F$139)</f>
        <v>0</v>
      </c>
      <c r="G173" s="217">
        <f ca="1">COUNTIFS('SW Sustain Tracking'!$E:$E,"C38 AIO",'SW Sustain Tracking'!$G:$G,$D173,'SW Sustain Tracking'!$D:$D,G$139)</f>
        <v>0</v>
      </c>
      <c r="H173" s="217">
        <f ca="1">COUNTIFS('SW Sustain Tracking'!$E:$E,"C38 AIO",'SW Sustain Tracking'!$G:$G,$D173,'SW Sustain Tracking'!$D:$D,H$139)</f>
        <v>0</v>
      </c>
      <c r="I173" s="217">
        <f ca="1">COUNTIFS('SW Sustain Tracking'!$E:$E,"C38 AIO",'SW Sustain Tracking'!$G:$G,$D173,'SW Sustain Tracking'!$D:$D,I$139)</f>
        <v>0</v>
      </c>
      <c r="J173" s="217">
        <f ca="1">COUNTIFS('SW Sustain Tracking'!$E:$E,"C38 AIO",'SW Sustain Tracking'!$G:$G,$D173,'SW Sustain Tracking'!$D:$D,J$139)</f>
        <v>0</v>
      </c>
      <c r="K173" s="217">
        <f ca="1">COUNTIFS('SW Sustain Tracking'!$E:$E,"C38 AIO",'SW Sustain Tracking'!$G:$G,$D173,'SW Sustain Tracking'!$D:$D,K$139)</f>
        <v>0</v>
      </c>
      <c r="L173" s="217">
        <f ca="1">COUNTIFS('SW Sustain Tracking'!$E:$E,"C38 AIO",'SW Sustain Tracking'!$G:$G,$D173,'SW Sustain Tracking'!$D:$D,L$139)</f>
        <v>0</v>
      </c>
      <c r="M173" s="217">
        <f ca="1">COUNTIFS('SW Sustain Tracking'!$E:$E,"C38 AIO",'SW Sustain Tracking'!$G:$G,$D173,'SW Sustain Tracking'!$D:$D,M$139)</f>
        <v>0</v>
      </c>
      <c r="N173" s="217">
        <f ca="1">COUNTIFS('SW Sustain Tracking'!$E:$E,"C38 AIO",'SW Sustain Tracking'!$G:$G,$D173,'SW Sustain Tracking'!$D:$D,N$139)</f>
        <v>0</v>
      </c>
      <c r="O173" s="217">
        <f ca="1">COUNTIFS('SW Sustain Tracking'!$E:$E,"C38 AIO",'SW Sustain Tracking'!$G:$G,$D173,'SW Sustain Tracking'!$D:$D,O$139)</f>
        <v>0</v>
      </c>
      <c r="P173" s="217">
        <f ca="1">COUNTIFS('SW Sustain Tracking'!$E:$E,"C38 AIO",'SW Sustain Tracking'!$G:$G,$D173,'SW Sustain Tracking'!$D:$D,P$139)</f>
        <v>0</v>
      </c>
      <c r="Q173" s="158">
        <f t="shared" ca="1" si="16"/>
        <v>0</v>
      </c>
    </row>
    <row r="174" spans="3:17">
      <c r="C174" s="523"/>
      <c r="D174" s="217" t="e">
        <f ca="1"/>
        <v>#NAME?</v>
      </c>
      <c r="E174" s="217">
        <f ca="1">COUNTIFS('SW Sustain Tracking'!$E:$E,"C38 AIO",'SW Sustain Tracking'!$G:$G,$D174,'SW Sustain Tracking'!$D:$D,E$139)</f>
        <v>0</v>
      </c>
      <c r="F174" s="217">
        <f ca="1">COUNTIFS('SW Sustain Tracking'!$E:$E,"C38 AIO",'SW Sustain Tracking'!$G:$G,$D174,'SW Sustain Tracking'!$D:$D,F$139)</f>
        <v>0</v>
      </c>
      <c r="G174" s="217">
        <f ca="1">COUNTIFS('SW Sustain Tracking'!$E:$E,"C38 AIO",'SW Sustain Tracking'!$G:$G,$D174,'SW Sustain Tracking'!$D:$D,G$139)</f>
        <v>0</v>
      </c>
      <c r="H174" s="217">
        <f ca="1">COUNTIFS('SW Sustain Tracking'!$E:$E,"C38 AIO",'SW Sustain Tracking'!$G:$G,$D174,'SW Sustain Tracking'!$D:$D,H$139)</f>
        <v>0</v>
      </c>
      <c r="I174" s="217">
        <f ca="1">COUNTIFS('SW Sustain Tracking'!$E:$E,"C38 AIO",'SW Sustain Tracking'!$G:$G,$D174,'SW Sustain Tracking'!$D:$D,I$139)</f>
        <v>0</v>
      </c>
      <c r="J174" s="217">
        <f ca="1">COUNTIFS('SW Sustain Tracking'!$E:$E,"C38 AIO",'SW Sustain Tracking'!$G:$G,$D174,'SW Sustain Tracking'!$D:$D,J$139)</f>
        <v>0</v>
      </c>
      <c r="K174" s="217">
        <f ca="1">COUNTIFS('SW Sustain Tracking'!$E:$E,"C38 AIO",'SW Sustain Tracking'!$G:$G,$D174,'SW Sustain Tracking'!$D:$D,K$139)</f>
        <v>0</v>
      </c>
      <c r="L174" s="217">
        <f ca="1">COUNTIFS('SW Sustain Tracking'!$E:$E,"C38 AIO",'SW Sustain Tracking'!$G:$G,$D174,'SW Sustain Tracking'!$D:$D,L$139)</f>
        <v>0</v>
      </c>
      <c r="M174" s="217">
        <f ca="1">COUNTIFS('SW Sustain Tracking'!$E:$E,"C38 AIO",'SW Sustain Tracking'!$G:$G,$D174,'SW Sustain Tracking'!$D:$D,M$139)</f>
        <v>0</v>
      </c>
      <c r="N174" s="217">
        <f ca="1">COUNTIFS('SW Sustain Tracking'!$E:$E,"C38 AIO",'SW Sustain Tracking'!$G:$G,$D174,'SW Sustain Tracking'!$D:$D,N$139)</f>
        <v>0</v>
      </c>
      <c r="O174" s="217">
        <f ca="1">COUNTIFS('SW Sustain Tracking'!$E:$E,"C38 AIO",'SW Sustain Tracking'!$G:$G,$D174,'SW Sustain Tracking'!$D:$D,O$139)</f>
        <v>0</v>
      </c>
      <c r="P174" s="217">
        <f ca="1">COUNTIFS('SW Sustain Tracking'!$E:$E,"C38 AIO",'SW Sustain Tracking'!$G:$G,$D174,'SW Sustain Tracking'!$D:$D,P$139)</f>
        <v>0</v>
      </c>
      <c r="Q174" s="158">
        <f t="shared" ca="1" si="16"/>
        <v>0</v>
      </c>
    </row>
    <row r="175" spans="3:17">
      <c r="C175" s="523"/>
      <c r="D175" s="217" t="e">
        <f ca="1"/>
        <v>#NAME?</v>
      </c>
      <c r="E175" s="217">
        <f ca="1">COUNTIFS('SW Sustain Tracking'!$E:$E,"C38 AIO",'SW Sustain Tracking'!$G:$G,$D175,'SW Sustain Tracking'!$D:$D,E$139)</f>
        <v>0</v>
      </c>
      <c r="F175" s="217">
        <f ca="1">COUNTIFS('SW Sustain Tracking'!$E:$E,"C38 AIO",'SW Sustain Tracking'!$G:$G,$D175,'SW Sustain Tracking'!$D:$D,F$139)</f>
        <v>0</v>
      </c>
      <c r="G175" s="217">
        <f ca="1">COUNTIFS('SW Sustain Tracking'!$E:$E,"C38 AIO",'SW Sustain Tracking'!$G:$G,$D175,'SW Sustain Tracking'!$D:$D,G$139)</f>
        <v>0</v>
      </c>
      <c r="H175" s="217">
        <f ca="1">COUNTIFS('SW Sustain Tracking'!$E:$E,"C38 AIO",'SW Sustain Tracking'!$G:$G,$D175,'SW Sustain Tracking'!$D:$D,H$139)</f>
        <v>0</v>
      </c>
      <c r="I175" s="217">
        <f ca="1">COUNTIFS('SW Sustain Tracking'!$E:$E,"C38 AIO",'SW Sustain Tracking'!$G:$G,$D175,'SW Sustain Tracking'!$D:$D,I$139)</f>
        <v>0</v>
      </c>
      <c r="J175" s="217">
        <f ca="1">COUNTIFS('SW Sustain Tracking'!$E:$E,"C38 AIO",'SW Sustain Tracking'!$G:$G,$D175,'SW Sustain Tracking'!$D:$D,J$139)</f>
        <v>0</v>
      </c>
      <c r="K175" s="217">
        <f ca="1">COUNTIFS('SW Sustain Tracking'!$E:$E,"C38 AIO",'SW Sustain Tracking'!$G:$G,$D175,'SW Sustain Tracking'!$D:$D,K$139)</f>
        <v>0</v>
      </c>
      <c r="L175" s="217">
        <f ca="1">COUNTIFS('SW Sustain Tracking'!$E:$E,"C38 AIO",'SW Sustain Tracking'!$G:$G,$D175,'SW Sustain Tracking'!$D:$D,L$139)</f>
        <v>0</v>
      </c>
      <c r="M175" s="217">
        <f ca="1">COUNTIFS('SW Sustain Tracking'!$E:$E,"C38 AIO",'SW Sustain Tracking'!$G:$G,$D175,'SW Sustain Tracking'!$D:$D,M$139)</f>
        <v>0</v>
      </c>
      <c r="N175" s="217">
        <f ca="1">COUNTIFS('SW Sustain Tracking'!$E:$E,"C38 AIO",'SW Sustain Tracking'!$G:$G,$D175,'SW Sustain Tracking'!$D:$D,N$139)</f>
        <v>0</v>
      </c>
      <c r="O175" s="217">
        <f ca="1">COUNTIFS('SW Sustain Tracking'!$E:$E,"C38 AIO",'SW Sustain Tracking'!$G:$G,$D175,'SW Sustain Tracking'!$D:$D,O$139)</f>
        <v>0</v>
      </c>
      <c r="P175" s="217">
        <f ca="1">COUNTIFS('SW Sustain Tracking'!$E:$E,"C38 AIO",'SW Sustain Tracking'!$G:$G,$D175,'SW Sustain Tracking'!$D:$D,P$139)</f>
        <v>0</v>
      </c>
      <c r="Q175" s="158">
        <f t="shared" ca="1" si="16"/>
        <v>0</v>
      </c>
    </row>
    <row r="176" spans="3:17">
      <c r="C176" s="523"/>
      <c r="D176" s="217" t="e">
        <f ca="1"/>
        <v>#NAME?</v>
      </c>
      <c r="E176" s="217">
        <f ca="1">COUNTIFS('SW Sustain Tracking'!$E:$E,"C38 AIO",'SW Sustain Tracking'!$G:$G,$D176,'SW Sustain Tracking'!$D:$D,E$139)</f>
        <v>0</v>
      </c>
      <c r="F176" s="217">
        <f ca="1">COUNTIFS('SW Sustain Tracking'!$E:$E,"C38 AIO",'SW Sustain Tracking'!$G:$G,$D176,'SW Sustain Tracking'!$D:$D,F$139)</f>
        <v>0</v>
      </c>
      <c r="G176" s="217">
        <f ca="1">COUNTIFS('SW Sustain Tracking'!$E:$E,"C38 AIO",'SW Sustain Tracking'!$G:$G,$D176,'SW Sustain Tracking'!$D:$D,G$139)</f>
        <v>0</v>
      </c>
      <c r="H176" s="217">
        <f ca="1">COUNTIFS('SW Sustain Tracking'!$E:$E,"C38 AIO",'SW Sustain Tracking'!$G:$G,$D176,'SW Sustain Tracking'!$D:$D,H$139)</f>
        <v>0</v>
      </c>
      <c r="I176" s="217">
        <f ca="1">COUNTIFS('SW Sustain Tracking'!$E:$E,"C38 AIO",'SW Sustain Tracking'!$G:$G,$D176,'SW Sustain Tracking'!$D:$D,I$139)</f>
        <v>0</v>
      </c>
      <c r="J176" s="217">
        <f ca="1">COUNTIFS('SW Sustain Tracking'!$E:$E,"C38 AIO",'SW Sustain Tracking'!$G:$G,$D176,'SW Sustain Tracking'!$D:$D,J$139)</f>
        <v>0</v>
      </c>
      <c r="K176" s="217">
        <f ca="1">COUNTIFS('SW Sustain Tracking'!$E:$E,"C38 AIO",'SW Sustain Tracking'!$G:$G,$D176,'SW Sustain Tracking'!$D:$D,K$139)</f>
        <v>0</v>
      </c>
      <c r="L176" s="217">
        <f ca="1">COUNTIFS('SW Sustain Tracking'!$E:$E,"C38 AIO",'SW Sustain Tracking'!$G:$G,$D176,'SW Sustain Tracking'!$D:$D,L$139)</f>
        <v>0</v>
      </c>
      <c r="M176" s="217">
        <f ca="1">COUNTIFS('SW Sustain Tracking'!$E:$E,"C38 AIO",'SW Sustain Tracking'!$G:$G,$D176,'SW Sustain Tracking'!$D:$D,M$139)</f>
        <v>0</v>
      </c>
      <c r="N176" s="217">
        <f ca="1">COUNTIFS('SW Sustain Tracking'!$E:$E,"C38 AIO",'SW Sustain Tracking'!$G:$G,$D176,'SW Sustain Tracking'!$D:$D,N$139)</f>
        <v>0</v>
      </c>
      <c r="O176" s="217">
        <f ca="1">COUNTIFS('SW Sustain Tracking'!$E:$E,"C38 AIO",'SW Sustain Tracking'!$G:$G,$D176,'SW Sustain Tracking'!$D:$D,O$139)</f>
        <v>0</v>
      </c>
      <c r="P176" s="217">
        <f ca="1">COUNTIFS('SW Sustain Tracking'!$E:$E,"C38 AIO",'SW Sustain Tracking'!$G:$G,$D176,'SW Sustain Tracking'!$D:$D,P$139)</f>
        <v>0</v>
      </c>
      <c r="Q176" s="158">
        <f t="shared" ca="1" si="16"/>
        <v>0</v>
      </c>
    </row>
    <row r="177" spans="3:20">
      <c r="C177" s="523"/>
      <c r="D177" s="217" t="e">
        <f ca="1"/>
        <v>#NAME?</v>
      </c>
      <c r="E177" s="217">
        <f ca="1">COUNTIFS('SW Sustain Tracking'!$E:$E,"C38 AIO",'SW Sustain Tracking'!$G:$G,$D177,'SW Sustain Tracking'!$D:$D,E$139)</f>
        <v>0</v>
      </c>
      <c r="F177" s="217">
        <f ca="1">COUNTIFS('SW Sustain Tracking'!$E:$E,"C38 AIO",'SW Sustain Tracking'!$G:$G,$D177,'SW Sustain Tracking'!$D:$D,F$139)</f>
        <v>0</v>
      </c>
      <c r="G177" s="217">
        <f ca="1">COUNTIFS('SW Sustain Tracking'!$E:$E,"C38 AIO",'SW Sustain Tracking'!$G:$G,$D177,'SW Sustain Tracking'!$D:$D,G$139)</f>
        <v>0</v>
      </c>
      <c r="H177" s="217">
        <f ca="1">COUNTIFS('SW Sustain Tracking'!$E:$E,"C38 AIO",'SW Sustain Tracking'!$G:$G,$D177,'SW Sustain Tracking'!$D:$D,H$139)</f>
        <v>0</v>
      </c>
      <c r="I177" s="217">
        <f ca="1">COUNTIFS('SW Sustain Tracking'!$E:$E,"C38 AIO",'SW Sustain Tracking'!$G:$G,$D177,'SW Sustain Tracking'!$D:$D,I$139)</f>
        <v>0</v>
      </c>
      <c r="J177" s="217">
        <f ca="1">COUNTIFS('SW Sustain Tracking'!$E:$E,"C38 AIO",'SW Sustain Tracking'!$G:$G,$D177,'SW Sustain Tracking'!$D:$D,J$139)</f>
        <v>0</v>
      </c>
      <c r="K177" s="217">
        <f ca="1">COUNTIFS('SW Sustain Tracking'!$E:$E,"C38 AIO",'SW Sustain Tracking'!$G:$G,$D177,'SW Sustain Tracking'!$D:$D,K$139)</f>
        <v>0</v>
      </c>
      <c r="L177" s="217">
        <f ca="1">COUNTIFS('SW Sustain Tracking'!$E:$E,"C38 AIO",'SW Sustain Tracking'!$G:$G,$D177,'SW Sustain Tracking'!$D:$D,L$139)</f>
        <v>0</v>
      </c>
      <c r="M177" s="217">
        <f ca="1">COUNTIFS('SW Sustain Tracking'!$E:$E,"C38 AIO",'SW Sustain Tracking'!$G:$G,$D177,'SW Sustain Tracking'!$D:$D,M$139)</f>
        <v>0</v>
      </c>
      <c r="N177" s="217">
        <f ca="1">COUNTIFS('SW Sustain Tracking'!$E:$E,"C38 AIO",'SW Sustain Tracking'!$G:$G,$D177,'SW Sustain Tracking'!$D:$D,N$139)</f>
        <v>0</v>
      </c>
      <c r="O177" s="217">
        <f ca="1">COUNTIFS('SW Sustain Tracking'!$E:$E,"C38 AIO",'SW Sustain Tracking'!$G:$G,$D177,'SW Sustain Tracking'!$D:$D,O$139)</f>
        <v>0</v>
      </c>
      <c r="P177" s="217">
        <f ca="1">COUNTIFS('SW Sustain Tracking'!$E:$E,"C38 AIO",'SW Sustain Tracking'!$G:$G,$D177,'SW Sustain Tracking'!$D:$D,P$139)</f>
        <v>0</v>
      </c>
      <c r="Q177" s="158">
        <f t="shared" ca="1" si="16"/>
        <v>0</v>
      </c>
    </row>
    <row r="178" spans="3:20">
      <c r="C178" s="523"/>
      <c r="D178" s="217" t="e">
        <f ca="1"/>
        <v>#NAME?</v>
      </c>
      <c r="E178" s="217">
        <f ca="1">COUNTIFS('SW Sustain Tracking'!$E:$E,"C38 AIO",'SW Sustain Tracking'!$G:$G,$D178,'SW Sustain Tracking'!$D:$D,E$139)</f>
        <v>0</v>
      </c>
      <c r="F178" s="217">
        <f ca="1">COUNTIFS('SW Sustain Tracking'!$E:$E,"C38 AIO",'SW Sustain Tracking'!$G:$G,$D178,'SW Sustain Tracking'!$D:$D,F$139)</f>
        <v>0</v>
      </c>
      <c r="G178" s="217">
        <f ca="1">COUNTIFS('SW Sustain Tracking'!$E:$E,"C38 AIO",'SW Sustain Tracking'!$G:$G,$D178,'SW Sustain Tracking'!$D:$D,G$139)</f>
        <v>0</v>
      </c>
      <c r="H178" s="217">
        <f ca="1">COUNTIFS('SW Sustain Tracking'!$E:$E,"C38 AIO",'SW Sustain Tracking'!$G:$G,$D178,'SW Sustain Tracking'!$D:$D,H$139)</f>
        <v>0</v>
      </c>
      <c r="I178" s="217">
        <f ca="1">COUNTIFS('SW Sustain Tracking'!$E:$E,"C38 AIO",'SW Sustain Tracking'!$G:$G,$D178,'SW Sustain Tracking'!$D:$D,I$139)</f>
        <v>0</v>
      </c>
      <c r="J178" s="217">
        <f ca="1">COUNTIFS('SW Sustain Tracking'!$E:$E,"C38 AIO",'SW Sustain Tracking'!$G:$G,$D178,'SW Sustain Tracking'!$D:$D,J$139)</f>
        <v>0</v>
      </c>
      <c r="K178" s="217">
        <f ca="1">COUNTIFS('SW Sustain Tracking'!$E:$E,"C38 AIO",'SW Sustain Tracking'!$G:$G,$D178,'SW Sustain Tracking'!$D:$D,K$139)</f>
        <v>0</v>
      </c>
      <c r="L178" s="217">
        <f ca="1">COUNTIFS('SW Sustain Tracking'!$E:$E,"C38 AIO",'SW Sustain Tracking'!$G:$G,$D178,'SW Sustain Tracking'!$D:$D,L$139)</f>
        <v>0</v>
      </c>
      <c r="M178" s="217">
        <f ca="1">COUNTIFS('SW Sustain Tracking'!$E:$E,"C38 AIO",'SW Sustain Tracking'!$G:$G,$D178,'SW Sustain Tracking'!$D:$D,M$139)</f>
        <v>0</v>
      </c>
      <c r="N178" s="217">
        <f ca="1">COUNTIFS('SW Sustain Tracking'!$E:$E,"C38 AIO",'SW Sustain Tracking'!$G:$G,$D178,'SW Sustain Tracking'!$D:$D,N$139)</f>
        <v>0</v>
      </c>
      <c r="O178" s="217">
        <f ca="1">COUNTIFS('SW Sustain Tracking'!$E:$E,"C38 AIO",'SW Sustain Tracking'!$G:$G,$D178,'SW Sustain Tracking'!$D:$D,O$139)</f>
        <v>0</v>
      </c>
      <c r="P178" s="217">
        <f ca="1">COUNTIFS('SW Sustain Tracking'!$E:$E,"C38 AIO",'SW Sustain Tracking'!$G:$G,$D178,'SW Sustain Tracking'!$D:$D,P$139)</f>
        <v>0</v>
      </c>
      <c r="Q178" s="158">
        <f t="shared" ca="1" si="16"/>
        <v>0</v>
      </c>
    </row>
    <row r="179" spans="3:20">
      <c r="C179" s="523"/>
      <c r="D179" s="217"/>
      <c r="E179" s="217">
        <f>COUNTIFS('SW Sustain Tracking'!$E:$E,"C38 AIO",'SW Sustain Tracking'!$G:$G,$D179,'SW Sustain Tracking'!$D:$D,E$139)</f>
        <v>0</v>
      </c>
      <c r="F179" s="217">
        <f>COUNTIFS('SW Sustain Tracking'!$E:$E,"C38 AIO",'SW Sustain Tracking'!$G:$G,$D179,'SW Sustain Tracking'!$D:$D,F$139)</f>
        <v>0</v>
      </c>
      <c r="G179" s="217">
        <f>COUNTIFS('SW Sustain Tracking'!$E:$E,"C38 AIO",'SW Sustain Tracking'!$G:$G,$D179,'SW Sustain Tracking'!$D:$D,G$139)</f>
        <v>0</v>
      </c>
      <c r="H179" s="217">
        <f>COUNTIFS('SW Sustain Tracking'!$E:$E,"C38 AIO",'SW Sustain Tracking'!$G:$G,$D179,'SW Sustain Tracking'!$D:$D,H$139)</f>
        <v>0</v>
      </c>
      <c r="I179" s="217">
        <f>COUNTIFS('SW Sustain Tracking'!$E:$E,"C38 AIO",'SW Sustain Tracking'!$G:$G,$D179,'SW Sustain Tracking'!$D:$D,I$139)</f>
        <v>0</v>
      </c>
      <c r="J179" s="217">
        <f>COUNTIFS('SW Sustain Tracking'!$E:$E,"C38 AIO",'SW Sustain Tracking'!$G:$G,$D179,'SW Sustain Tracking'!$D:$D,J$139)</f>
        <v>0</v>
      </c>
      <c r="K179" s="217">
        <f>COUNTIFS('SW Sustain Tracking'!$E:$E,"C38 AIO",'SW Sustain Tracking'!$G:$G,$D179,'SW Sustain Tracking'!$D:$D,K$139)</f>
        <v>0</v>
      </c>
      <c r="L179" s="217">
        <f>COUNTIFS('SW Sustain Tracking'!$E:$E,"C38 AIO",'SW Sustain Tracking'!$G:$G,$D179,'SW Sustain Tracking'!$D:$D,L$139)</f>
        <v>0</v>
      </c>
      <c r="M179" s="217">
        <f>COUNTIFS('SW Sustain Tracking'!$E:$E,"C38 AIO",'SW Sustain Tracking'!$G:$G,$D179,'SW Sustain Tracking'!$D:$D,M$139)</f>
        <v>0</v>
      </c>
      <c r="N179" s="217">
        <f>COUNTIFS('SW Sustain Tracking'!$E:$E,"C38 AIO",'SW Sustain Tracking'!$G:$G,$D179,'SW Sustain Tracking'!$D:$D,N$139)</f>
        <v>0</v>
      </c>
      <c r="O179" s="217">
        <f>COUNTIFS('SW Sustain Tracking'!$E:$E,"C38 AIO",'SW Sustain Tracking'!$G:$G,$D179,'SW Sustain Tracking'!$D:$D,O$139)</f>
        <v>0</v>
      </c>
      <c r="P179" s="217">
        <f>COUNTIFS('SW Sustain Tracking'!$E:$E,"C38 AIO",'SW Sustain Tracking'!$G:$G,$D179,'SW Sustain Tracking'!$D:$D,P$139)</f>
        <v>0</v>
      </c>
      <c r="Q179" s="158">
        <f t="shared" si="16"/>
        <v>0</v>
      </c>
    </row>
    <row r="180" spans="3:20">
      <c r="C180" s="523"/>
      <c r="D180" s="217"/>
      <c r="E180" s="217">
        <f>COUNTIFS('SW Sustain Tracking'!$E:$E,"C38 AIO",'SW Sustain Tracking'!$G:$G,$D180,'SW Sustain Tracking'!$D:$D,E$139)</f>
        <v>0</v>
      </c>
      <c r="F180" s="217">
        <f>COUNTIFS('SW Sustain Tracking'!$E:$E,"C38 AIO",'SW Sustain Tracking'!$G:$G,$D180,'SW Sustain Tracking'!$D:$D,F$139)</f>
        <v>0</v>
      </c>
      <c r="G180" s="217">
        <f>COUNTIFS('SW Sustain Tracking'!$E:$E,"C38 AIO",'SW Sustain Tracking'!$G:$G,$D180,'SW Sustain Tracking'!$D:$D,G$139)</f>
        <v>0</v>
      </c>
      <c r="H180" s="217">
        <f>COUNTIFS('SW Sustain Tracking'!$E:$E,"C38 AIO",'SW Sustain Tracking'!$G:$G,$D180,'SW Sustain Tracking'!$D:$D,H$139)</f>
        <v>0</v>
      </c>
      <c r="I180" s="217">
        <f>COUNTIFS('SW Sustain Tracking'!$E:$E,"C38 AIO",'SW Sustain Tracking'!$G:$G,$D180,'SW Sustain Tracking'!$D:$D,I$139)</f>
        <v>0</v>
      </c>
      <c r="J180" s="217">
        <f>COUNTIFS('SW Sustain Tracking'!$E:$E,"C38 AIO",'SW Sustain Tracking'!$G:$G,$D180,'SW Sustain Tracking'!$D:$D,J$139)</f>
        <v>0</v>
      </c>
      <c r="K180" s="217">
        <f>COUNTIFS('SW Sustain Tracking'!$E:$E,"C38 AIO",'SW Sustain Tracking'!$G:$G,$D180,'SW Sustain Tracking'!$D:$D,K$139)</f>
        <v>0</v>
      </c>
      <c r="L180" s="217">
        <f>COUNTIFS('SW Sustain Tracking'!$E:$E,"C38 AIO",'SW Sustain Tracking'!$G:$G,$D180,'SW Sustain Tracking'!$D:$D,L$139)</f>
        <v>0</v>
      </c>
      <c r="M180" s="217">
        <f>COUNTIFS('SW Sustain Tracking'!$E:$E,"C38 AIO",'SW Sustain Tracking'!$G:$G,$D180,'SW Sustain Tracking'!$D:$D,M$139)</f>
        <v>0</v>
      </c>
      <c r="N180" s="217">
        <f>COUNTIFS('SW Sustain Tracking'!$E:$E,"C38 AIO",'SW Sustain Tracking'!$G:$G,$D180,'SW Sustain Tracking'!$D:$D,N$139)</f>
        <v>0</v>
      </c>
      <c r="O180" s="217">
        <f>COUNTIFS('SW Sustain Tracking'!$E:$E,"C38 AIO",'SW Sustain Tracking'!$G:$G,$D180,'SW Sustain Tracking'!$D:$D,O$139)</f>
        <v>0</v>
      </c>
      <c r="P180" s="217">
        <f>COUNTIFS('SW Sustain Tracking'!$E:$E,"C38 AIO",'SW Sustain Tracking'!$G:$G,$D180,'SW Sustain Tracking'!$D:$D,P$139)</f>
        <v>0</v>
      </c>
      <c r="Q180" s="158">
        <f t="shared" si="16"/>
        <v>0</v>
      </c>
    </row>
    <row r="181" spans="3:20" ht="12" customHeight="1">
      <c r="C181" s="523"/>
      <c r="D181" s="217"/>
      <c r="E181" s="217">
        <f>COUNTIFS('SW Sustain Tracking'!$E:$E,"C38 AIO",'SW Sustain Tracking'!$G:$G,$D181,'SW Sustain Tracking'!$D:$D,E$139)</f>
        <v>0</v>
      </c>
      <c r="F181" s="217">
        <f>COUNTIFS('SW Sustain Tracking'!$E:$E,"C38 AIO",'SW Sustain Tracking'!$G:$G,$D181,'SW Sustain Tracking'!$D:$D,F$139)</f>
        <v>0</v>
      </c>
      <c r="G181" s="217">
        <f>COUNTIFS('SW Sustain Tracking'!$E:$E,"C38 AIO",'SW Sustain Tracking'!$G:$G,$D181,'SW Sustain Tracking'!$D:$D,G$139)</f>
        <v>0</v>
      </c>
      <c r="H181" s="217">
        <f>COUNTIFS('SW Sustain Tracking'!$E:$E,"C38 AIO",'SW Sustain Tracking'!$G:$G,$D181,'SW Sustain Tracking'!$D:$D,H$139)</f>
        <v>0</v>
      </c>
      <c r="I181" s="217">
        <f>COUNTIFS('SW Sustain Tracking'!$E:$E,"C38 AIO",'SW Sustain Tracking'!$G:$G,$D181,'SW Sustain Tracking'!$D:$D,I$139)</f>
        <v>0</v>
      </c>
      <c r="J181" s="217">
        <f>COUNTIFS('SW Sustain Tracking'!$E:$E,"C38 AIO",'SW Sustain Tracking'!$G:$G,$D181,'SW Sustain Tracking'!$D:$D,J$139)</f>
        <v>0</v>
      </c>
      <c r="K181" s="217">
        <f>COUNTIFS('SW Sustain Tracking'!$E:$E,"C38 AIO",'SW Sustain Tracking'!$G:$G,$D181,'SW Sustain Tracking'!$D:$D,K$139)</f>
        <v>0</v>
      </c>
      <c r="L181" s="217">
        <f>COUNTIFS('SW Sustain Tracking'!$E:$E,"C38 AIO",'SW Sustain Tracking'!$G:$G,$D181,'SW Sustain Tracking'!$D:$D,L$139)</f>
        <v>0</v>
      </c>
      <c r="M181" s="217">
        <f>COUNTIFS('SW Sustain Tracking'!$E:$E,"C38 AIO",'SW Sustain Tracking'!$G:$G,$D181,'SW Sustain Tracking'!$D:$D,M$139)</f>
        <v>0</v>
      </c>
      <c r="N181" s="217">
        <f>COUNTIFS('SW Sustain Tracking'!$E:$E,"C38 AIO",'SW Sustain Tracking'!$G:$G,$D181,'SW Sustain Tracking'!$D:$D,N$139)</f>
        <v>0</v>
      </c>
      <c r="O181" s="217">
        <f>COUNTIFS('SW Sustain Tracking'!$E:$E,"C38 AIO",'SW Sustain Tracking'!$G:$G,$D181,'SW Sustain Tracking'!$D:$D,O$139)</f>
        <v>0</v>
      </c>
      <c r="P181" s="217">
        <f>COUNTIFS('SW Sustain Tracking'!$E:$E,"C38 AIO",'SW Sustain Tracking'!$G:$G,$D181,'SW Sustain Tracking'!$D:$D,P$139)</f>
        <v>0</v>
      </c>
      <c r="Q181" s="158">
        <f t="shared" si="16"/>
        <v>0</v>
      </c>
    </row>
    <row r="182" spans="3:20" ht="12" customHeight="1">
      <c r="C182" s="523"/>
      <c r="D182" s="217"/>
      <c r="E182" s="217">
        <f>COUNTIFS('SW Sustain Tracking'!$E:$E,"C38 AIO",'SW Sustain Tracking'!$G:$G,$D182,'SW Sustain Tracking'!$D:$D,E$139)</f>
        <v>0</v>
      </c>
      <c r="F182" s="217">
        <f>COUNTIFS('SW Sustain Tracking'!$E:$E,"C38 AIO",'SW Sustain Tracking'!$G:$G,$D182,'SW Sustain Tracking'!$D:$D,F$139)</f>
        <v>0</v>
      </c>
      <c r="G182" s="217">
        <f>COUNTIFS('SW Sustain Tracking'!$E:$E,"C38 AIO",'SW Sustain Tracking'!$G:$G,$D182,'SW Sustain Tracking'!$D:$D,G$139)</f>
        <v>0</v>
      </c>
      <c r="H182" s="217">
        <f>COUNTIFS('SW Sustain Tracking'!$E:$E,"C38 AIO",'SW Sustain Tracking'!$G:$G,$D182,'SW Sustain Tracking'!$D:$D,H$139)</f>
        <v>0</v>
      </c>
      <c r="I182" s="217">
        <f>COUNTIFS('SW Sustain Tracking'!$E:$E,"C38 AIO",'SW Sustain Tracking'!$G:$G,$D182,'SW Sustain Tracking'!$D:$D,I$139)</f>
        <v>0</v>
      </c>
      <c r="J182" s="217">
        <f>COUNTIFS('SW Sustain Tracking'!$E:$E,"C38 AIO",'SW Sustain Tracking'!$G:$G,$D182,'SW Sustain Tracking'!$D:$D,J$139)</f>
        <v>0</v>
      </c>
      <c r="K182" s="217">
        <f>COUNTIFS('SW Sustain Tracking'!$E:$E,"C38 AIO",'SW Sustain Tracking'!$G:$G,$D182,'SW Sustain Tracking'!$D:$D,K$139)</f>
        <v>0</v>
      </c>
      <c r="L182" s="217">
        <f>COUNTIFS('SW Sustain Tracking'!$E:$E,"C38 AIO",'SW Sustain Tracking'!$G:$G,$D182,'SW Sustain Tracking'!$D:$D,L$139)</f>
        <v>0</v>
      </c>
      <c r="M182" s="217">
        <f>COUNTIFS('SW Sustain Tracking'!$E:$E,"C38 AIO",'SW Sustain Tracking'!$G:$G,$D182,'SW Sustain Tracking'!$D:$D,M$139)</f>
        <v>0</v>
      </c>
      <c r="N182" s="217">
        <f>COUNTIFS('SW Sustain Tracking'!$E:$E,"C38 AIO",'SW Sustain Tracking'!$G:$G,$D182,'SW Sustain Tracking'!$D:$D,N$139)</f>
        <v>0</v>
      </c>
      <c r="O182" s="217">
        <f>COUNTIFS('SW Sustain Tracking'!$E:$E,"C38 AIO",'SW Sustain Tracking'!$G:$G,$D182,'SW Sustain Tracking'!$D:$D,O$139)</f>
        <v>0</v>
      </c>
      <c r="P182" s="217">
        <f>COUNTIFS('SW Sustain Tracking'!$E:$E,"C38 AIO",'SW Sustain Tracking'!$G:$G,$D182,'SW Sustain Tracking'!$D:$D,P$139)</f>
        <v>0</v>
      </c>
      <c r="Q182" s="158">
        <f t="shared" si="16"/>
        <v>0</v>
      </c>
    </row>
    <row r="183" spans="3:20" ht="13.5" thickBot="1">
      <c r="C183" s="144" t="s">
        <v>640</v>
      </c>
      <c r="D183" s="145"/>
      <c r="E183" s="145">
        <f ca="1">E140+E167</f>
        <v>0</v>
      </c>
      <c r="F183" s="145">
        <f t="shared" ref="F183:P183" ca="1" si="18">F140+F167</f>
        <v>0</v>
      </c>
      <c r="G183" s="145">
        <f t="shared" ca="1" si="18"/>
        <v>0</v>
      </c>
      <c r="H183" s="145">
        <f t="shared" ca="1" si="18"/>
        <v>0</v>
      </c>
      <c r="I183" s="145">
        <f t="shared" ca="1" si="18"/>
        <v>0</v>
      </c>
      <c r="J183" s="145">
        <f t="shared" ca="1" si="18"/>
        <v>0</v>
      </c>
      <c r="K183" s="145">
        <f t="shared" ca="1" si="18"/>
        <v>0</v>
      </c>
      <c r="L183" s="145">
        <f t="shared" ca="1" si="18"/>
        <v>0</v>
      </c>
      <c r="M183" s="145">
        <f t="shared" ca="1" si="18"/>
        <v>0</v>
      </c>
      <c r="N183" s="145">
        <f t="shared" ca="1" si="18"/>
        <v>0</v>
      </c>
      <c r="O183" s="145">
        <f t="shared" ca="1" si="18"/>
        <v>0</v>
      </c>
      <c r="P183" s="145">
        <f t="shared" ca="1" si="18"/>
        <v>0</v>
      </c>
      <c r="Q183" s="146">
        <f ca="1">Q140+Q167</f>
        <v>0</v>
      </c>
    </row>
    <row r="184" spans="3:20">
      <c r="R184" s="29"/>
    </row>
    <row r="185" spans="3:20" ht="16" thickBot="1">
      <c r="C185" s="148" t="s">
        <v>723</v>
      </c>
    </row>
    <row r="186" spans="3:20">
      <c r="C186" s="24" t="s">
        <v>0</v>
      </c>
      <c r="D186" s="25" t="s">
        <v>706</v>
      </c>
      <c r="E186" s="25" t="s">
        <v>8</v>
      </c>
      <c r="F186" s="25" t="s">
        <v>9</v>
      </c>
      <c r="G186" s="25" t="s">
        <v>10</v>
      </c>
      <c r="H186" s="25" t="s">
        <v>11</v>
      </c>
      <c r="I186" s="25" t="s">
        <v>12</v>
      </c>
      <c r="J186" s="25" t="s">
        <v>13</v>
      </c>
      <c r="K186" s="25" t="s">
        <v>14</v>
      </c>
      <c r="L186" s="25" t="s">
        <v>15</v>
      </c>
      <c r="M186" s="25" t="s">
        <v>16</v>
      </c>
      <c r="N186" s="25" t="s">
        <v>17</v>
      </c>
      <c r="O186" s="25" t="s">
        <v>18</v>
      </c>
      <c r="P186" s="25" t="s">
        <v>19</v>
      </c>
      <c r="Q186" s="26" t="s">
        <v>21</v>
      </c>
      <c r="S186" s="28" t="s">
        <v>707</v>
      </c>
    </row>
    <row r="187" spans="3:20">
      <c r="C187" s="523" t="s">
        <v>33</v>
      </c>
      <c r="D187" s="141" t="s">
        <v>5</v>
      </c>
      <c r="E187" s="141">
        <f ca="1">SUM(E188:E204)</f>
        <v>0</v>
      </c>
      <c r="F187" s="141">
        <f t="shared" ref="F187:P187" ca="1" si="19">SUM(F188:F204)</f>
        <v>0</v>
      </c>
      <c r="G187" s="141">
        <f t="shared" ca="1" si="19"/>
        <v>0</v>
      </c>
      <c r="H187" s="141">
        <f t="shared" ca="1" si="19"/>
        <v>0</v>
      </c>
      <c r="I187" s="141">
        <f t="shared" ca="1" si="19"/>
        <v>0</v>
      </c>
      <c r="J187" s="141">
        <f t="shared" ca="1" si="19"/>
        <v>0</v>
      </c>
      <c r="K187" s="141">
        <f t="shared" ca="1" si="19"/>
        <v>0</v>
      </c>
      <c r="L187" s="141">
        <f t="shared" ca="1" si="19"/>
        <v>0</v>
      </c>
      <c r="M187" s="141">
        <f t="shared" ca="1" si="19"/>
        <v>0</v>
      </c>
      <c r="N187" s="141">
        <f t="shared" ca="1" si="19"/>
        <v>0</v>
      </c>
      <c r="O187" s="141">
        <f t="shared" ca="1" si="19"/>
        <v>0</v>
      </c>
      <c r="P187" s="141">
        <f t="shared" ca="1" si="19"/>
        <v>0</v>
      </c>
      <c r="Q187" s="143">
        <f t="shared" ref="Q187:Q202" ca="1" si="20">SUM(E187:P187)</f>
        <v>0</v>
      </c>
    </row>
    <row r="188" spans="3:20" ht="14.9" customHeight="1">
      <c r="C188" s="523"/>
      <c r="D188" s="140" t="e" cm="1">
        <f t="array" aca="1" ref="D188:D202" ca="1">_xlfn.UNIQUE(_xlfn._xlws.FILTER('SW Sustain Tracking'!AE:AE,'SW Sustain Tracking'!E:E="C38 NB"))</f>
        <v>#NAME?</v>
      </c>
      <c r="E188" s="140">
        <f ca="1">COUNTIFS('SW Sustain Tracking'!$E:$E,"C38 NB",'SW Sustain Tracking'!$AE:$AE,$D188,'SW Sustain Tracking'!$D:$D,E$186)</f>
        <v>0</v>
      </c>
      <c r="F188" s="140">
        <f ca="1">COUNTIFS('SW Sustain Tracking'!$E:$E,"C38 NB",'SW Sustain Tracking'!$AE:$AE,$D188,'SW Sustain Tracking'!$D:$D,F$186)</f>
        <v>0</v>
      </c>
      <c r="G188" s="140">
        <f ca="1">COUNTIFS('SW Sustain Tracking'!$E:$E,"C38 NB",'SW Sustain Tracking'!$AE:$AE,$D188,'SW Sustain Tracking'!$D:$D,G$186)</f>
        <v>0</v>
      </c>
      <c r="H188" s="140">
        <f ca="1">COUNTIFS('SW Sustain Tracking'!$E:$E,"C38 NB",'SW Sustain Tracking'!$AE:$AE,$D188,'SW Sustain Tracking'!$D:$D,H$186)</f>
        <v>0</v>
      </c>
      <c r="I188" s="140">
        <f ca="1">COUNTIFS('SW Sustain Tracking'!$E:$E,"C38 NB",'SW Sustain Tracking'!$AE:$AE,$D188,'SW Sustain Tracking'!$D:$D,I$186)</f>
        <v>0</v>
      </c>
      <c r="J188" s="140">
        <f ca="1">COUNTIFS('SW Sustain Tracking'!$E:$E,"C38 NB",'SW Sustain Tracking'!$AE:$AE,$D188,'SW Sustain Tracking'!$D:$D,J$186)</f>
        <v>0</v>
      </c>
      <c r="K188" s="140">
        <f ca="1">COUNTIFS('SW Sustain Tracking'!$E:$E,"C38 NB",'SW Sustain Tracking'!$AE:$AE,$D188,'SW Sustain Tracking'!$D:$D,K$186)</f>
        <v>0</v>
      </c>
      <c r="L188" s="140">
        <f ca="1">COUNTIFS('SW Sustain Tracking'!$E:$E,"C38 NB",'SW Sustain Tracking'!$AE:$AE,$D188,'SW Sustain Tracking'!$D:$D,L$186)</f>
        <v>0</v>
      </c>
      <c r="M188" s="140">
        <f ca="1">COUNTIFS('SW Sustain Tracking'!$E:$E,"C38 NB",'SW Sustain Tracking'!$AE:$AE,$D188,'SW Sustain Tracking'!$D:$D,M$186)</f>
        <v>0</v>
      </c>
      <c r="N188" s="140">
        <f ca="1">COUNTIFS('SW Sustain Tracking'!$E:$E,"C38 NB",'SW Sustain Tracking'!$AE:$AE,$D188,'SW Sustain Tracking'!$D:$D,N$186)</f>
        <v>0</v>
      </c>
      <c r="O188" s="140">
        <f ca="1">COUNTIFS('SW Sustain Tracking'!$E:$E,"C38 NB",'SW Sustain Tracking'!$AE:$AE,$D188,'SW Sustain Tracking'!$D:$D,O$186)</f>
        <v>0</v>
      </c>
      <c r="P188" s="140">
        <f ca="1">COUNTIFS('SW Sustain Tracking'!$E:$E,"C38 NB",'SW Sustain Tracking'!$AE:$AE,$D188,'SW Sustain Tracking'!$D:$D,P$186)</f>
        <v>0</v>
      </c>
      <c r="Q188" s="158">
        <f t="shared" ca="1" si="20"/>
        <v>0</v>
      </c>
      <c r="S188" s="28" t="s">
        <v>53</v>
      </c>
      <c r="T188" s="28">
        <v>10</v>
      </c>
    </row>
    <row r="189" spans="3:20" ht="14.9" customHeight="1">
      <c r="C189" s="523"/>
      <c r="D189" s="140" t="e">
        <f ca="1"/>
        <v>#NAME?</v>
      </c>
      <c r="E189" s="140">
        <f ca="1">COUNTIFS('SW Sustain Tracking'!$E:$E,"C38 NB",'SW Sustain Tracking'!$AE:$AE,$D189,'SW Sustain Tracking'!$D:$D,E$186)</f>
        <v>0</v>
      </c>
      <c r="F189" s="140">
        <f ca="1">COUNTIFS('SW Sustain Tracking'!$E:$E,"C38 NB",'SW Sustain Tracking'!$AE:$AE,$D189,'SW Sustain Tracking'!$D:$D,F$186)</f>
        <v>0</v>
      </c>
      <c r="G189" s="140">
        <f ca="1">COUNTIFS('SW Sustain Tracking'!$E:$E,"C38 NB",'SW Sustain Tracking'!$AE:$AE,$D189,'SW Sustain Tracking'!$D:$D,G$186)</f>
        <v>0</v>
      </c>
      <c r="H189" s="140">
        <f ca="1">COUNTIFS('SW Sustain Tracking'!$E:$E,"C38 NB",'SW Sustain Tracking'!$AE:$AE,$D189,'SW Sustain Tracking'!$D:$D,H$186)</f>
        <v>0</v>
      </c>
      <c r="I189" s="140">
        <f ca="1">COUNTIFS('SW Sustain Tracking'!$E:$E,"C38 NB",'SW Sustain Tracking'!$AE:$AE,$D189,'SW Sustain Tracking'!$D:$D,I$186)</f>
        <v>0</v>
      </c>
      <c r="J189" s="140">
        <f ca="1">COUNTIFS('SW Sustain Tracking'!$E:$E,"C38 NB",'SW Sustain Tracking'!$AE:$AE,$D189,'SW Sustain Tracking'!$D:$D,J$186)</f>
        <v>0</v>
      </c>
      <c r="K189" s="140">
        <f ca="1">COUNTIFS('SW Sustain Tracking'!$E:$E,"C38 NB",'SW Sustain Tracking'!$AE:$AE,$D189,'SW Sustain Tracking'!$D:$D,K$186)</f>
        <v>0</v>
      </c>
      <c r="L189" s="140">
        <f ca="1">COUNTIFS('SW Sustain Tracking'!$E:$E,"C38 NB",'SW Sustain Tracking'!$AE:$AE,$D189,'SW Sustain Tracking'!$D:$D,L$186)</f>
        <v>0</v>
      </c>
      <c r="M189" s="140">
        <f ca="1">COUNTIFS('SW Sustain Tracking'!$E:$E,"C38 NB",'SW Sustain Tracking'!$AE:$AE,$D189,'SW Sustain Tracking'!$D:$D,M$186)</f>
        <v>0</v>
      </c>
      <c r="N189" s="140">
        <f ca="1">COUNTIFS('SW Sustain Tracking'!$E:$E,"C38 NB",'SW Sustain Tracking'!$AE:$AE,$D189,'SW Sustain Tracking'!$D:$D,N$186)</f>
        <v>0</v>
      </c>
      <c r="O189" s="140">
        <f ca="1">COUNTIFS('SW Sustain Tracking'!$E:$E,"C38 NB",'SW Sustain Tracking'!$AE:$AE,$D189,'SW Sustain Tracking'!$D:$D,O$186)</f>
        <v>0</v>
      </c>
      <c r="P189" s="140">
        <f ca="1">COUNTIFS('SW Sustain Tracking'!$E:$E,"C38 NB",'SW Sustain Tracking'!$AE:$AE,$D189,'SW Sustain Tracking'!$D:$D,P$186)</f>
        <v>0</v>
      </c>
      <c r="Q189" s="158">
        <f t="shared" ca="1" si="20"/>
        <v>0</v>
      </c>
      <c r="S189" s="28" t="s">
        <v>702</v>
      </c>
      <c r="T189" s="28">
        <v>8</v>
      </c>
    </row>
    <row r="190" spans="3:20" ht="14.9" customHeight="1">
      <c r="C190" s="523"/>
      <c r="D190" s="140" t="e">
        <f ca="1"/>
        <v>#NAME?</v>
      </c>
      <c r="E190" s="140">
        <f ca="1">COUNTIFS('SW Sustain Tracking'!$E:$E,"C38 NB",'SW Sustain Tracking'!$AE:$AE,$D190,'SW Sustain Tracking'!$D:$D,E$186)</f>
        <v>0</v>
      </c>
      <c r="F190" s="140">
        <f ca="1">COUNTIFS('SW Sustain Tracking'!$E:$E,"C38 NB",'SW Sustain Tracking'!$AE:$AE,$D190,'SW Sustain Tracking'!$D:$D,F$186)</f>
        <v>0</v>
      </c>
      <c r="G190" s="140">
        <f ca="1">COUNTIFS('SW Sustain Tracking'!$E:$E,"C38 NB",'SW Sustain Tracking'!$AE:$AE,$D190,'SW Sustain Tracking'!$D:$D,G$186)</f>
        <v>0</v>
      </c>
      <c r="H190" s="140">
        <f ca="1">COUNTIFS('SW Sustain Tracking'!$E:$E,"C38 NB",'SW Sustain Tracking'!$AE:$AE,$D190,'SW Sustain Tracking'!$D:$D,H$186)</f>
        <v>0</v>
      </c>
      <c r="I190" s="140">
        <f ca="1">COUNTIFS('SW Sustain Tracking'!$E:$E,"C38 NB",'SW Sustain Tracking'!$AE:$AE,$D190,'SW Sustain Tracking'!$D:$D,I$186)</f>
        <v>0</v>
      </c>
      <c r="J190" s="140">
        <f ca="1">COUNTIFS('SW Sustain Tracking'!$E:$E,"C38 NB",'SW Sustain Tracking'!$AE:$AE,$D190,'SW Sustain Tracking'!$D:$D,J$186)</f>
        <v>0</v>
      </c>
      <c r="K190" s="140">
        <f ca="1">COUNTIFS('SW Sustain Tracking'!$E:$E,"C38 NB",'SW Sustain Tracking'!$AE:$AE,$D190,'SW Sustain Tracking'!$D:$D,K$186)</f>
        <v>0</v>
      </c>
      <c r="L190" s="140">
        <f ca="1">COUNTIFS('SW Sustain Tracking'!$E:$E,"C38 NB",'SW Sustain Tracking'!$AE:$AE,$D190,'SW Sustain Tracking'!$D:$D,L$186)</f>
        <v>0</v>
      </c>
      <c r="M190" s="140">
        <f ca="1">COUNTIFS('SW Sustain Tracking'!$E:$E,"C38 NB",'SW Sustain Tracking'!$AE:$AE,$D190,'SW Sustain Tracking'!$D:$D,M$186)</f>
        <v>0</v>
      </c>
      <c r="N190" s="140">
        <f ca="1">COUNTIFS('SW Sustain Tracking'!$E:$E,"C38 NB",'SW Sustain Tracking'!$AE:$AE,$D190,'SW Sustain Tracking'!$D:$D,N$186)</f>
        <v>0</v>
      </c>
      <c r="O190" s="140">
        <f ca="1">COUNTIFS('SW Sustain Tracking'!$E:$E,"C38 NB",'SW Sustain Tracking'!$AE:$AE,$D190,'SW Sustain Tracking'!$D:$D,O$186)</f>
        <v>0</v>
      </c>
      <c r="P190" s="140">
        <f ca="1">COUNTIFS('SW Sustain Tracking'!$E:$E,"C38 NB",'SW Sustain Tracking'!$AE:$AE,$D190,'SW Sustain Tracking'!$D:$D,P$186)</f>
        <v>0</v>
      </c>
      <c r="Q190" s="158">
        <f t="shared" ca="1" si="20"/>
        <v>0</v>
      </c>
      <c r="S190" s="28" t="s">
        <v>703</v>
      </c>
      <c r="T190" s="28">
        <v>6</v>
      </c>
    </row>
    <row r="191" spans="3:20" ht="14.9" customHeight="1">
      <c r="C191" s="523"/>
      <c r="D191" s="140" t="e">
        <f ca="1"/>
        <v>#NAME?</v>
      </c>
      <c r="E191" s="140">
        <f ca="1">COUNTIFS('SW Sustain Tracking'!$E:$E,"C38 NB",'SW Sustain Tracking'!$AE:$AE,$D191,'SW Sustain Tracking'!$D:$D,E$186)</f>
        <v>0</v>
      </c>
      <c r="F191" s="140">
        <f ca="1">COUNTIFS('SW Sustain Tracking'!$E:$E,"C38 NB",'SW Sustain Tracking'!$AE:$AE,$D191,'SW Sustain Tracking'!$D:$D,F$186)</f>
        <v>0</v>
      </c>
      <c r="G191" s="140">
        <f ca="1">COUNTIFS('SW Sustain Tracking'!$E:$E,"C38 NB",'SW Sustain Tracking'!$AE:$AE,$D191,'SW Sustain Tracking'!$D:$D,G$186)</f>
        <v>0</v>
      </c>
      <c r="H191" s="140">
        <f ca="1">COUNTIFS('SW Sustain Tracking'!$E:$E,"C38 NB",'SW Sustain Tracking'!$AE:$AE,$D191,'SW Sustain Tracking'!$D:$D,H$186)</f>
        <v>0</v>
      </c>
      <c r="I191" s="140">
        <f ca="1">COUNTIFS('SW Sustain Tracking'!$E:$E,"C38 NB",'SW Sustain Tracking'!$AE:$AE,$D191,'SW Sustain Tracking'!$D:$D,I$186)</f>
        <v>0</v>
      </c>
      <c r="J191" s="140">
        <f ca="1">COUNTIFS('SW Sustain Tracking'!$E:$E,"C38 NB",'SW Sustain Tracking'!$AE:$AE,$D191,'SW Sustain Tracking'!$D:$D,J$186)</f>
        <v>0</v>
      </c>
      <c r="K191" s="140">
        <f ca="1">COUNTIFS('SW Sustain Tracking'!$E:$E,"C38 NB",'SW Sustain Tracking'!$AE:$AE,$D191,'SW Sustain Tracking'!$D:$D,K$186)</f>
        <v>0</v>
      </c>
      <c r="L191" s="140">
        <f ca="1">COUNTIFS('SW Sustain Tracking'!$E:$E,"C38 NB",'SW Sustain Tracking'!$AE:$AE,$D191,'SW Sustain Tracking'!$D:$D,L$186)</f>
        <v>0</v>
      </c>
      <c r="M191" s="140">
        <f ca="1">COUNTIFS('SW Sustain Tracking'!$E:$E,"C38 NB",'SW Sustain Tracking'!$AE:$AE,$D191,'SW Sustain Tracking'!$D:$D,M$186)</f>
        <v>0</v>
      </c>
      <c r="N191" s="140">
        <f ca="1">COUNTIFS('SW Sustain Tracking'!$E:$E,"C38 NB",'SW Sustain Tracking'!$AE:$AE,$D191,'SW Sustain Tracking'!$D:$D,N$186)</f>
        <v>0</v>
      </c>
      <c r="O191" s="140">
        <f ca="1">COUNTIFS('SW Sustain Tracking'!$E:$E,"C38 NB",'SW Sustain Tracking'!$AE:$AE,$D191,'SW Sustain Tracking'!$D:$D,O$186)</f>
        <v>0</v>
      </c>
      <c r="P191" s="140">
        <f ca="1">COUNTIFS('SW Sustain Tracking'!$E:$E,"C38 NB",'SW Sustain Tracking'!$AE:$AE,$D191,'SW Sustain Tracking'!$D:$D,P$186)</f>
        <v>0</v>
      </c>
      <c r="Q191" s="158">
        <f t="shared" ca="1" si="20"/>
        <v>0</v>
      </c>
      <c r="S191" s="28" t="s">
        <v>704</v>
      </c>
      <c r="T191" s="28">
        <v>5</v>
      </c>
    </row>
    <row r="192" spans="3:20" ht="14.9" customHeight="1">
      <c r="C192" s="523"/>
      <c r="D192" s="140" t="e">
        <f ca="1"/>
        <v>#NAME?</v>
      </c>
      <c r="E192" s="140">
        <f ca="1">COUNTIFS('SW Sustain Tracking'!$E:$E,"C38 NB",'SW Sustain Tracking'!$AE:$AE,$D192,'SW Sustain Tracking'!$D:$D,E$186)</f>
        <v>0</v>
      </c>
      <c r="F192" s="140">
        <f ca="1">COUNTIFS('SW Sustain Tracking'!$E:$E,"C38 NB",'SW Sustain Tracking'!$AE:$AE,$D192,'SW Sustain Tracking'!$D:$D,F$186)</f>
        <v>0</v>
      </c>
      <c r="G192" s="140">
        <f ca="1">COUNTIFS('SW Sustain Tracking'!$E:$E,"C38 NB",'SW Sustain Tracking'!$AE:$AE,$D192,'SW Sustain Tracking'!$D:$D,G$186)</f>
        <v>0</v>
      </c>
      <c r="H192" s="140">
        <f ca="1">COUNTIFS('SW Sustain Tracking'!$E:$E,"C38 NB",'SW Sustain Tracking'!$AE:$AE,$D192,'SW Sustain Tracking'!$D:$D,H$186)</f>
        <v>0</v>
      </c>
      <c r="I192" s="140">
        <f ca="1">COUNTIFS('SW Sustain Tracking'!$E:$E,"C38 NB",'SW Sustain Tracking'!$AE:$AE,$D192,'SW Sustain Tracking'!$D:$D,I$186)</f>
        <v>0</v>
      </c>
      <c r="J192" s="140">
        <f ca="1">COUNTIFS('SW Sustain Tracking'!$E:$E,"C38 NB",'SW Sustain Tracking'!$AE:$AE,$D192,'SW Sustain Tracking'!$D:$D,J$186)</f>
        <v>0</v>
      </c>
      <c r="K192" s="140">
        <f ca="1">COUNTIFS('SW Sustain Tracking'!$E:$E,"C38 NB",'SW Sustain Tracking'!$AE:$AE,$D192,'SW Sustain Tracking'!$D:$D,K$186)</f>
        <v>0</v>
      </c>
      <c r="L192" s="140">
        <f ca="1">COUNTIFS('SW Sustain Tracking'!$E:$E,"C38 NB",'SW Sustain Tracking'!$AE:$AE,$D192,'SW Sustain Tracking'!$D:$D,L$186)</f>
        <v>0</v>
      </c>
      <c r="M192" s="140">
        <f ca="1">COUNTIFS('SW Sustain Tracking'!$E:$E,"C38 NB",'SW Sustain Tracking'!$AE:$AE,$D192,'SW Sustain Tracking'!$D:$D,M$186)</f>
        <v>0</v>
      </c>
      <c r="N192" s="140">
        <f ca="1">COUNTIFS('SW Sustain Tracking'!$E:$E,"C38 NB",'SW Sustain Tracking'!$AE:$AE,$D192,'SW Sustain Tracking'!$D:$D,N$186)</f>
        <v>0</v>
      </c>
      <c r="O192" s="140">
        <f ca="1">COUNTIFS('SW Sustain Tracking'!$E:$E,"C38 NB",'SW Sustain Tracking'!$AE:$AE,$D192,'SW Sustain Tracking'!$D:$D,O$186)</f>
        <v>0</v>
      </c>
      <c r="P192" s="140">
        <f ca="1">COUNTIFS('SW Sustain Tracking'!$E:$E,"C38 NB",'SW Sustain Tracking'!$AE:$AE,$D192,'SW Sustain Tracking'!$D:$D,P$186)</f>
        <v>0</v>
      </c>
      <c r="Q192" s="158">
        <f t="shared" ca="1" si="20"/>
        <v>0</v>
      </c>
      <c r="S192" s="28" t="s">
        <v>705</v>
      </c>
      <c r="T192" s="28">
        <v>3</v>
      </c>
    </row>
    <row r="193" spans="3:17" ht="15" customHeight="1">
      <c r="C193" s="523"/>
      <c r="D193" s="140" t="e">
        <f ca="1"/>
        <v>#NAME?</v>
      </c>
      <c r="E193" s="140">
        <f ca="1">COUNTIFS('SW Sustain Tracking'!$E:$E,"C38 NB",'SW Sustain Tracking'!$AE:$AE,$D193,'SW Sustain Tracking'!$D:$D,E$186)</f>
        <v>0</v>
      </c>
      <c r="F193" s="140">
        <f ca="1">COUNTIFS('SW Sustain Tracking'!$E:$E,"C38 NB",'SW Sustain Tracking'!$AE:$AE,$D193,'SW Sustain Tracking'!$D:$D,F$186)</f>
        <v>0</v>
      </c>
      <c r="G193" s="140">
        <f ca="1">COUNTIFS('SW Sustain Tracking'!$E:$E,"C38 NB",'SW Sustain Tracking'!$AE:$AE,$D193,'SW Sustain Tracking'!$D:$D,G$186)</f>
        <v>0</v>
      </c>
      <c r="H193" s="140">
        <f ca="1">COUNTIFS('SW Sustain Tracking'!$E:$E,"C38 NB",'SW Sustain Tracking'!$AE:$AE,$D193,'SW Sustain Tracking'!$D:$D,H$186)</f>
        <v>0</v>
      </c>
      <c r="I193" s="140">
        <f ca="1">COUNTIFS('SW Sustain Tracking'!$E:$E,"C38 NB",'SW Sustain Tracking'!$AE:$AE,$D193,'SW Sustain Tracking'!$D:$D,I$186)</f>
        <v>0</v>
      </c>
      <c r="J193" s="140">
        <f ca="1">COUNTIFS('SW Sustain Tracking'!$E:$E,"C38 NB",'SW Sustain Tracking'!$AE:$AE,$D193,'SW Sustain Tracking'!$D:$D,J$186)</f>
        <v>0</v>
      </c>
      <c r="K193" s="140">
        <f ca="1">COUNTIFS('SW Sustain Tracking'!$E:$E,"C38 NB",'SW Sustain Tracking'!$AE:$AE,$D193,'SW Sustain Tracking'!$D:$D,K$186)</f>
        <v>0</v>
      </c>
      <c r="L193" s="140">
        <f ca="1">COUNTIFS('SW Sustain Tracking'!$E:$E,"C38 NB",'SW Sustain Tracking'!$AE:$AE,$D193,'SW Sustain Tracking'!$D:$D,L$186)</f>
        <v>0</v>
      </c>
      <c r="M193" s="140">
        <f ca="1">COUNTIFS('SW Sustain Tracking'!$E:$E,"C38 NB",'SW Sustain Tracking'!$AE:$AE,$D193,'SW Sustain Tracking'!$D:$D,M$186)</f>
        <v>0</v>
      </c>
      <c r="N193" s="140">
        <f ca="1">COUNTIFS('SW Sustain Tracking'!$E:$E,"C38 NB",'SW Sustain Tracking'!$AE:$AE,$D193,'SW Sustain Tracking'!$D:$D,N$186)</f>
        <v>0</v>
      </c>
      <c r="O193" s="140">
        <f ca="1">COUNTIFS('SW Sustain Tracking'!$E:$E,"C38 NB",'SW Sustain Tracking'!$AE:$AE,$D193,'SW Sustain Tracking'!$D:$D,O$186)</f>
        <v>0</v>
      </c>
      <c r="P193" s="140">
        <f ca="1">COUNTIFS('SW Sustain Tracking'!$E:$E,"C38 NB",'SW Sustain Tracking'!$AE:$AE,$D193,'SW Sustain Tracking'!$D:$D,P$186)</f>
        <v>0</v>
      </c>
      <c r="Q193" s="158">
        <f t="shared" ca="1" si="20"/>
        <v>0</v>
      </c>
    </row>
    <row r="194" spans="3:17" ht="15" customHeight="1">
      <c r="C194" s="523"/>
      <c r="D194" s="217" t="e">
        <f ca="1"/>
        <v>#NAME?</v>
      </c>
      <c r="E194" s="140">
        <f ca="1">COUNTIFS('SW Sustain Tracking'!$E:$E,"C38 NB",'SW Sustain Tracking'!$AE:$AE,$D194,'SW Sustain Tracking'!$D:$D,E$186)</f>
        <v>0</v>
      </c>
      <c r="F194" s="140">
        <f ca="1">COUNTIFS('SW Sustain Tracking'!$E:$E,"C38 NB",'SW Sustain Tracking'!$AE:$AE,$D194,'SW Sustain Tracking'!$D:$D,F$186)</f>
        <v>0</v>
      </c>
      <c r="G194" s="140">
        <f ca="1">COUNTIFS('SW Sustain Tracking'!$E:$E,"C38 NB",'SW Sustain Tracking'!$AE:$AE,$D194,'SW Sustain Tracking'!$D:$D,G$186)</f>
        <v>0</v>
      </c>
      <c r="H194" s="140">
        <f ca="1">COUNTIFS('SW Sustain Tracking'!$E:$E,"C38 NB",'SW Sustain Tracking'!$AE:$AE,$D194,'SW Sustain Tracking'!$D:$D,H$186)</f>
        <v>0</v>
      </c>
      <c r="I194" s="140">
        <f ca="1">COUNTIFS('SW Sustain Tracking'!$E:$E,"C38 NB",'SW Sustain Tracking'!$AE:$AE,$D194,'SW Sustain Tracking'!$D:$D,I$186)</f>
        <v>0</v>
      </c>
      <c r="J194" s="140">
        <f ca="1">COUNTIFS('SW Sustain Tracking'!$E:$E,"C38 NB",'SW Sustain Tracking'!$AE:$AE,$D194,'SW Sustain Tracking'!$D:$D,J$186)</f>
        <v>0</v>
      </c>
      <c r="K194" s="140">
        <f ca="1">COUNTIFS('SW Sustain Tracking'!$E:$E,"C38 NB",'SW Sustain Tracking'!$AE:$AE,$D194,'SW Sustain Tracking'!$D:$D,K$186)</f>
        <v>0</v>
      </c>
      <c r="L194" s="140">
        <f ca="1">COUNTIFS('SW Sustain Tracking'!$E:$E,"C38 NB",'SW Sustain Tracking'!$AE:$AE,$D194,'SW Sustain Tracking'!$D:$D,L$186)</f>
        <v>0</v>
      </c>
      <c r="M194" s="140">
        <f ca="1">COUNTIFS('SW Sustain Tracking'!$E:$E,"C38 NB",'SW Sustain Tracking'!$AE:$AE,$D194,'SW Sustain Tracking'!$D:$D,M$186)</f>
        <v>0</v>
      </c>
      <c r="N194" s="140">
        <f ca="1">COUNTIFS('SW Sustain Tracking'!$E:$E,"C38 NB",'SW Sustain Tracking'!$AE:$AE,$D194,'SW Sustain Tracking'!$D:$D,N$186)</f>
        <v>0</v>
      </c>
      <c r="O194" s="140">
        <f ca="1">COUNTIFS('SW Sustain Tracking'!$E:$E,"C38 NB",'SW Sustain Tracking'!$AE:$AE,$D194,'SW Sustain Tracking'!$D:$D,O$186)</f>
        <v>0</v>
      </c>
      <c r="P194" s="140">
        <f ca="1">COUNTIFS('SW Sustain Tracking'!$E:$E,"C38 NB",'SW Sustain Tracking'!$AE:$AE,$D194,'SW Sustain Tracking'!$D:$D,P$186)</f>
        <v>0</v>
      </c>
      <c r="Q194" s="158">
        <f t="shared" ca="1" si="20"/>
        <v>0</v>
      </c>
    </row>
    <row r="195" spans="3:17" ht="15" customHeight="1">
      <c r="C195" s="523"/>
      <c r="D195" s="217" t="e">
        <f ca="1"/>
        <v>#NAME?</v>
      </c>
      <c r="E195" s="140">
        <f ca="1">COUNTIFS('SW Sustain Tracking'!$E:$E,"C38 NB",'SW Sustain Tracking'!$AE:$AE,$D195,'SW Sustain Tracking'!$D:$D,E$186)</f>
        <v>0</v>
      </c>
      <c r="F195" s="140">
        <f ca="1">COUNTIFS('SW Sustain Tracking'!$E:$E,"C38 NB",'SW Sustain Tracking'!$AE:$AE,$D195,'SW Sustain Tracking'!$D:$D,F$186)</f>
        <v>0</v>
      </c>
      <c r="G195" s="140">
        <f ca="1">COUNTIFS('SW Sustain Tracking'!$E:$E,"C38 NB",'SW Sustain Tracking'!$AE:$AE,$D195,'SW Sustain Tracking'!$D:$D,G$186)</f>
        <v>0</v>
      </c>
      <c r="H195" s="140">
        <f ca="1">COUNTIFS('SW Sustain Tracking'!$E:$E,"C38 NB",'SW Sustain Tracking'!$AE:$AE,$D195,'SW Sustain Tracking'!$D:$D,H$186)</f>
        <v>0</v>
      </c>
      <c r="I195" s="140">
        <f ca="1">COUNTIFS('SW Sustain Tracking'!$E:$E,"C38 NB",'SW Sustain Tracking'!$AE:$AE,$D195,'SW Sustain Tracking'!$D:$D,I$186)</f>
        <v>0</v>
      </c>
      <c r="J195" s="140">
        <f ca="1">COUNTIFS('SW Sustain Tracking'!$E:$E,"C38 NB",'SW Sustain Tracking'!$AE:$AE,$D195,'SW Sustain Tracking'!$D:$D,J$186)</f>
        <v>0</v>
      </c>
      <c r="K195" s="140">
        <f ca="1">COUNTIFS('SW Sustain Tracking'!$E:$E,"C38 NB",'SW Sustain Tracking'!$AE:$AE,$D195,'SW Sustain Tracking'!$D:$D,K$186)</f>
        <v>0</v>
      </c>
      <c r="L195" s="140">
        <f ca="1">COUNTIFS('SW Sustain Tracking'!$E:$E,"C38 NB",'SW Sustain Tracking'!$AE:$AE,$D195,'SW Sustain Tracking'!$D:$D,L$186)</f>
        <v>0</v>
      </c>
      <c r="M195" s="140">
        <f ca="1">COUNTIFS('SW Sustain Tracking'!$E:$E,"C38 NB",'SW Sustain Tracking'!$AE:$AE,$D195,'SW Sustain Tracking'!$D:$D,M$186)</f>
        <v>0</v>
      </c>
      <c r="N195" s="140">
        <f ca="1">COUNTIFS('SW Sustain Tracking'!$E:$E,"C38 NB",'SW Sustain Tracking'!$AE:$AE,$D195,'SW Sustain Tracking'!$D:$D,N$186)</f>
        <v>0</v>
      </c>
      <c r="O195" s="140">
        <f ca="1">COUNTIFS('SW Sustain Tracking'!$E:$E,"C38 NB",'SW Sustain Tracking'!$AE:$AE,$D195,'SW Sustain Tracking'!$D:$D,O$186)</f>
        <v>0</v>
      </c>
      <c r="P195" s="140">
        <f ca="1">COUNTIFS('SW Sustain Tracking'!$E:$E,"C38 NB",'SW Sustain Tracking'!$AE:$AE,$D195,'SW Sustain Tracking'!$D:$D,P$186)</f>
        <v>0</v>
      </c>
      <c r="Q195" s="158">
        <f t="shared" ca="1" si="20"/>
        <v>0</v>
      </c>
    </row>
    <row r="196" spans="3:17" ht="15" customHeight="1">
      <c r="C196" s="523"/>
      <c r="D196" s="217" t="e">
        <f ca="1"/>
        <v>#NAME?</v>
      </c>
      <c r="E196" s="140">
        <f ca="1">COUNTIFS('SW Sustain Tracking'!$E:$E,"C38 NB",'SW Sustain Tracking'!$AE:$AE,$D196,'SW Sustain Tracking'!$D:$D,E$186)</f>
        <v>0</v>
      </c>
      <c r="F196" s="140">
        <f ca="1">COUNTIFS('SW Sustain Tracking'!$E:$E,"C38 NB",'SW Sustain Tracking'!$AE:$AE,$D196,'SW Sustain Tracking'!$D:$D,F$186)</f>
        <v>0</v>
      </c>
      <c r="G196" s="140">
        <f ca="1">COUNTIFS('SW Sustain Tracking'!$E:$E,"C38 NB",'SW Sustain Tracking'!$AE:$AE,$D196,'SW Sustain Tracking'!$D:$D,G$186)</f>
        <v>0</v>
      </c>
      <c r="H196" s="140">
        <f ca="1">COUNTIFS('SW Sustain Tracking'!$E:$E,"C38 NB",'SW Sustain Tracking'!$AE:$AE,$D196,'SW Sustain Tracking'!$D:$D,H$186)</f>
        <v>0</v>
      </c>
      <c r="I196" s="140">
        <f ca="1">COUNTIFS('SW Sustain Tracking'!$E:$E,"C38 NB",'SW Sustain Tracking'!$AE:$AE,$D196,'SW Sustain Tracking'!$D:$D,I$186)</f>
        <v>0</v>
      </c>
      <c r="J196" s="140">
        <f ca="1">COUNTIFS('SW Sustain Tracking'!$E:$E,"C38 NB",'SW Sustain Tracking'!$AE:$AE,$D196,'SW Sustain Tracking'!$D:$D,J$186)</f>
        <v>0</v>
      </c>
      <c r="K196" s="140">
        <f ca="1">COUNTIFS('SW Sustain Tracking'!$E:$E,"C38 NB",'SW Sustain Tracking'!$AE:$AE,$D196,'SW Sustain Tracking'!$D:$D,K$186)</f>
        <v>0</v>
      </c>
      <c r="L196" s="140">
        <f ca="1">COUNTIFS('SW Sustain Tracking'!$E:$E,"C38 NB",'SW Sustain Tracking'!$AE:$AE,$D196,'SW Sustain Tracking'!$D:$D,L$186)</f>
        <v>0</v>
      </c>
      <c r="M196" s="140">
        <f ca="1">COUNTIFS('SW Sustain Tracking'!$E:$E,"C38 NB",'SW Sustain Tracking'!$AE:$AE,$D196,'SW Sustain Tracking'!$D:$D,M$186)</f>
        <v>0</v>
      </c>
      <c r="N196" s="140">
        <f ca="1">COUNTIFS('SW Sustain Tracking'!$E:$E,"C38 NB",'SW Sustain Tracking'!$AE:$AE,$D196,'SW Sustain Tracking'!$D:$D,N$186)</f>
        <v>0</v>
      </c>
      <c r="O196" s="140">
        <f ca="1">COUNTIFS('SW Sustain Tracking'!$E:$E,"C38 NB",'SW Sustain Tracking'!$AE:$AE,$D196,'SW Sustain Tracking'!$D:$D,O$186)</f>
        <v>0</v>
      </c>
      <c r="P196" s="140">
        <f ca="1">COUNTIFS('SW Sustain Tracking'!$E:$E,"C38 NB",'SW Sustain Tracking'!$AE:$AE,$D196,'SW Sustain Tracking'!$D:$D,P$186)</f>
        <v>0</v>
      </c>
      <c r="Q196" s="158">
        <f t="shared" ca="1" si="20"/>
        <v>0</v>
      </c>
    </row>
    <row r="197" spans="3:17" ht="15" customHeight="1">
      <c r="C197" s="523"/>
      <c r="D197" s="217" t="e">
        <f ca="1"/>
        <v>#NAME?</v>
      </c>
      <c r="E197" s="140">
        <f ca="1">COUNTIFS('SW Sustain Tracking'!$E:$E,"C38 NB",'SW Sustain Tracking'!$AE:$AE,$D197,'SW Sustain Tracking'!$D:$D,E$186)</f>
        <v>0</v>
      </c>
      <c r="F197" s="140">
        <f ca="1">COUNTIFS('SW Sustain Tracking'!$E:$E,"C38 NB",'SW Sustain Tracking'!$AE:$AE,$D197,'SW Sustain Tracking'!$D:$D,F$186)</f>
        <v>0</v>
      </c>
      <c r="G197" s="140">
        <f ca="1">COUNTIFS('SW Sustain Tracking'!$E:$E,"C38 NB",'SW Sustain Tracking'!$AE:$AE,$D197,'SW Sustain Tracking'!$D:$D,G$186)</f>
        <v>0</v>
      </c>
      <c r="H197" s="140">
        <f ca="1">COUNTIFS('SW Sustain Tracking'!$E:$E,"C38 NB",'SW Sustain Tracking'!$AE:$AE,$D197,'SW Sustain Tracking'!$D:$D,H$186)</f>
        <v>0</v>
      </c>
      <c r="I197" s="140">
        <f ca="1">COUNTIFS('SW Sustain Tracking'!$E:$E,"C38 NB",'SW Sustain Tracking'!$AE:$AE,$D197,'SW Sustain Tracking'!$D:$D,I$186)</f>
        <v>0</v>
      </c>
      <c r="J197" s="140">
        <f ca="1">COUNTIFS('SW Sustain Tracking'!$E:$E,"C38 NB",'SW Sustain Tracking'!$AE:$AE,$D197,'SW Sustain Tracking'!$D:$D,J$186)</f>
        <v>0</v>
      </c>
      <c r="K197" s="140">
        <f ca="1">COUNTIFS('SW Sustain Tracking'!$E:$E,"C38 NB",'SW Sustain Tracking'!$AE:$AE,$D197,'SW Sustain Tracking'!$D:$D,K$186)</f>
        <v>0</v>
      </c>
      <c r="L197" s="140">
        <f ca="1">COUNTIFS('SW Sustain Tracking'!$E:$E,"C38 NB",'SW Sustain Tracking'!$AE:$AE,$D197,'SW Sustain Tracking'!$D:$D,L$186)</f>
        <v>0</v>
      </c>
      <c r="M197" s="140">
        <f ca="1">COUNTIFS('SW Sustain Tracking'!$E:$E,"C38 NB",'SW Sustain Tracking'!$AE:$AE,$D197,'SW Sustain Tracking'!$D:$D,M$186)</f>
        <v>0</v>
      </c>
      <c r="N197" s="140">
        <f ca="1">COUNTIFS('SW Sustain Tracking'!$E:$E,"C38 NB",'SW Sustain Tracking'!$AE:$AE,$D197,'SW Sustain Tracking'!$D:$D,N$186)</f>
        <v>0</v>
      </c>
      <c r="O197" s="140">
        <f ca="1">COUNTIFS('SW Sustain Tracking'!$E:$E,"C38 NB",'SW Sustain Tracking'!$AE:$AE,$D197,'SW Sustain Tracking'!$D:$D,O$186)</f>
        <v>0</v>
      </c>
      <c r="P197" s="140">
        <f ca="1">COUNTIFS('SW Sustain Tracking'!$E:$E,"C38 NB",'SW Sustain Tracking'!$AE:$AE,$D197,'SW Sustain Tracking'!$D:$D,P$186)</f>
        <v>0</v>
      </c>
      <c r="Q197" s="158">
        <f t="shared" ca="1" si="20"/>
        <v>0</v>
      </c>
    </row>
    <row r="198" spans="3:17" ht="15" customHeight="1">
      <c r="C198" s="523"/>
      <c r="D198" s="217" t="e">
        <f ca="1"/>
        <v>#NAME?</v>
      </c>
      <c r="E198" s="140">
        <f ca="1">COUNTIFS('SW Sustain Tracking'!$E:$E,"C38 NB",'SW Sustain Tracking'!$AE:$AE,$D198,'SW Sustain Tracking'!$D:$D,E$186)</f>
        <v>0</v>
      </c>
      <c r="F198" s="140">
        <f ca="1">COUNTIFS('SW Sustain Tracking'!$E:$E,"C38 NB",'SW Sustain Tracking'!$AE:$AE,$D198,'SW Sustain Tracking'!$D:$D,F$186)</f>
        <v>0</v>
      </c>
      <c r="G198" s="140">
        <f ca="1">COUNTIFS('SW Sustain Tracking'!$E:$E,"C38 NB",'SW Sustain Tracking'!$AE:$AE,$D198,'SW Sustain Tracking'!$D:$D,G$186)</f>
        <v>0</v>
      </c>
      <c r="H198" s="140">
        <f ca="1">COUNTIFS('SW Sustain Tracking'!$E:$E,"C38 NB",'SW Sustain Tracking'!$AE:$AE,$D198,'SW Sustain Tracking'!$D:$D,H$186)</f>
        <v>0</v>
      </c>
      <c r="I198" s="140">
        <f ca="1">COUNTIFS('SW Sustain Tracking'!$E:$E,"C38 NB",'SW Sustain Tracking'!$AE:$AE,$D198,'SW Sustain Tracking'!$D:$D,I$186)</f>
        <v>0</v>
      </c>
      <c r="J198" s="140">
        <f ca="1">COUNTIFS('SW Sustain Tracking'!$E:$E,"C38 NB",'SW Sustain Tracking'!$AE:$AE,$D198,'SW Sustain Tracking'!$D:$D,J$186)</f>
        <v>0</v>
      </c>
      <c r="K198" s="140">
        <f ca="1">COUNTIFS('SW Sustain Tracking'!$E:$E,"C38 NB",'SW Sustain Tracking'!$AE:$AE,$D198,'SW Sustain Tracking'!$D:$D,K$186)</f>
        <v>0</v>
      </c>
      <c r="L198" s="140">
        <f ca="1">COUNTIFS('SW Sustain Tracking'!$E:$E,"C38 NB",'SW Sustain Tracking'!$AE:$AE,$D198,'SW Sustain Tracking'!$D:$D,L$186)</f>
        <v>0</v>
      </c>
      <c r="M198" s="140">
        <f ca="1">COUNTIFS('SW Sustain Tracking'!$E:$E,"C38 NB",'SW Sustain Tracking'!$AE:$AE,$D198,'SW Sustain Tracking'!$D:$D,M$186)</f>
        <v>0</v>
      </c>
      <c r="N198" s="140">
        <f ca="1">COUNTIFS('SW Sustain Tracking'!$E:$E,"C38 NB",'SW Sustain Tracking'!$AE:$AE,$D198,'SW Sustain Tracking'!$D:$D,N$186)</f>
        <v>0</v>
      </c>
      <c r="O198" s="140">
        <f ca="1">COUNTIFS('SW Sustain Tracking'!$E:$E,"C38 NB",'SW Sustain Tracking'!$AE:$AE,$D198,'SW Sustain Tracking'!$D:$D,O$186)</f>
        <v>0</v>
      </c>
      <c r="P198" s="140">
        <f ca="1">COUNTIFS('SW Sustain Tracking'!$E:$E,"C38 NB",'SW Sustain Tracking'!$AE:$AE,$D198,'SW Sustain Tracking'!$D:$D,P$186)</f>
        <v>0</v>
      </c>
      <c r="Q198" s="158">
        <f t="shared" ca="1" si="20"/>
        <v>0</v>
      </c>
    </row>
    <row r="199" spans="3:17" ht="14.9" customHeight="1">
      <c r="C199" s="523"/>
      <c r="D199" s="140" t="e">
        <f ca="1"/>
        <v>#NAME?</v>
      </c>
      <c r="E199" s="140">
        <f ca="1">COUNTIFS('SW Sustain Tracking'!$E:$E,"C38 NB",'SW Sustain Tracking'!$AE:$AE,$D199,'SW Sustain Tracking'!$D:$D,E$186)</f>
        <v>0</v>
      </c>
      <c r="F199" s="140">
        <f ca="1">COUNTIFS('SW Sustain Tracking'!$E:$E,"C38 NB",'SW Sustain Tracking'!$AE:$AE,$D199,'SW Sustain Tracking'!$D:$D,F$186)</f>
        <v>0</v>
      </c>
      <c r="G199" s="140">
        <f ca="1">COUNTIFS('SW Sustain Tracking'!$E:$E,"C38 NB",'SW Sustain Tracking'!$AE:$AE,$D199,'SW Sustain Tracking'!$D:$D,G$186)</f>
        <v>0</v>
      </c>
      <c r="H199" s="140">
        <f ca="1">COUNTIFS('SW Sustain Tracking'!$E:$E,"C38 NB",'SW Sustain Tracking'!$AE:$AE,$D199,'SW Sustain Tracking'!$D:$D,H$186)</f>
        <v>0</v>
      </c>
      <c r="I199" s="140">
        <f ca="1">COUNTIFS('SW Sustain Tracking'!$E:$E,"C38 NB",'SW Sustain Tracking'!$AE:$AE,$D199,'SW Sustain Tracking'!$D:$D,I$186)</f>
        <v>0</v>
      </c>
      <c r="J199" s="140">
        <f ca="1">COUNTIFS('SW Sustain Tracking'!$E:$E,"C38 NB",'SW Sustain Tracking'!$AE:$AE,$D199,'SW Sustain Tracking'!$D:$D,J$186)</f>
        <v>0</v>
      </c>
      <c r="K199" s="140">
        <f ca="1">COUNTIFS('SW Sustain Tracking'!$E:$E,"C38 NB",'SW Sustain Tracking'!$AE:$AE,$D199,'SW Sustain Tracking'!$D:$D,K$186)</f>
        <v>0</v>
      </c>
      <c r="L199" s="140">
        <f ca="1">COUNTIFS('SW Sustain Tracking'!$E:$E,"C38 NB",'SW Sustain Tracking'!$AE:$AE,$D199,'SW Sustain Tracking'!$D:$D,L$186)</f>
        <v>0</v>
      </c>
      <c r="M199" s="140">
        <f ca="1">COUNTIFS('SW Sustain Tracking'!$E:$E,"C38 NB",'SW Sustain Tracking'!$AE:$AE,$D199,'SW Sustain Tracking'!$D:$D,M$186)</f>
        <v>0</v>
      </c>
      <c r="N199" s="140">
        <f ca="1">COUNTIFS('SW Sustain Tracking'!$E:$E,"C38 NB",'SW Sustain Tracking'!$AE:$AE,$D199,'SW Sustain Tracking'!$D:$D,N$186)</f>
        <v>0</v>
      </c>
      <c r="O199" s="140">
        <f ca="1">COUNTIFS('SW Sustain Tracking'!$E:$E,"C38 NB",'SW Sustain Tracking'!$AE:$AE,$D199,'SW Sustain Tracking'!$D:$D,O$186)</f>
        <v>0</v>
      </c>
      <c r="P199" s="140">
        <f ca="1">COUNTIFS('SW Sustain Tracking'!$E:$E,"C38 NB",'SW Sustain Tracking'!$AE:$AE,$D199,'SW Sustain Tracking'!$D:$D,P$186)</f>
        <v>0</v>
      </c>
      <c r="Q199" s="158">
        <f t="shared" ca="1" si="20"/>
        <v>0</v>
      </c>
    </row>
    <row r="200" spans="3:17" ht="15" customHeight="1">
      <c r="C200" s="523"/>
      <c r="D200" s="140" t="e">
        <f ca="1"/>
        <v>#NAME?</v>
      </c>
      <c r="E200" s="140">
        <f ca="1">COUNTIFS('SW Sustain Tracking'!$E:$E,"C38 NB",'SW Sustain Tracking'!$AE:$AE,$D200,'SW Sustain Tracking'!$D:$D,E$186)</f>
        <v>0</v>
      </c>
      <c r="F200" s="140">
        <f ca="1">COUNTIFS('SW Sustain Tracking'!$E:$E,"C38 NB",'SW Sustain Tracking'!$AE:$AE,$D200,'SW Sustain Tracking'!$D:$D,F$186)</f>
        <v>0</v>
      </c>
      <c r="G200" s="140">
        <f ca="1">COUNTIFS('SW Sustain Tracking'!$E:$E,"C38 NB",'SW Sustain Tracking'!$AE:$AE,$D200,'SW Sustain Tracking'!$D:$D,G$186)</f>
        <v>0</v>
      </c>
      <c r="H200" s="140">
        <f ca="1">COUNTIFS('SW Sustain Tracking'!$E:$E,"C38 NB",'SW Sustain Tracking'!$AE:$AE,$D200,'SW Sustain Tracking'!$D:$D,H$186)</f>
        <v>0</v>
      </c>
      <c r="I200" s="140">
        <f ca="1">COUNTIFS('SW Sustain Tracking'!$E:$E,"C38 NB",'SW Sustain Tracking'!$AE:$AE,$D200,'SW Sustain Tracking'!$D:$D,I$186)</f>
        <v>0</v>
      </c>
      <c r="J200" s="140">
        <f ca="1">COUNTIFS('SW Sustain Tracking'!$E:$E,"C38 NB",'SW Sustain Tracking'!$AE:$AE,$D200,'SW Sustain Tracking'!$D:$D,J$186)</f>
        <v>0</v>
      </c>
      <c r="K200" s="140">
        <f ca="1">COUNTIFS('SW Sustain Tracking'!$E:$E,"C38 NB",'SW Sustain Tracking'!$AE:$AE,$D200,'SW Sustain Tracking'!$D:$D,K$186)</f>
        <v>0</v>
      </c>
      <c r="L200" s="140">
        <f ca="1">COUNTIFS('SW Sustain Tracking'!$E:$E,"C38 NB",'SW Sustain Tracking'!$AE:$AE,$D200,'SW Sustain Tracking'!$D:$D,L$186)</f>
        <v>0</v>
      </c>
      <c r="M200" s="140">
        <f ca="1">COUNTIFS('SW Sustain Tracking'!$E:$E,"C38 NB",'SW Sustain Tracking'!$AE:$AE,$D200,'SW Sustain Tracking'!$D:$D,M$186)</f>
        <v>0</v>
      </c>
      <c r="N200" s="140">
        <f ca="1">COUNTIFS('SW Sustain Tracking'!$E:$E,"C38 NB",'SW Sustain Tracking'!$AE:$AE,$D200,'SW Sustain Tracking'!$D:$D,N$186)</f>
        <v>0</v>
      </c>
      <c r="O200" s="140">
        <f ca="1">COUNTIFS('SW Sustain Tracking'!$E:$E,"C38 NB",'SW Sustain Tracking'!$AE:$AE,$D200,'SW Sustain Tracking'!$D:$D,O$186)</f>
        <v>0</v>
      </c>
      <c r="P200" s="140">
        <f ca="1">COUNTIFS('SW Sustain Tracking'!$E:$E,"C38 NB",'SW Sustain Tracking'!$AE:$AE,$D200,'SW Sustain Tracking'!$D:$D,P$186)</f>
        <v>0</v>
      </c>
      <c r="Q200" s="158">
        <f t="shared" ca="1" si="20"/>
        <v>0</v>
      </c>
    </row>
    <row r="201" spans="3:17" ht="14.9" customHeight="1">
      <c r="C201" s="523"/>
      <c r="D201" s="140" t="e">
        <f ca="1"/>
        <v>#NAME?</v>
      </c>
      <c r="E201" s="140">
        <f ca="1">COUNTIFS('SW Sustain Tracking'!$E:$E,"C38 NB",'SW Sustain Tracking'!$AE:$AE,$D201,'SW Sustain Tracking'!$D:$D,E$186)</f>
        <v>0</v>
      </c>
      <c r="F201" s="140">
        <f ca="1">COUNTIFS('SW Sustain Tracking'!$E:$E,"C38 NB",'SW Sustain Tracking'!$AE:$AE,$D201,'SW Sustain Tracking'!$D:$D,F$186)</f>
        <v>0</v>
      </c>
      <c r="G201" s="140">
        <f ca="1">COUNTIFS('SW Sustain Tracking'!$E:$E,"C38 NB",'SW Sustain Tracking'!$AE:$AE,$D201,'SW Sustain Tracking'!$D:$D,G$186)</f>
        <v>0</v>
      </c>
      <c r="H201" s="140">
        <f ca="1">COUNTIFS('SW Sustain Tracking'!$E:$E,"C38 NB",'SW Sustain Tracking'!$AE:$AE,$D201,'SW Sustain Tracking'!$D:$D,H$186)</f>
        <v>0</v>
      </c>
      <c r="I201" s="140">
        <f ca="1">COUNTIFS('SW Sustain Tracking'!$E:$E,"C38 NB",'SW Sustain Tracking'!$AE:$AE,$D201,'SW Sustain Tracking'!$D:$D,I$186)</f>
        <v>0</v>
      </c>
      <c r="J201" s="140">
        <f ca="1">COUNTIFS('SW Sustain Tracking'!$E:$E,"C38 NB",'SW Sustain Tracking'!$AE:$AE,$D201,'SW Sustain Tracking'!$D:$D,J$186)</f>
        <v>0</v>
      </c>
      <c r="K201" s="140">
        <f ca="1">COUNTIFS('SW Sustain Tracking'!$E:$E,"C38 NB",'SW Sustain Tracking'!$AE:$AE,$D201,'SW Sustain Tracking'!$D:$D,K$186)</f>
        <v>0</v>
      </c>
      <c r="L201" s="140">
        <f ca="1">COUNTIFS('SW Sustain Tracking'!$E:$E,"C38 NB",'SW Sustain Tracking'!$AE:$AE,$D201,'SW Sustain Tracking'!$D:$D,L$186)</f>
        <v>0</v>
      </c>
      <c r="M201" s="140">
        <f ca="1">COUNTIFS('SW Sustain Tracking'!$E:$E,"C38 NB",'SW Sustain Tracking'!$AE:$AE,$D201,'SW Sustain Tracking'!$D:$D,M$186)</f>
        <v>0</v>
      </c>
      <c r="N201" s="140">
        <f ca="1">COUNTIFS('SW Sustain Tracking'!$E:$E,"C38 NB",'SW Sustain Tracking'!$AE:$AE,$D201,'SW Sustain Tracking'!$D:$D,N$186)</f>
        <v>0</v>
      </c>
      <c r="O201" s="140">
        <f ca="1">COUNTIFS('SW Sustain Tracking'!$E:$E,"C38 NB",'SW Sustain Tracking'!$AE:$AE,$D201,'SW Sustain Tracking'!$D:$D,O$186)</f>
        <v>0</v>
      </c>
      <c r="P201" s="140">
        <f ca="1">COUNTIFS('SW Sustain Tracking'!$E:$E,"C38 NB",'SW Sustain Tracking'!$AE:$AE,$D201,'SW Sustain Tracking'!$D:$D,P$186)</f>
        <v>0</v>
      </c>
      <c r="Q201" s="158">
        <f t="shared" ca="1" si="20"/>
        <v>0</v>
      </c>
    </row>
    <row r="202" spans="3:17" ht="15" customHeight="1">
      <c r="C202" s="523"/>
      <c r="D202" s="140" t="e">
        <f ca="1"/>
        <v>#NAME?</v>
      </c>
      <c r="E202" s="140">
        <f ca="1">COUNTIFS('SW Sustain Tracking'!$E:$E,"C38 NB",'SW Sustain Tracking'!$AE:$AE,$D202,'SW Sustain Tracking'!$D:$D,E$186)</f>
        <v>0</v>
      </c>
      <c r="F202" s="140">
        <f ca="1">COUNTIFS('SW Sustain Tracking'!$E:$E,"C38 NB",'SW Sustain Tracking'!$AE:$AE,$D202,'SW Sustain Tracking'!$D:$D,F$186)</f>
        <v>0</v>
      </c>
      <c r="G202" s="140">
        <f ca="1">COUNTIFS('SW Sustain Tracking'!$E:$E,"C38 NB",'SW Sustain Tracking'!$AE:$AE,$D202,'SW Sustain Tracking'!$D:$D,G$186)</f>
        <v>0</v>
      </c>
      <c r="H202" s="140">
        <f ca="1">COUNTIFS('SW Sustain Tracking'!$E:$E,"C38 NB",'SW Sustain Tracking'!$AE:$AE,$D202,'SW Sustain Tracking'!$D:$D,H$186)</f>
        <v>0</v>
      </c>
      <c r="I202" s="140">
        <f ca="1">COUNTIFS('SW Sustain Tracking'!$E:$E,"C38 NB",'SW Sustain Tracking'!$AE:$AE,$D202,'SW Sustain Tracking'!$D:$D,I$186)</f>
        <v>0</v>
      </c>
      <c r="J202" s="140">
        <f ca="1">COUNTIFS('SW Sustain Tracking'!$E:$E,"C38 NB",'SW Sustain Tracking'!$AE:$AE,$D202,'SW Sustain Tracking'!$D:$D,J$186)</f>
        <v>0</v>
      </c>
      <c r="K202" s="140">
        <f ca="1">COUNTIFS('SW Sustain Tracking'!$E:$E,"C38 NB",'SW Sustain Tracking'!$AE:$AE,$D202,'SW Sustain Tracking'!$D:$D,K$186)</f>
        <v>0</v>
      </c>
      <c r="L202" s="140">
        <f ca="1">COUNTIFS('SW Sustain Tracking'!$E:$E,"C38 NB",'SW Sustain Tracking'!$AE:$AE,$D202,'SW Sustain Tracking'!$D:$D,L$186)</f>
        <v>0</v>
      </c>
      <c r="M202" s="140">
        <f ca="1">COUNTIFS('SW Sustain Tracking'!$E:$E,"C38 NB",'SW Sustain Tracking'!$AE:$AE,$D202,'SW Sustain Tracking'!$D:$D,M$186)</f>
        <v>0</v>
      </c>
      <c r="N202" s="140">
        <f ca="1">COUNTIFS('SW Sustain Tracking'!$E:$E,"C38 NB",'SW Sustain Tracking'!$AE:$AE,$D202,'SW Sustain Tracking'!$D:$D,N$186)</f>
        <v>0</v>
      </c>
      <c r="O202" s="140">
        <f ca="1">COUNTIFS('SW Sustain Tracking'!$E:$E,"C38 NB",'SW Sustain Tracking'!$AE:$AE,$D202,'SW Sustain Tracking'!$D:$D,O$186)</f>
        <v>0</v>
      </c>
      <c r="P202" s="140">
        <f ca="1">COUNTIFS('SW Sustain Tracking'!$E:$E,"C38 NB",'SW Sustain Tracking'!$AE:$AE,$D202,'SW Sustain Tracking'!$D:$D,P$186)</f>
        <v>0</v>
      </c>
      <c r="Q202" s="158">
        <f t="shared" ca="1" si="20"/>
        <v>0</v>
      </c>
    </row>
    <row r="203" spans="3:17" ht="15" customHeight="1">
      <c r="C203" s="523"/>
      <c r="D203" s="217"/>
      <c r="E203" s="217"/>
      <c r="F203" s="217"/>
      <c r="G203" s="217"/>
      <c r="H203" s="217"/>
      <c r="I203" s="217"/>
      <c r="J203" s="217"/>
      <c r="K203" s="217"/>
      <c r="L203" s="217"/>
      <c r="M203" s="217"/>
      <c r="N203" s="217"/>
      <c r="O203" s="217"/>
      <c r="P203" s="217"/>
      <c r="Q203" s="158"/>
    </row>
    <row r="204" spans="3:17" ht="15" customHeight="1">
      <c r="C204" s="523"/>
      <c r="D204" s="140"/>
      <c r="E204" s="140">
        <f>COUNTIFS('SW Sustain Tracking'!$E:$E,"C38 NB",'SW Sustain Tracking'!$AE:$AE,$D204,'SW Sustain Tracking'!$D:$D,E$186)</f>
        <v>0</v>
      </c>
      <c r="F204" s="140">
        <f>COUNTIFS('SW Sustain Tracking'!$E:$E,"C38 NB",'SW Sustain Tracking'!$AE:$AE,$D204,'SW Sustain Tracking'!$D:$D,F$186)</f>
        <v>0</v>
      </c>
      <c r="G204" s="140">
        <f>COUNTIFS('SW Sustain Tracking'!$E:$E,"C38 NB",'SW Sustain Tracking'!$AE:$AE,$D204,'SW Sustain Tracking'!$D:$D,G$186)</f>
        <v>0</v>
      </c>
      <c r="H204" s="140">
        <f>COUNTIFS('SW Sustain Tracking'!$E:$E,"C38 NB",'SW Sustain Tracking'!$AE:$AE,$D204,'SW Sustain Tracking'!$D:$D,H$186)</f>
        <v>0</v>
      </c>
      <c r="I204" s="140">
        <f>COUNTIFS('SW Sustain Tracking'!$E:$E,"C38 NB",'SW Sustain Tracking'!$AE:$AE,$D204,'SW Sustain Tracking'!$D:$D,I$186)</f>
        <v>0</v>
      </c>
      <c r="J204" s="140">
        <f>COUNTIFS('SW Sustain Tracking'!$E:$E,"C38 NB",'SW Sustain Tracking'!$AE:$AE,$D204,'SW Sustain Tracking'!$D:$D,J$186)</f>
        <v>0</v>
      </c>
      <c r="K204" s="140">
        <f>COUNTIFS('SW Sustain Tracking'!$E:$E,"C38 NB",'SW Sustain Tracking'!$AE:$AE,$D204,'SW Sustain Tracking'!$D:$D,K$186)</f>
        <v>0</v>
      </c>
      <c r="L204" s="140">
        <f>COUNTIFS('SW Sustain Tracking'!$E:$E,"C38 NB",'SW Sustain Tracking'!$AE:$AE,$D204,'SW Sustain Tracking'!$D:$D,L$186)</f>
        <v>0</v>
      </c>
      <c r="M204" s="140">
        <f>COUNTIFS('SW Sustain Tracking'!$E:$E,"C38 NB",'SW Sustain Tracking'!$AE:$AE,$D204,'SW Sustain Tracking'!$D:$D,M$186)</f>
        <v>0</v>
      </c>
      <c r="N204" s="140">
        <f>COUNTIFS('SW Sustain Tracking'!$E:$E,"C38 NB",'SW Sustain Tracking'!$AE:$AE,$D204,'SW Sustain Tracking'!$D:$D,N$186)</f>
        <v>0</v>
      </c>
      <c r="O204" s="140">
        <f>COUNTIFS('SW Sustain Tracking'!$E:$E,"C38 NB",'SW Sustain Tracking'!$AE:$AE,$D204,'SW Sustain Tracking'!$D:$D,O$186)</f>
        <v>0</v>
      </c>
      <c r="P204" s="140">
        <f>COUNTIFS('SW Sustain Tracking'!$E:$E,"C38 NB",'SW Sustain Tracking'!$AE:$AE,$D204,'SW Sustain Tracking'!$D:$D,P$186)</f>
        <v>0</v>
      </c>
      <c r="Q204" s="158">
        <f>SUM(E204:P204)</f>
        <v>0</v>
      </c>
    </row>
    <row r="205" spans="3:17" ht="15" customHeight="1">
      <c r="C205" s="523" t="s">
        <v>29</v>
      </c>
      <c r="D205" s="141" t="s">
        <v>5</v>
      </c>
      <c r="E205" s="141">
        <f ca="1">SUM(E206:E214)</f>
        <v>0</v>
      </c>
      <c r="F205" s="141">
        <f t="shared" ref="F205:P205" ca="1" si="21">SUM(F206:F214)</f>
        <v>0</v>
      </c>
      <c r="G205" s="141">
        <f t="shared" ca="1" si="21"/>
        <v>0</v>
      </c>
      <c r="H205" s="141">
        <f t="shared" ca="1" si="21"/>
        <v>0</v>
      </c>
      <c r="I205" s="141">
        <f t="shared" ca="1" si="21"/>
        <v>0</v>
      </c>
      <c r="J205" s="141">
        <f t="shared" ca="1" si="21"/>
        <v>0</v>
      </c>
      <c r="K205" s="141">
        <f t="shared" ca="1" si="21"/>
        <v>0</v>
      </c>
      <c r="L205" s="141">
        <f t="shared" ca="1" si="21"/>
        <v>0</v>
      </c>
      <c r="M205" s="141">
        <f t="shared" ca="1" si="21"/>
        <v>0</v>
      </c>
      <c r="N205" s="141">
        <f t="shared" ca="1" si="21"/>
        <v>0</v>
      </c>
      <c r="O205" s="141">
        <f t="shared" ca="1" si="21"/>
        <v>0</v>
      </c>
      <c r="P205" s="141">
        <f t="shared" ca="1" si="21"/>
        <v>0</v>
      </c>
      <c r="Q205" s="143">
        <f ca="1">SUM(Q206:Q214)</f>
        <v>0</v>
      </c>
    </row>
    <row r="206" spans="3:17">
      <c r="C206" s="523"/>
      <c r="D206" s="140" t="e" cm="1">
        <f t="array" aca="1" ref="D206:D210" ca="1">_xlfn.UNIQUE(_xlfn._xlws.FILTER('SW Sustain Tracking'!AE:AE,'SW Sustain Tracking'!E:E="C38 AIO"))</f>
        <v>#NAME?</v>
      </c>
      <c r="E206" s="140">
        <f ca="1">COUNTIFS('SW Sustain Tracking'!$E:$E,"C38 AIO",'SW Sustain Tracking'!$AE:$AE,$D206,'SW Sustain Tracking'!$D:$D,E$186)</f>
        <v>0</v>
      </c>
      <c r="F206" s="140">
        <f ca="1">COUNTIFS('SW Sustain Tracking'!$E:$E,"C38 AIO",'SW Sustain Tracking'!$AE:$AE,$D206,'SW Sustain Tracking'!$D:$D,F$186)</f>
        <v>0</v>
      </c>
      <c r="G206" s="140">
        <f ca="1">COUNTIFS('SW Sustain Tracking'!$E:$E,"C38 AIO",'SW Sustain Tracking'!$AE:$AE,$D206,'SW Sustain Tracking'!$D:$D,G$186)</f>
        <v>0</v>
      </c>
      <c r="H206" s="140">
        <f ca="1">COUNTIFS('SW Sustain Tracking'!$E:$E,"C38 AIO",'SW Sustain Tracking'!$AE:$AE,$D206,'SW Sustain Tracking'!$D:$D,H$186)</f>
        <v>0</v>
      </c>
      <c r="I206" s="140">
        <f ca="1">COUNTIFS('SW Sustain Tracking'!$E:$E,"C38 AIO",'SW Sustain Tracking'!$AE:$AE,$D206,'SW Sustain Tracking'!$D:$D,I$186)</f>
        <v>0</v>
      </c>
      <c r="J206" s="140">
        <f ca="1">COUNTIFS('SW Sustain Tracking'!$E:$E,"C38 AIO",'SW Sustain Tracking'!$AE:$AE,$D206,'SW Sustain Tracking'!$D:$D,J$186)</f>
        <v>0</v>
      </c>
      <c r="K206" s="140">
        <f ca="1">COUNTIFS('SW Sustain Tracking'!$E:$E,"C38 AIO",'SW Sustain Tracking'!$AE:$AE,$D206,'SW Sustain Tracking'!$D:$D,K$186)</f>
        <v>0</v>
      </c>
      <c r="L206" s="140">
        <f ca="1">COUNTIFS('SW Sustain Tracking'!$E:$E,"C38 AIO",'SW Sustain Tracking'!$AE:$AE,$D206,'SW Sustain Tracking'!$D:$D,L$186)</f>
        <v>0</v>
      </c>
      <c r="M206" s="140">
        <f ca="1">COUNTIFS('SW Sustain Tracking'!$E:$E,"C38 AIO",'SW Sustain Tracking'!$AE:$AE,$D206,'SW Sustain Tracking'!$D:$D,M$186)</f>
        <v>0</v>
      </c>
      <c r="N206" s="140">
        <f ca="1">COUNTIFS('SW Sustain Tracking'!$E:$E,"C38 AIO",'SW Sustain Tracking'!$AE:$AE,$D206,'SW Sustain Tracking'!$D:$D,N$186)</f>
        <v>0</v>
      </c>
      <c r="O206" s="140">
        <f ca="1">COUNTIFS('SW Sustain Tracking'!$E:$E,"C38 AIO",'SW Sustain Tracking'!$AE:$AE,$D206,'SW Sustain Tracking'!$D:$D,O$186)</f>
        <v>0</v>
      </c>
      <c r="P206" s="140">
        <f ca="1">COUNTIFS('SW Sustain Tracking'!$E:$E,"C38 AIO",'SW Sustain Tracking'!$AE:$AE,$D206,'SW Sustain Tracking'!$D:$D,P$186)</f>
        <v>0</v>
      </c>
      <c r="Q206" s="158">
        <f t="shared" ref="Q206:Q214" ca="1" si="22">SUM(E206:P206)</f>
        <v>0</v>
      </c>
    </row>
    <row r="207" spans="3:17">
      <c r="C207" s="523"/>
      <c r="D207" s="140" t="e">
        <f ca="1"/>
        <v>#NAME?</v>
      </c>
      <c r="E207" s="140">
        <f ca="1">COUNTIFS('SW Sustain Tracking'!$E:$E,"C38 AIO",'SW Sustain Tracking'!$AE:$AE,$D207,'SW Sustain Tracking'!$D:$D,E$186)</f>
        <v>0</v>
      </c>
      <c r="F207" s="140">
        <f ca="1">COUNTIFS('SW Sustain Tracking'!$E:$E,"C38 AIO",'SW Sustain Tracking'!$AE:$AE,$D207,'SW Sustain Tracking'!$D:$D,F$186)</f>
        <v>0</v>
      </c>
      <c r="G207" s="140">
        <f ca="1">COUNTIFS('SW Sustain Tracking'!$E:$E,"C38 AIO",'SW Sustain Tracking'!$AE:$AE,$D207,'SW Sustain Tracking'!$D:$D,G$186)</f>
        <v>0</v>
      </c>
      <c r="H207" s="140">
        <f ca="1">COUNTIFS('SW Sustain Tracking'!$E:$E,"C38 AIO",'SW Sustain Tracking'!$AE:$AE,$D207,'SW Sustain Tracking'!$D:$D,H$186)</f>
        <v>0</v>
      </c>
      <c r="I207" s="140">
        <f ca="1">COUNTIFS('SW Sustain Tracking'!$E:$E,"C38 AIO",'SW Sustain Tracking'!$AE:$AE,$D207,'SW Sustain Tracking'!$D:$D,I$186)</f>
        <v>0</v>
      </c>
      <c r="J207" s="140">
        <f ca="1">COUNTIFS('SW Sustain Tracking'!$E:$E,"C38 AIO",'SW Sustain Tracking'!$AE:$AE,$D207,'SW Sustain Tracking'!$D:$D,J$186)</f>
        <v>0</v>
      </c>
      <c r="K207" s="140">
        <f ca="1">COUNTIFS('SW Sustain Tracking'!$E:$E,"C38 AIO",'SW Sustain Tracking'!$AE:$AE,$D207,'SW Sustain Tracking'!$D:$D,K$186)</f>
        <v>0</v>
      </c>
      <c r="L207" s="140">
        <f ca="1">COUNTIFS('SW Sustain Tracking'!$E:$E,"C38 AIO",'SW Sustain Tracking'!$AE:$AE,$D207,'SW Sustain Tracking'!$D:$D,L$186)</f>
        <v>0</v>
      </c>
      <c r="M207" s="140">
        <f ca="1">COUNTIFS('SW Sustain Tracking'!$E:$E,"C38 AIO",'SW Sustain Tracking'!$AE:$AE,$D207,'SW Sustain Tracking'!$D:$D,M$186)</f>
        <v>0</v>
      </c>
      <c r="N207" s="140">
        <f ca="1">COUNTIFS('SW Sustain Tracking'!$E:$E,"C38 AIO",'SW Sustain Tracking'!$AE:$AE,$D207,'SW Sustain Tracking'!$D:$D,N$186)</f>
        <v>0</v>
      </c>
      <c r="O207" s="140">
        <f ca="1">COUNTIFS('SW Sustain Tracking'!$E:$E,"C38 AIO",'SW Sustain Tracking'!$AE:$AE,$D207,'SW Sustain Tracking'!$D:$D,O$186)</f>
        <v>0</v>
      </c>
      <c r="P207" s="140">
        <f ca="1">COUNTIFS('SW Sustain Tracking'!$E:$E,"C38 AIO",'SW Sustain Tracking'!$AE:$AE,$D207,'SW Sustain Tracking'!$D:$D,P$186)</f>
        <v>0</v>
      </c>
      <c r="Q207" s="158">
        <f t="shared" ca="1" si="22"/>
        <v>0</v>
      </c>
    </row>
    <row r="208" spans="3:17">
      <c r="C208" s="523"/>
      <c r="D208" s="140" t="e">
        <f ca="1"/>
        <v>#NAME?</v>
      </c>
      <c r="E208" s="140">
        <f ca="1">COUNTIFS('SW Sustain Tracking'!$E:$E,"C38 AIO",'SW Sustain Tracking'!$AE:$AE,$D208,'SW Sustain Tracking'!$D:$D,E$186)</f>
        <v>0</v>
      </c>
      <c r="F208" s="140">
        <f ca="1">COUNTIFS('SW Sustain Tracking'!$E:$E,"C38 AIO",'SW Sustain Tracking'!$AE:$AE,$D208,'SW Sustain Tracking'!$D:$D,F$186)</f>
        <v>0</v>
      </c>
      <c r="G208" s="140">
        <f ca="1">COUNTIFS('SW Sustain Tracking'!$E:$E,"C38 AIO",'SW Sustain Tracking'!$AE:$AE,$D208,'SW Sustain Tracking'!$D:$D,G$186)</f>
        <v>0</v>
      </c>
      <c r="H208" s="140">
        <f ca="1">COUNTIFS('SW Sustain Tracking'!$E:$E,"C38 AIO",'SW Sustain Tracking'!$AE:$AE,$D208,'SW Sustain Tracking'!$D:$D,H$186)</f>
        <v>0</v>
      </c>
      <c r="I208" s="140">
        <f ca="1">COUNTIFS('SW Sustain Tracking'!$E:$E,"C38 AIO",'SW Sustain Tracking'!$AE:$AE,$D208,'SW Sustain Tracking'!$D:$D,I$186)</f>
        <v>0</v>
      </c>
      <c r="J208" s="140">
        <f ca="1">COUNTIFS('SW Sustain Tracking'!$E:$E,"C38 AIO",'SW Sustain Tracking'!$AE:$AE,$D208,'SW Sustain Tracking'!$D:$D,J$186)</f>
        <v>0</v>
      </c>
      <c r="K208" s="140">
        <f ca="1">COUNTIFS('SW Sustain Tracking'!$E:$E,"C38 AIO",'SW Sustain Tracking'!$AE:$AE,$D208,'SW Sustain Tracking'!$D:$D,K$186)</f>
        <v>0</v>
      </c>
      <c r="L208" s="140">
        <f ca="1">COUNTIFS('SW Sustain Tracking'!$E:$E,"C38 AIO",'SW Sustain Tracking'!$AE:$AE,$D208,'SW Sustain Tracking'!$D:$D,L$186)</f>
        <v>0</v>
      </c>
      <c r="M208" s="140">
        <f ca="1">COUNTIFS('SW Sustain Tracking'!$E:$E,"C38 AIO",'SW Sustain Tracking'!$AE:$AE,$D208,'SW Sustain Tracking'!$D:$D,M$186)</f>
        <v>0</v>
      </c>
      <c r="N208" s="140">
        <f ca="1">COUNTIFS('SW Sustain Tracking'!$E:$E,"C38 AIO",'SW Sustain Tracking'!$AE:$AE,$D208,'SW Sustain Tracking'!$D:$D,N$186)</f>
        <v>0</v>
      </c>
      <c r="O208" s="140">
        <f ca="1">COUNTIFS('SW Sustain Tracking'!$E:$E,"C38 AIO",'SW Sustain Tracking'!$AE:$AE,$D208,'SW Sustain Tracking'!$D:$D,O$186)</f>
        <v>0</v>
      </c>
      <c r="P208" s="140">
        <f ca="1">COUNTIFS('SW Sustain Tracking'!$E:$E,"C38 AIO",'SW Sustain Tracking'!$AE:$AE,$D208,'SW Sustain Tracking'!$D:$D,P$186)</f>
        <v>0</v>
      </c>
      <c r="Q208" s="158">
        <f t="shared" ca="1" si="22"/>
        <v>0</v>
      </c>
    </row>
    <row r="209" spans="3:17">
      <c r="C209" s="523"/>
      <c r="D209" s="217" t="e">
        <f ca="1"/>
        <v>#NAME?</v>
      </c>
      <c r="E209" s="140">
        <f ca="1">COUNTIFS('SW Sustain Tracking'!$E:$E,"C38 AIO",'SW Sustain Tracking'!$AE:$AE,$D209,'SW Sustain Tracking'!$D:$D,E$186)</f>
        <v>0</v>
      </c>
      <c r="F209" s="140">
        <f ca="1">COUNTIFS('SW Sustain Tracking'!$E:$E,"C38 AIO",'SW Sustain Tracking'!$AE:$AE,$D209,'SW Sustain Tracking'!$D:$D,F$186)</f>
        <v>0</v>
      </c>
      <c r="G209" s="140">
        <f ca="1">COUNTIFS('SW Sustain Tracking'!$E:$E,"C38 AIO",'SW Sustain Tracking'!$AE:$AE,$D209,'SW Sustain Tracking'!$D:$D,G$186)</f>
        <v>0</v>
      </c>
      <c r="H209" s="140">
        <f ca="1">COUNTIFS('SW Sustain Tracking'!$E:$E,"C38 AIO",'SW Sustain Tracking'!$AE:$AE,$D209,'SW Sustain Tracking'!$D:$D,H$186)</f>
        <v>0</v>
      </c>
      <c r="I209" s="140">
        <f ca="1">COUNTIFS('SW Sustain Tracking'!$E:$E,"C38 AIO",'SW Sustain Tracking'!$AE:$AE,$D209,'SW Sustain Tracking'!$D:$D,I$186)</f>
        <v>0</v>
      </c>
      <c r="J209" s="140">
        <f ca="1">COUNTIFS('SW Sustain Tracking'!$E:$E,"C38 AIO",'SW Sustain Tracking'!$AE:$AE,$D209,'SW Sustain Tracking'!$D:$D,J$186)</f>
        <v>0</v>
      </c>
      <c r="K209" s="140">
        <f ca="1">COUNTIFS('SW Sustain Tracking'!$E:$E,"C38 AIO",'SW Sustain Tracking'!$AE:$AE,$D209,'SW Sustain Tracking'!$D:$D,K$186)</f>
        <v>0</v>
      </c>
      <c r="L209" s="140">
        <f ca="1">COUNTIFS('SW Sustain Tracking'!$E:$E,"C38 AIO",'SW Sustain Tracking'!$AE:$AE,$D209,'SW Sustain Tracking'!$D:$D,L$186)</f>
        <v>0</v>
      </c>
      <c r="M209" s="140">
        <f ca="1">COUNTIFS('SW Sustain Tracking'!$E:$E,"C38 AIO",'SW Sustain Tracking'!$AE:$AE,$D209,'SW Sustain Tracking'!$D:$D,M$186)</f>
        <v>0</v>
      </c>
      <c r="N209" s="140">
        <f ca="1">COUNTIFS('SW Sustain Tracking'!$E:$E,"C38 AIO",'SW Sustain Tracking'!$AE:$AE,$D209,'SW Sustain Tracking'!$D:$D,N$186)</f>
        <v>0</v>
      </c>
      <c r="O209" s="140">
        <f ca="1">COUNTIFS('SW Sustain Tracking'!$E:$E,"C38 AIO",'SW Sustain Tracking'!$AE:$AE,$D209,'SW Sustain Tracking'!$D:$D,O$186)</f>
        <v>0</v>
      </c>
      <c r="P209" s="140">
        <f ca="1">COUNTIFS('SW Sustain Tracking'!$E:$E,"C38 AIO",'SW Sustain Tracking'!$AE:$AE,$D209,'SW Sustain Tracking'!$D:$D,P$186)</f>
        <v>0</v>
      </c>
      <c r="Q209" s="158">
        <f t="shared" ca="1" si="22"/>
        <v>0</v>
      </c>
    </row>
    <row r="210" spans="3:17">
      <c r="C210" s="523"/>
      <c r="D210" s="217" t="e">
        <f ca="1"/>
        <v>#NAME?</v>
      </c>
      <c r="E210" s="140">
        <f ca="1">COUNTIFS('SW Sustain Tracking'!$E:$E,"C38 AIO",'SW Sustain Tracking'!$AE:$AE,$D210,'SW Sustain Tracking'!$D:$D,E$186)</f>
        <v>0</v>
      </c>
      <c r="F210" s="140">
        <f ca="1">COUNTIFS('SW Sustain Tracking'!$E:$E,"C38 AIO",'SW Sustain Tracking'!$AE:$AE,$D210,'SW Sustain Tracking'!$D:$D,F$186)</f>
        <v>0</v>
      </c>
      <c r="G210" s="140">
        <f ca="1">COUNTIFS('SW Sustain Tracking'!$E:$E,"C38 AIO",'SW Sustain Tracking'!$AE:$AE,$D210,'SW Sustain Tracking'!$D:$D,G$186)</f>
        <v>0</v>
      </c>
      <c r="H210" s="140">
        <f ca="1">COUNTIFS('SW Sustain Tracking'!$E:$E,"C38 AIO",'SW Sustain Tracking'!$AE:$AE,$D210,'SW Sustain Tracking'!$D:$D,H$186)</f>
        <v>0</v>
      </c>
      <c r="I210" s="140">
        <f ca="1">COUNTIFS('SW Sustain Tracking'!$E:$E,"C38 AIO",'SW Sustain Tracking'!$AE:$AE,$D210,'SW Sustain Tracking'!$D:$D,I$186)</f>
        <v>0</v>
      </c>
      <c r="J210" s="140">
        <f ca="1">COUNTIFS('SW Sustain Tracking'!$E:$E,"C38 AIO",'SW Sustain Tracking'!$AE:$AE,$D210,'SW Sustain Tracking'!$D:$D,J$186)</f>
        <v>0</v>
      </c>
      <c r="K210" s="140">
        <f ca="1">COUNTIFS('SW Sustain Tracking'!$E:$E,"C38 AIO",'SW Sustain Tracking'!$AE:$AE,$D210,'SW Sustain Tracking'!$D:$D,K$186)</f>
        <v>0</v>
      </c>
      <c r="L210" s="140">
        <f ca="1">COUNTIFS('SW Sustain Tracking'!$E:$E,"C38 AIO",'SW Sustain Tracking'!$AE:$AE,$D210,'SW Sustain Tracking'!$D:$D,L$186)</f>
        <v>0</v>
      </c>
      <c r="M210" s="140">
        <f ca="1">COUNTIFS('SW Sustain Tracking'!$E:$E,"C38 AIO",'SW Sustain Tracking'!$AE:$AE,$D210,'SW Sustain Tracking'!$D:$D,M$186)</f>
        <v>0</v>
      </c>
      <c r="N210" s="140">
        <f ca="1">COUNTIFS('SW Sustain Tracking'!$E:$E,"C38 AIO",'SW Sustain Tracking'!$AE:$AE,$D210,'SW Sustain Tracking'!$D:$D,N$186)</f>
        <v>0</v>
      </c>
      <c r="O210" s="140">
        <f ca="1">COUNTIFS('SW Sustain Tracking'!$E:$E,"C38 AIO",'SW Sustain Tracking'!$AE:$AE,$D210,'SW Sustain Tracking'!$D:$D,O$186)</f>
        <v>0</v>
      </c>
      <c r="P210" s="140">
        <f ca="1">COUNTIFS('SW Sustain Tracking'!$E:$E,"C38 AIO",'SW Sustain Tracking'!$AE:$AE,$D210,'SW Sustain Tracking'!$D:$D,P$186)</f>
        <v>0</v>
      </c>
      <c r="Q210" s="158">
        <f t="shared" ca="1" si="22"/>
        <v>0</v>
      </c>
    </row>
    <row r="211" spans="3:17">
      <c r="C211" s="523"/>
      <c r="D211" s="217"/>
      <c r="E211" s="140">
        <f>COUNTIFS('SW Sustain Tracking'!$E:$E,"C38 AIO",'SW Sustain Tracking'!$AE:$AE,$D211,'SW Sustain Tracking'!$D:$D,E$186)</f>
        <v>0</v>
      </c>
      <c r="F211" s="140">
        <f>COUNTIFS('SW Sustain Tracking'!$E:$E,"C38 AIO",'SW Sustain Tracking'!$AE:$AE,$D211,'SW Sustain Tracking'!$D:$D,F$186)</f>
        <v>0</v>
      </c>
      <c r="G211" s="140">
        <f>COUNTIFS('SW Sustain Tracking'!$E:$E,"C38 AIO",'SW Sustain Tracking'!$AE:$AE,$D211,'SW Sustain Tracking'!$D:$D,G$186)</f>
        <v>0</v>
      </c>
      <c r="H211" s="140">
        <f>COUNTIFS('SW Sustain Tracking'!$E:$E,"C38 AIO",'SW Sustain Tracking'!$AE:$AE,$D211,'SW Sustain Tracking'!$D:$D,H$186)</f>
        <v>0</v>
      </c>
      <c r="I211" s="140">
        <f>COUNTIFS('SW Sustain Tracking'!$E:$E,"C38 AIO",'SW Sustain Tracking'!$AE:$AE,$D211,'SW Sustain Tracking'!$D:$D,I$186)</f>
        <v>0</v>
      </c>
      <c r="J211" s="140">
        <f>COUNTIFS('SW Sustain Tracking'!$E:$E,"C38 AIO",'SW Sustain Tracking'!$AE:$AE,$D211,'SW Sustain Tracking'!$D:$D,J$186)</f>
        <v>0</v>
      </c>
      <c r="K211" s="140">
        <f>COUNTIFS('SW Sustain Tracking'!$E:$E,"C38 AIO",'SW Sustain Tracking'!$AE:$AE,$D211,'SW Sustain Tracking'!$D:$D,K$186)</f>
        <v>0</v>
      </c>
      <c r="L211" s="140">
        <f>COUNTIFS('SW Sustain Tracking'!$E:$E,"C38 AIO",'SW Sustain Tracking'!$AE:$AE,$D211,'SW Sustain Tracking'!$D:$D,L$186)</f>
        <v>0</v>
      </c>
      <c r="M211" s="140">
        <f>COUNTIFS('SW Sustain Tracking'!$E:$E,"C38 AIO",'SW Sustain Tracking'!$AE:$AE,$D211,'SW Sustain Tracking'!$D:$D,M$186)</f>
        <v>0</v>
      </c>
      <c r="N211" s="140">
        <f>COUNTIFS('SW Sustain Tracking'!$E:$E,"C38 AIO",'SW Sustain Tracking'!$AE:$AE,$D211,'SW Sustain Tracking'!$D:$D,N$186)</f>
        <v>0</v>
      </c>
      <c r="O211" s="140">
        <f>COUNTIFS('SW Sustain Tracking'!$E:$E,"C38 AIO",'SW Sustain Tracking'!$AE:$AE,$D211,'SW Sustain Tracking'!$D:$D,O$186)</f>
        <v>0</v>
      </c>
      <c r="P211" s="140">
        <f>COUNTIFS('SW Sustain Tracking'!$E:$E,"C38 AIO",'SW Sustain Tracking'!$AE:$AE,$D211,'SW Sustain Tracking'!$D:$D,P$186)</f>
        <v>0</v>
      </c>
      <c r="Q211" s="158">
        <f t="shared" si="22"/>
        <v>0</v>
      </c>
    </row>
    <row r="212" spans="3:17">
      <c r="C212" s="523"/>
      <c r="D212" s="140"/>
      <c r="E212" s="140">
        <f>COUNTIFS('SW Sustain Tracking'!$E:$E,"C38 AIO",'SW Sustain Tracking'!$AE:$AE,$D212,'SW Sustain Tracking'!$D:$D,E$186)</f>
        <v>0</v>
      </c>
      <c r="F212" s="140">
        <f>COUNTIFS('SW Sustain Tracking'!$E:$E,"C38 AIO",'SW Sustain Tracking'!$AE:$AE,$D212,'SW Sustain Tracking'!$D:$D,F$186)</f>
        <v>0</v>
      </c>
      <c r="G212" s="140">
        <f>COUNTIFS('SW Sustain Tracking'!$E:$E,"C38 AIO",'SW Sustain Tracking'!$AE:$AE,$D212,'SW Sustain Tracking'!$D:$D,G$186)</f>
        <v>0</v>
      </c>
      <c r="H212" s="140">
        <f>COUNTIFS('SW Sustain Tracking'!$E:$E,"C38 AIO",'SW Sustain Tracking'!$AE:$AE,$D212,'SW Sustain Tracking'!$D:$D,H$186)</f>
        <v>0</v>
      </c>
      <c r="I212" s="140">
        <f>COUNTIFS('SW Sustain Tracking'!$E:$E,"C38 AIO",'SW Sustain Tracking'!$AE:$AE,$D212,'SW Sustain Tracking'!$D:$D,I$186)</f>
        <v>0</v>
      </c>
      <c r="J212" s="140">
        <f>COUNTIFS('SW Sustain Tracking'!$E:$E,"C38 AIO",'SW Sustain Tracking'!$AE:$AE,$D212,'SW Sustain Tracking'!$D:$D,J$186)</f>
        <v>0</v>
      </c>
      <c r="K212" s="140">
        <f>COUNTIFS('SW Sustain Tracking'!$E:$E,"C38 AIO",'SW Sustain Tracking'!$AE:$AE,$D212,'SW Sustain Tracking'!$D:$D,K$186)</f>
        <v>0</v>
      </c>
      <c r="L212" s="140">
        <f>COUNTIFS('SW Sustain Tracking'!$E:$E,"C38 AIO",'SW Sustain Tracking'!$AE:$AE,$D212,'SW Sustain Tracking'!$D:$D,L$186)</f>
        <v>0</v>
      </c>
      <c r="M212" s="140">
        <f>COUNTIFS('SW Sustain Tracking'!$E:$E,"C38 AIO",'SW Sustain Tracking'!$AE:$AE,$D212,'SW Sustain Tracking'!$D:$D,M$186)</f>
        <v>0</v>
      </c>
      <c r="N212" s="140">
        <f>COUNTIFS('SW Sustain Tracking'!$E:$E,"C38 AIO",'SW Sustain Tracking'!$AE:$AE,$D212,'SW Sustain Tracking'!$D:$D,N$186)</f>
        <v>0</v>
      </c>
      <c r="O212" s="140">
        <f>COUNTIFS('SW Sustain Tracking'!$E:$E,"C38 AIO",'SW Sustain Tracking'!$AE:$AE,$D212,'SW Sustain Tracking'!$D:$D,O$186)</f>
        <v>0</v>
      </c>
      <c r="P212" s="140">
        <f>COUNTIFS('SW Sustain Tracking'!$E:$E,"C38 AIO",'SW Sustain Tracking'!$AE:$AE,$D212,'SW Sustain Tracking'!$D:$D,P$186)</f>
        <v>0</v>
      </c>
      <c r="Q212" s="158">
        <f t="shared" si="22"/>
        <v>0</v>
      </c>
    </row>
    <row r="213" spans="3:17">
      <c r="C213" s="523"/>
      <c r="D213" s="140"/>
      <c r="E213" s="140">
        <f>COUNTIFS('SW Sustain Tracking'!$E:$E,"C38 AIO",'SW Sustain Tracking'!$AE:$AE,$D213,'SW Sustain Tracking'!$D:$D,E$186)</f>
        <v>0</v>
      </c>
      <c r="F213" s="140">
        <f>COUNTIFS('SW Sustain Tracking'!$E:$E,"C38 AIO",'SW Sustain Tracking'!$AE:$AE,$D213,'SW Sustain Tracking'!$D:$D,F$186)</f>
        <v>0</v>
      </c>
      <c r="G213" s="140">
        <f>COUNTIFS('SW Sustain Tracking'!$E:$E,"C38 AIO",'SW Sustain Tracking'!$AE:$AE,$D213,'SW Sustain Tracking'!$D:$D,G$186)</f>
        <v>0</v>
      </c>
      <c r="H213" s="140">
        <f>COUNTIFS('SW Sustain Tracking'!$E:$E,"C38 AIO",'SW Sustain Tracking'!$AE:$AE,$D213,'SW Sustain Tracking'!$D:$D,H$186)</f>
        <v>0</v>
      </c>
      <c r="I213" s="140">
        <f>COUNTIFS('SW Sustain Tracking'!$E:$E,"C38 AIO",'SW Sustain Tracking'!$AE:$AE,$D213,'SW Sustain Tracking'!$D:$D,I$186)</f>
        <v>0</v>
      </c>
      <c r="J213" s="140">
        <f>COUNTIFS('SW Sustain Tracking'!$E:$E,"C38 AIO",'SW Sustain Tracking'!$AE:$AE,$D213,'SW Sustain Tracking'!$D:$D,J$186)</f>
        <v>0</v>
      </c>
      <c r="K213" s="140">
        <f>COUNTIFS('SW Sustain Tracking'!$E:$E,"C38 AIO",'SW Sustain Tracking'!$AE:$AE,$D213,'SW Sustain Tracking'!$D:$D,K$186)</f>
        <v>0</v>
      </c>
      <c r="L213" s="140">
        <f>COUNTIFS('SW Sustain Tracking'!$E:$E,"C38 AIO",'SW Sustain Tracking'!$AE:$AE,$D213,'SW Sustain Tracking'!$D:$D,L$186)</f>
        <v>0</v>
      </c>
      <c r="M213" s="140">
        <f>COUNTIFS('SW Sustain Tracking'!$E:$E,"C38 AIO",'SW Sustain Tracking'!$AE:$AE,$D213,'SW Sustain Tracking'!$D:$D,M$186)</f>
        <v>0</v>
      </c>
      <c r="N213" s="140">
        <f>COUNTIFS('SW Sustain Tracking'!$E:$E,"C38 AIO",'SW Sustain Tracking'!$AE:$AE,$D213,'SW Sustain Tracking'!$D:$D,N$186)</f>
        <v>0</v>
      </c>
      <c r="O213" s="140">
        <f>COUNTIFS('SW Sustain Tracking'!$E:$E,"C38 AIO",'SW Sustain Tracking'!$AE:$AE,$D213,'SW Sustain Tracking'!$D:$D,O$186)</f>
        <v>0</v>
      </c>
      <c r="P213" s="140">
        <f>COUNTIFS('SW Sustain Tracking'!$E:$E,"C38 AIO",'SW Sustain Tracking'!$AE:$AE,$D213,'SW Sustain Tracking'!$D:$D,P$186)</f>
        <v>0</v>
      </c>
      <c r="Q213" s="158">
        <f t="shared" si="22"/>
        <v>0</v>
      </c>
    </row>
    <row r="214" spans="3:17">
      <c r="C214" s="523"/>
      <c r="D214" s="140"/>
      <c r="E214" s="140">
        <f>COUNTIFS('SW Sustain Tracking'!$E:$E,"C38 AIO",'SW Sustain Tracking'!$AE:$AE,$D214,'SW Sustain Tracking'!$D:$D,E$186)</f>
        <v>0</v>
      </c>
      <c r="F214" s="140">
        <f>COUNTIFS('SW Sustain Tracking'!$E:$E,"C38 AIO",'SW Sustain Tracking'!$AE:$AE,$D214,'SW Sustain Tracking'!$D:$D,F$186)</f>
        <v>0</v>
      </c>
      <c r="G214" s="140">
        <f>COUNTIFS('SW Sustain Tracking'!$E:$E,"C38 AIO",'SW Sustain Tracking'!$AE:$AE,$D214,'SW Sustain Tracking'!$D:$D,G$186)</f>
        <v>0</v>
      </c>
      <c r="H214" s="140">
        <f>COUNTIFS('SW Sustain Tracking'!$E:$E,"C38 AIO",'SW Sustain Tracking'!$AE:$AE,$D214,'SW Sustain Tracking'!$D:$D,H$186)</f>
        <v>0</v>
      </c>
      <c r="I214" s="140">
        <f>COUNTIFS('SW Sustain Tracking'!$E:$E,"C38 AIO",'SW Sustain Tracking'!$AE:$AE,$D214,'SW Sustain Tracking'!$D:$D,I$186)</f>
        <v>0</v>
      </c>
      <c r="J214" s="140">
        <f>COUNTIFS('SW Sustain Tracking'!$E:$E,"C38 AIO",'SW Sustain Tracking'!$AE:$AE,$D214,'SW Sustain Tracking'!$D:$D,J$186)</f>
        <v>0</v>
      </c>
      <c r="K214" s="140">
        <f>COUNTIFS('SW Sustain Tracking'!$E:$E,"C38 AIO",'SW Sustain Tracking'!$AE:$AE,$D214,'SW Sustain Tracking'!$D:$D,K$186)</f>
        <v>0</v>
      </c>
      <c r="L214" s="140">
        <f>COUNTIFS('SW Sustain Tracking'!$E:$E,"C38 AIO",'SW Sustain Tracking'!$AE:$AE,$D214,'SW Sustain Tracking'!$D:$D,L$186)</f>
        <v>0</v>
      </c>
      <c r="M214" s="140">
        <f>COUNTIFS('SW Sustain Tracking'!$E:$E,"C38 AIO",'SW Sustain Tracking'!$AE:$AE,$D214,'SW Sustain Tracking'!$D:$D,M$186)</f>
        <v>0</v>
      </c>
      <c r="N214" s="140">
        <f>COUNTIFS('SW Sustain Tracking'!$E:$E,"C38 AIO",'SW Sustain Tracking'!$AE:$AE,$D214,'SW Sustain Tracking'!$D:$D,N$186)</f>
        <v>0</v>
      </c>
      <c r="O214" s="140">
        <f>COUNTIFS('SW Sustain Tracking'!$E:$E,"C38 AIO",'SW Sustain Tracking'!$AE:$AE,$D214,'SW Sustain Tracking'!$D:$D,O$186)</f>
        <v>0</v>
      </c>
      <c r="P214" s="140">
        <f>COUNTIFS('SW Sustain Tracking'!$E:$E,"C38 AIO",'SW Sustain Tracking'!$AE:$AE,$D214,'SW Sustain Tracking'!$D:$D,P$186)</f>
        <v>0</v>
      </c>
      <c r="Q214" s="158">
        <f t="shared" si="22"/>
        <v>0</v>
      </c>
    </row>
    <row r="215" spans="3:17" ht="17.149999999999999" customHeight="1" thickBot="1">
      <c r="C215" s="144" t="s">
        <v>640</v>
      </c>
      <c r="D215" s="145"/>
      <c r="E215" s="145">
        <f ca="1">E187+E205</f>
        <v>0</v>
      </c>
      <c r="F215" s="145">
        <f t="shared" ref="F215:Q215" ca="1" si="23">F187+F205</f>
        <v>0</v>
      </c>
      <c r="G215" s="145">
        <f t="shared" ca="1" si="23"/>
        <v>0</v>
      </c>
      <c r="H215" s="145">
        <f t="shared" ca="1" si="23"/>
        <v>0</v>
      </c>
      <c r="I215" s="145">
        <f t="shared" ca="1" si="23"/>
        <v>0</v>
      </c>
      <c r="J215" s="145">
        <f t="shared" ca="1" si="23"/>
        <v>0</v>
      </c>
      <c r="K215" s="145">
        <f t="shared" ca="1" si="23"/>
        <v>0</v>
      </c>
      <c r="L215" s="145">
        <f t="shared" ca="1" si="23"/>
        <v>0</v>
      </c>
      <c r="M215" s="145">
        <f t="shared" ca="1" si="23"/>
        <v>0</v>
      </c>
      <c r="N215" s="145">
        <f t="shared" ca="1" si="23"/>
        <v>0</v>
      </c>
      <c r="O215" s="145">
        <f t="shared" ca="1" si="23"/>
        <v>0</v>
      </c>
      <c r="P215" s="145">
        <f t="shared" ca="1" si="23"/>
        <v>0</v>
      </c>
      <c r="Q215" s="146">
        <f t="shared" ca="1" si="23"/>
        <v>0</v>
      </c>
    </row>
  </sheetData>
  <mergeCells count="16">
    <mergeCell ref="J32:J33"/>
    <mergeCell ref="C15:C16"/>
    <mergeCell ref="D15:F15"/>
    <mergeCell ref="G15:I15"/>
    <mergeCell ref="J15:J16"/>
    <mergeCell ref="C32:C33"/>
    <mergeCell ref="D32:F32"/>
    <mergeCell ref="G32:I32"/>
    <mergeCell ref="C205:C214"/>
    <mergeCell ref="C49:H49"/>
    <mergeCell ref="C106:H106"/>
    <mergeCell ref="C128:H128"/>
    <mergeCell ref="C187:C204"/>
    <mergeCell ref="C140:C166"/>
    <mergeCell ref="C167:C182"/>
    <mergeCell ref="C84:H84"/>
  </mergeCells>
  <phoneticPr fontId="5" type="noConversion"/>
  <pageMargins left="0.7" right="0.7" top="0.75" bottom="0.75" header="0.51180555555555496" footer="0.51180555555555496"/>
  <pageSetup paperSize="9" firstPageNumber="0" orientation="portrait" horizontalDpi="300" verticalDpi="300" r:id="rId1"/>
  <ignoredErrors>
    <ignoredError sqref="Q205"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M54"/>
  <sheetViews>
    <sheetView zoomScale="70" zoomScaleNormal="70" workbookViewId="0">
      <selection activeCell="B3" sqref="B3"/>
    </sheetView>
  </sheetViews>
  <sheetFormatPr defaultColWidth="8.54296875" defaultRowHeight="14"/>
  <cols>
    <col min="1" max="1" width="8.54296875" style="105"/>
    <col min="2" max="2" width="20" style="112" bestFit="1" customWidth="1"/>
    <col min="3" max="4" width="20" style="112" customWidth="1"/>
    <col min="5" max="5" width="13.54296875" style="112" customWidth="1"/>
    <col min="6" max="6" width="23.54296875" style="105" customWidth="1"/>
    <col min="7" max="7" width="28.08984375" style="105" customWidth="1"/>
    <col min="8" max="8" width="24.08984375" style="105" customWidth="1"/>
    <col min="9" max="9" width="35.453125" style="105" customWidth="1"/>
    <col min="10" max="10" width="27.08984375" style="105" customWidth="1"/>
    <col min="11" max="11" width="25.453125" style="105" customWidth="1"/>
    <col min="12" max="12" width="28.08984375" style="105" customWidth="1"/>
    <col min="13" max="13" width="28" style="105" customWidth="1"/>
    <col min="14" max="14" width="5.08984375" style="105" customWidth="1"/>
    <col min="15" max="16384" width="8.54296875" style="105"/>
  </cols>
  <sheetData>
    <row r="2" spans="1:13" ht="29">
      <c r="B2" s="113" t="s">
        <v>667</v>
      </c>
      <c r="C2" s="113" t="s">
        <v>677</v>
      </c>
      <c r="D2" s="113" t="s">
        <v>679</v>
      </c>
      <c r="E2" s="113" t="s">
        <v>681</v>
      </c>
      <c r="F2" s="113" t="s">
        <v>682</v>
      </c>
      <c r="G2" s="113" t="s">
        <v>685</v>
      </c>
      <c r="H2" s="113" t="s">
        <v>688</v>
      </c>
      <c r="I2" s="114" t="s">
        <v>690</v>
      </c>
      <c r="J2" s="107" t="s">
        <v>671</v>
      </c>
      <c r="K2" s="108" t="s">
        <v>669</v>
      </c>
      <c r="L2" s="108" t="s">
        <v>675</v>
      </c>
      <c r="M2" s="108" t="s">
        <v>686</v>
      </c>
    </row>
    <row r="3" spans="1:13" ht="63.65" customHeight="1">
      <c r="A3" s="105" t="s">
        <v>672</v>
      </c>
      <c r="B3" s="311" t="s">
        <v>673</v>
      </c>
      <c r="C3" s="109" t="s">
        <v>678</v>
      </c>
      <c r="D3" s="109" t="s">
        <v>680</v>
      </c>
      <c r="E3" s="110">
        <v>46113</v>
      </c>
      <c r="F3" s="111" t="s">
        <v>683</v>
      </c>
      <c r="G3" s="111" t="s">
        <v>689</v>
      </c>
      <c r="H3" s="106"/>
      <c r="I3" s="106"/>
      <c r="J3" s="106" t="s">
        <v>670</v>
      </c>
      <c r="K3" s="111" t="s">
        <v>674</v>
      </c>
      <c r="L3" s="106" t="s">
        <v>676</v>
      </c>
      <c r="M3" s="111" t="s">
        <v>687</v>
      </c>
    </row>
    <row r="4" spans="1:13" ht="35" customHeight="1">
      <c r="B4" s="237" t="s">
        <v>863</v>
      </c>
      <c r="C4" s="242"/>
      <c r="D4" s="176"/>
      <c r="E4" s="172"/>
      <c r="F4" s="172"/>
      <c r="G4" s="182"/>
      <c r="H4" s="250" t="s">
        <v>911</v>
      </c>
      <c r="I4" s="249"/>
      <c r="J4" s="175" t="s">
        <v>912</v>
      </c>
      <c r="K4" s="248"/>
      <c r="L4" s="249"/>
      <c r="M4" s="248"/>
    </row>
    <row r="5" spans="1:13" ht="22.5" customHeight="1">
      <c r="B5" s="377" t="s">
        <v>1653</v>
      </c>
      <c r="C5" s="197" t="s">
        <v>1651</v>
      </c>
      <c r="D5" s="197" t="s">
        <v>803</v>
      </c>
      <c r="E5" s="197" t="s">
        <v>803</v>
      </c>
      <c r="F5" s="182" t="s">
        <v>804</v>
      </c>
      <c r="G5" s="175" t="s">
        <v>708</v>
      </c>
      <c r="H5" s="175" t="s">
        <v>1532</v>
      </c>
      <c r="I5" s="249"/>
      <c r="J5" s="175" t="s">
        <v>828</v>
      </c>
      <c r="K5" s="331" t="s">
        <v>1528</v>
      </c>
      <c r="L5" s="331" t="s">
        <v>1529</v>
      </c>
      <c r="M5" s="307" t="s">
        <v>1530</v>
      </c>
    </row>
    <row r="6" spans="1:13" ht="23" customHeight="1">
      <c r="B6" s="377" t="s">
        <v>1650</v>
      </c>
      <c r="C6" s="197" t="s">
        <v>803</v>
      </c>
      <c r="D6" s="197" t="s">
        <v>803</v>
      </c>
      <c r="E6" s="197" t="s">
        <v>803</v>
      </c>
      <c r="F6" s="182" t="s">
        <v>804</v>
      </c>
      <c r="G6" s="175" t="s">
        <v>708</v>
      </c>
      <c r="H6" s="175" t="s">
        <v>1532</v>
      </c>
      <c r="I6" s="249"/>
      <c r="J6" s="175" t="s">
        <v>828</v>
      </c>
      <c r="K6" s="331" t="s">
        <v>1528</v>
      </c>
      <c r="L6" s="331" t="s">
        <v>1529</v>
      </c>
      <c r="M6" s="307" t="s">
        <v>1530</v>
      </c>
    </row>
    <row r="7" spans="1:13" ht="35" customHeight="1">
      <c r="B7" s="377" t="s">
        <v>1649</v>
      </c>
      <c r="C7" s="197" t="s">
        <v>803</v>
      </c>
      <c r="D7" s="197" t="s">
        <v>803</v>
      </c>
      <c r="E7" s="197" t="s">
        <v>803</v>
      </c>
      <c r="F7" s="182" t="s">
        <v>804</v>
      </c>
      <c r="G7" s="175" t="s">
        <v>708</v>
      </c>
      <c r="H7" s="250" t="s">
        <v>1485</v>
      </c>
      <c r="I7" s="249"/>
      <c r="J7" s="175" t="s">
        <v>1486</v>
      </c>
      <c r="K7" s="248" t="s">
        <v>1488</v>
      </c>
      <c r="L7" s="249" t="s">
        <v>1489</v>
      </c>
      <c r="M7" s="310" t="s">
        <v>1491</v>
      </c>
    </row>
    <row r="8" spans="1:13" ht="35" customHeight="1">
      <c r="B8" s="377" t="s">
        <v>1648</v>
      </c>
      <c r="C8" s="197" t="s">
        <v>1647</v>
      </c>
      <c r="D8" s="197" t="s">
        <v>803</v>
      </c>
      <c r="E8" s="197" t="s">
        <v>803</v>
      </c>
      <c r="F8" s="182" t="s">
        <v>804</v>
      </c>
      <c r="G8" s="175" t="s">
        <v>708</v>
      </c>
      <c r="H8" s="250" t="s">
        <v>1485</v>
      </c>
      <c r="I8" s="249"/>
      <c r="J8" s="175" t="s">
        <v>1487</v>
      </c>
      <c r="K8" s="248" t="s">
        <v>1488</v>
      </c>
      <c r="L8" s="249" t="s">
        <v>1490</v>
      </c>
      <c r="M8" s="310" t="s">
        <v>1491</v>
      </c>
    </row>
    <row r="9" spans="1:13" ht="35" customHeight="1">
      <c r="B9" s="237" t="s">
        <v>1158</v>
      </c>
      <c r="C9" s="197" t="s">
        <v>803</v>
      </c>
      <c r="D9" s="197" t="s">
        <v>803</v>
      </c>
      <c r="E9" s="247"/>
      <c r="F9" s="182" t="s">
        <v>804</v>
      </c>
      <c r="G9" s="175" t="s">
        <v>708</v>
      </c>
      <c r="H9" s="175" t="s">
        <v>910</v>
      </c>
      <c r="I9" s="249"/>
      <c r="J9" s="175" t="s">
        <v>912</v>
      </c>
      <c r="K9" s="248" t="s">
        <v>1160</v>
      </c>
      <c r="L9" s="249" t="s">
        <v>1161</v>
      </c>
      <c r="M9" s="310" t="s">
        <v>1168</v>
      </c>
    </row>
    <row r="10" spans="1:13" ht="35" customHeight="1">
      <c r="B10" s="183" t="s">
        <v>904</v>
      </c>
      <c r="C10" s="197" t="s">
        <v>803</v>
      </c>
      <c r="D10" s="197" t="s">
        <v>803</v>
      </c>
      <c r="E10" s="247"/>
      <c r="F10" s="182" t="s">
        <v>804</v>
      </c>
      <c r="G10" s="175" t="s">
        <v>708</v>
      </c>
      <c r="H10" s="175" t="s">
        <v>910</v>
      </c>
      <c r="I10" s="249"/>
      <c r="J10" s="175" t="s">
        <v>912</v>
      </c>
      <c r="K10" s="248" t="s">
        <v>1160</v>
      </c>
      <c r="L10" s="249" t="s">
        <v>1162</v>
      </c>
      <c r="M10" s="248" t="s">
        <v>1170</v>
      </c>
    </row>
    <row r="11" spans="1:13" ht="35" customHeight="1">
      <c r="B11" s="183" t="s">
        <v>905</v>
      </c>
      <c r="C11" s="197" t="s">
        <v>803</v>
      </c>
      <c r="D11" s="197" t="s">
        <v>803</v>
      </c>
      <c r="E11" s="247"/>
      <c r="F11" s="182" t="s">
        <v>804</v>
      </c>
      <c r="G11" s="175" t="s">
        <v>708</v>
      </c>
      <c r="H11" s="175" t="s">
        <v>910</v>
      </c>
      <c r="I11" s="249"/>
      <c r="J11" s="175" t="s">
        <v>912</v>
      </c>
      <c r="K11" s="248" t="s">
        <v>1160</v>
      </c>
      <c r="L11" s="249" t="s">
        <v>1163</v>
      </c>
      <c r="M11" s="248" t="s">
        <v>1166</v>
      </c>
    </row>
    <row r="12" spans="1:13" ht="23" customHeight="1">
      <c r="B12" s="183" t="s">
        <v>906</v>
      </c>
      <c r="C12" s="197" t="s">
        <v>803</v>
      </c>
      <c r="D12" s="197" t="s">
        <v>803</v>
      </c>
      <c r="E12" s="247"/>
      <c r="F12" s="182" t="s">
        <v>804</v>
      </c>
      <c r="G12" s="175" t="s">
        <v>708</v>
      </c>
      <c r="H12" s="250" t="s">
        <v>911</v>
      </c>
      <c r="I12" s="249"/>
      <c r="J12" s="175" t="s">
        <v>912</v>
      </c>
      <c r="K12" s="248"/>
      <c r="L12" s="249"/>
      <c r="M12" s="248"/>
    </row>
    <row r="13" spans="1:13" ht="23" customHeight="1">
      <c r="B13" s="377" t="s">
        <v>1049</v>
      </c>
      <c r="C13" s="197" t="s">
        <v>803</v>
      </c>
      <c r="D13" s="197" t="s">
        <v>803</v>
      </c>
      <c r="E13" s="247"/>
      <c r="F13" s="182" t="s">
        <v>804</v>
      </c>
      <c r="G13" s="175" t="s">
        <v>708</v>
      </c>
      <c r="H13" s="175" t="s">
        <v>1531</v>
      </c>
      <c r="I13" s="249"/>
      <c r="J13" s="175" t="s">
        <v>806</v>
      </c>
      <c r="K13" s="331" t="s">
        <v>1528</v>
      </c>
      <c r="L13" s="331" t="s">
        <v>1529</v>
      </c>
      <c r="M13" s="307" t="s">
        <v>1530</v>
      </c>
    </row>
    <row r="14" spans="1:13" ht="23" customHeight="1">
      <c r="B14" s="183" t="s">
        <v>1061</v>
      </c>
      <c r="C14" s="197" t="s">
        <v>803</v>
      </c>
      <c r="D14" s="197" t="s">
        <v>803</v>
      </c>
      <c r="E14" s="247"/>
      <c r="F14" s="182" t="s">
        <v>804</v>
      </c>
      <c r="G14" s="175" t="s">
        <v>708</v>
      </c>
      <c r="H14" s="175" t="s">
        <v>1533</v>
      </c>
      <c r="I14" s="249"/>
      <c r="J14" s="175" t="s">
        <v>912</v>
      </c>
      <c r="K14" s="248" t="s">
        <v>1160</v>
      </c>
      <c r="L14" s="331" t="s">
        <v>1534</v>
      </c>
      <c r="M14" s="386" t="s">
        <v>1535</v>
      </c>
    </row>
    <row r="15" spans="1:13" ht="23" customHeight="1">
      <c r="B15" s="183" t="s">
        <v>1378</v>
      </c>
      <c r="C15" s="197" t="s">
        <v>803</v>
      </c>
      <c r="D15" s="197" t="s">
        <v>803</v>
      </c>
      <c r="E15" s="247"/>
      <c r="F15" s="182" t="s">
        <v>804</v>
      </c>
      <c r="G15" s="175" t="s">
        <v>708</v>
      </c>
      <c r="H15" s="175" t="s">
        <v>1533</v>
      </c>
      <c r="I15" s="249"/>
      <c r="J15" s="175" t="s">
        <v>912</v>
      </c>
      <c r="K15" s="248" t="s">
        <v>1160</v>
      </c>
      <c r="L15" s="249" t="s">
        <v>1549</v>
      </c>
      <c r="M15" s="310" t="s">
        <v>1167</v>
      </c>
    </row>
    <row r="16" spans="1:13" ht="23" customHeight="1">
      <c r="B16" s="183" t="s">
        <v>907</v>
      </c>
      <c r="C16" s="197" t="s">
        <v>803</v>
      </c>
      <c r="D16" s="197" t="s">
        <v>803</v>
      </c>
      <c r="E16" s="247"/>
      <c r="F16" s="182" t="s">
        <v>804</v>
      </c>
      <c r="G16" s="175" t="s">
        <v>708</v>
      </c>
      <c r="H16" s="175" t="s">
        <v>910</v>
      </c>
      <c r="I16" s="249"/>
      <c r="J16" s="175" t="s">
        <v>912</v>
      </c>
      <c r="K16" s="248" t="s">
        <v>1160</v>
      </c>
      <c r="L16" s="249" t="s">
        <v>1164</v>
      </c>
      <c r="M16" s="310" t="s">
        <v>1167</v>
      </c>
    </row>
    <row r="17" spans="2:13" ht="22.5" customHeight="1">
      <c r="B17" s="183" t="s">
        <v>908</v>
      </c>
      <c r="C17" s="197" t="s">
        <v>803</v>
      </c>
      <c r="D17" s="197" t="s">
        <v>803</v>
      </c>
      <c r="E17" s="247"/>
      <c r="F17" s="182" t="s">
        <v>804</v>
      </c>
      <c r="G17" s="175" t="s">
        <v>708</v>
      </c>
      <c r="H17" s="175" t="s">
        <v>910</v>
      </c>
      <c r="I17" s="249"/>
      <c r="J17" s="175" t="s">
        <v>912</v>
      </c>
      <c r="K17" s="248" t="s">
        <v>1160</v>
      </c>
      <c r="L17" s="249" t="s">
        <v>1165</v>
      </c>
      <c r="M17" s="310" t="s">
        <v>1169</v>
      </c>
    </row>
    <row r="18" spans="2:13" ht="22.5" customHeight="1">
      <c r="B18" s="183" t="s">
        <v>1067</v>
      </c>
      <c r="C18" s="197" t="s">
        <v>803</v>
      </c>
      <c r="D18" s="197" t="s">
        <v>803</v>
      </c>
      <c r="E18" s="247"/>
      <c r="F18" s="182" t="s">
        <v>804</v>
      </c>
      <c r="G18" s="175" t="s">
        <v>708</v>
      </c>
      <c r="H18" s="175" t="s">
        <v>1552</v>
      </c>
      <c r="I18" s="249"/>
      <c r="J18" s="175" t="s">
        <v>828</v>
      </c>
      <c r="K18" s="248" t="s">
        <v>1553</v>
      </c>
      <c r="L18" s="249" t="s">
        <v>1554</v>
      </c>
      <c r="M18" s="388" t="s">
        <v>1556</v>
      </c>
    </row>
    <row r="19" spans="2:13" ht="22.5" customHeight="1">
      <c r="B19" s="183" t="s">
        <v>1555</v>
      </c>
      <c r="C19" s="197" t="s">
        <v>803</v>
      </c>
      <c r="D19" s="197" t="s">
        <v>803</v>
      </c>
      <c r="E19" s="247"/>
      <c r="F19" s="182" t="s">
        <v>804</v>
      </c>
      <c r="G19" s="175" t="s">
        <v>708</v>
      </c>
      <c r="H19" s="175" t="s">
        <v>909</v>
      </c>
      <c r="I19" s="249"/>
      <c r="J19" s="175" t="s">
        <v>828</v>
      </c>
      <c r="K19" s="248" t="s">
        <v>1553</v>
      </c>
      <c r="L19" s="387" t="s">
        <v>1554</v>
      </c>
      <c r="M19" s="388" t="s">
        <v>1556</v>
      </c>
    </row>
    <row r="20" spans="2:13" ht="23" customHeight="1">
      <c r="B20" s="183" t="s">
        <v>1203</v>
      </c>
      <c r="C20" s="197" t="s">
        <v>803</v>
      </c>
      <c r="D20" s="197" t="s">
        <v>803</v>
      </c>
      <c r="E20" s="247"/>
      <c r="F20" s="197" t="s">
        <v>803</v>
      </c>
      <c r="G20" s="175" t="s">
        <v>708</v>
      </c>
      <c r="H20" s="175" t="s">
        <v>909</v>
      </c>
      <c r="I20" s="249"/>
      <c r="J20" s="175" t="s">
        <v>806</v>
      </c>
      <c r="K20" s="331" t="s">
        <v>1223</v>
      </c>
      <c r="L20" s="331" t="s">
        <v>1223</v>
      </c>
      <c r="M20" s="248"/>
    </row>
    <row r="21" spans="2:13" ht="23" customHeight="1">
      <c r="B21" s="183" t="s">
        <v>1537</v>
      </c>
      <c r="C21" s="197" t="s">
        <v>803</v>
      </c>
      <c r="D21" s="197" t="s">
        <v>803</v>
      </c>
      <c r="E21" s="247"/>
      <c r="F21" s="197" t="s">
        <v>803</v>
      </c>
      <c r="G21" s="175" t="s">
        <v>708</v>
      </c>
      <c r="H21" s="175" t="s">
        <v>1538</v>
      </c>
      <c r="I21" s="249"/>
      <c r="J21" s="175" t="s">
        <v>828</v>
      </c>
      <c r="K21" s="248" t="s">
        <v>1488</v>
      </c>
      <c r="L21" s="331" t="s">
        <v>1540</v>
      </c>
      <c r="M21" s="307" t="s">
        <v>1539</v>
      </c>
    </row>
    <row r="22" spans="2:13" ht="22.5" customHeight="1">
      <c r="B22" s="385" t="s">
        <v>1238</v>
      </c>
      <c r="C22" s="197" t="s">
        <v>803</v>
      </c>
      <c r="D22" s="197" t="s">
        <v>803</v>
      </c>
      <c r="E22" s="197" t="s">
        <v>803</v>
      </c>
      <c r="F22" s="182" t="s">
        <v>804</v>
      </c>
      <c r="G22" s="175" t="s">
        <v>708</v>
      </c>
      <c r="H22" s="175" t="s">
        <v>1527</v>
      </c>
      <c r="I22" s="249"/>
      <c r="J22" s="175" t="s">
        <v>828</v>
      </c>
      <c r="K22" s="331" t="s">
        <v>1528</v>
      </c>
      <c r="L22" s="331" t="s">
        <v>1529</v>
      </c>
      <c r="M22" s="307" t="s">
        <v>1530</v>
      </c>
    </row>
    <row r="23" spans="2:13" ht="23" customHeight="1">
      <c r="B23" s="385" t="s">
        <v>1239</v>
      </c>
      <c r="C23" s="197" t="s">
        <v>803</v>
      </c>
      <c r="D23" s="197" t="s">
        <v>803</v>
      </c>
      <c r="E23" s="197" t="s">
        <v>803</v>
      </c>
      <c r="F23" s="182" t="s">
        <v>804</v>
      </c>
      <c r="G23" s="175" t="s">
        <v>708</v>
      </c>
      <c r="H23" s="175" t="s">
        <v>1527</v>
      </c>
      <c r="I23" s="249"/>
      <c r="J23" s="175" t="s">
        <v>828</v>
      </c>
      <c r="K23" s="331" t="s">
        <v>1528</v>
      </c>
      <c r="L23" s="331" t="s">
        <v>1529</v>
      </c>
      <c r="M23" s="307" t="s">
        <v>1530</v>
      </c>
    </row>
    <row r="24" spans="2:13" ht="22.5" customHeight="1">
      <c r="B24" s="385" t="s">
        <v>1240</v>
      </c>
      <c r="C24" s="197" t="s">
        <v>803</v>
      </c>
      <c r="D24" s="197" t="s">
        <v>803</v>
      </c>
      <c r="E24" s="197" t="s">
        <v>803</v>
      </c>
      <c r="F24" s="182" t="s">
        <v>804</v>
      </c>
      <c r="G24" s="175" t="s">
        <v>708</v>
      </c>
      <c r="H24" s="175" t="s">
        <v>1527</v>
      </c>
      <c r="I24" s="249"/>
      <c r="J24" s="175" t="s">
        <v>828</v>
      </c>
      <c r="K24" s="331" t="s">
        <v>1528</v>
      </c>
      <c r="L24" s="331" t="s">
        <v>1529</v>
      </c>
      <c r="M24" s="307" t="s">
        <v>1530</v>
      </c>
    </row>
    <row r="25" spans="2:13" ht="23" customHeight="1">
      <c r="B25" s="385" t="s">
        <v>1241</v>
      </c>
      <c r="C25" s="197" t="s">
        <v>803</v>
      </c>
      <c r="D25" s="197" t="s">
        <v>803</v>
      </c>
      <c r="E25" s="197" t="s">
        <v>803</v>
      </c>
      <c r="F25" s="182" t="s">
        <v>804</v>
      </c>
      <c r="G25" s="175" t="s">
        <v>708</v>
      </c>
      <c r="H25" s="175" t="s">
        <v>1527</v>
      </c>
      <c r="I25" s="249"/>
      <c r="J25" s="175" t="s">
        <v>828</v>
      </c>
      <c r="K25" s="331" t="s">
        <v>1528</v>
      </c>
      <c r="L25" s="331" t="s">
        <v>1529</v>
      </c>
      <c r="M25" s="307" t="s">
        <v>1530</v>
      </c>
    </row>
    <row r="26" spans="2:13" ht="23" customHeight="1">
      <c r="B26" s="385" t="s">
        <v>1242</v>
      </c>
      <c r="C26" s="197" t="s">
        <v>803</v>
      </c>
      <c r="D26" s="197" t="s">
        <v>803</v>
      </c>
      <c r="E26" s="197" t="s">
        <v>803</v>
      </c>
      <c r="F26" s="182" t="s">
        <v>804</v>
      </c>
      <c r="G26" s="175" t="s">
        <v>708</v>
      </c>
      <c r="H26" s="175" t="s">
        <v>1527</v>
      </c>
      <c r="I26" s="249"/>
      <c r="J26" s="175" t="s">
        <v>828</v>
      </c>
      <c r="K26" s="331" t="s">
        <v>1528</v>
      </c>
      <c r="L26" s="331" t="s">
        <v>1529</v>
      </c>
      <c r="M26" s="307" t="s">
        <v>1530</v>
      </c>
    </row>
    <row r="27" spans="2:13" ht="23" customHeight="1">
      <c r="B27" s="385" t="s">
        <v>1243</v>
      </c>
      <c r="C27" s="197" t="s">
        <v>803</v>
      </c>
      <c r="D27" s="197" t="s">
        <v>803</v>
      </c>
      <c r="E27" s="197" t="s">
        <v>803</v>
      </c>
      <c r="F27" s="182" t="s">
        <v>804</v>
      </c>
      <c r="G27" s="175" t="s">
        <v>708</v>
      </c>
      <c r="H27" s="175" t="s">
        <v>1527</v>
      </c>
      <c r="I27" s="249"/>
      <c r="J27" s="175" t="s">
        <v>828</v>
      </c>
      <c r="K27" s="331" t="s">
        <v>1528</v>
      </c>
      <c r="L27" s="331" t="s">
        <v>1529</v>
      </c>
      <c r="M27" s="307" t="s">
        <v>1530</v>
      </c>
    </row>
    <row r="28" spans="2:13" ht="22.5" customHeight="1">
      <c r="B28" s="377" t="s">
        <v>1244</v>
      </c>
      <c r="C28" s="197" t="s">
        <v>803</v>
      </c>
      <c r="D28" s="197" t="s">
        <v>803</v>
      </c>
      <c r="E28" s="197" t="s">
        <v>803</v>
      </c>
      <c r="F28" s="182" t="s">
        <v>804</v>
      </c>
      <c r="G28" s="175" t="s">
        <v>708</v>
      </c>
      <c r="H28" s="175" t="s">
        <v>1527</v>
      </c>
      <c r="I28" s="249"/>
      <c r="J28" s="175" t="s">
        <v>806</v>
      </c>
      <c r="K28" s="331" t="s">
        <v>1528</v>
      </c>
      <c r="L28" s="331" t="s">
        <v>1529</v>
      </c>
      <c r="M28" s="307" t="s">
        <v>1530</v>
      </c>
    </row>
    <row r="29" spans="2:13" ht="22.5" customHeight="1">
      <c r="B29" s="377" t="s">
        <v>1673</v>
      </c>
      <c r="C29" s="197" t="s">
        <v>803</v>
      </c>
      <c r="D29" s="197" t="s">
        <v>803</v>
      </c>
      <c r="E29" s="197" t="s">
        <v>803</v>
      </c>
      <c r="F29" s="182" t="s">
        <v>804</v>
      </c>
      <c r="G29" s="175" t="s">
        <v>708</v>
      </c>
      <c r="H29" s="175" t="s">
        <v>1684</v>
      </c>
      <c r="I29" s="249"/>
      <c r="J29" s="417" t="s">
        <v>828</v>
      </c>
      <c r="K29" s="175" t="s">
        <v>1193</v>
      </c>
      <c r="L29" s="172" t="s">
        <v>1192</v>
      </c>
      <c r="M29" s="248"/>
    </row>
    <row r="30" spans="2:13" ht="22.5" customHeight="1">
      <c r="B30" s="377" t="s">
        <v>1674</v>
      </c>
      <c r="C30" s="197" t="s">
        <v>803</v>
      </c>
      <c r="D30" s="197" t="s">
        <v>803</v>
      </c>
      <c r="E30" s="197" t="s">
        <v>803</v>
      </c>
      <c r="F30" s="182" t="s">
        <v>804</v>
      </c>
      <c r="G30" s="175" t="s">
        <v>708</v>
      </c>
      <c r="H30" s="175" t="s">
        <v>1684</v>
      </c>
      <c r="I30" s="249"/>
      <c r="J30" s="417" t="s">
        <v>828</v>
      </c>
      <c r="K30" s="175" t="s">
        <v>1193</v>
      </c>
      <c r="L30" s="172" t="s">
        <v>1192</v>
      </c>
      <c r="M30" s="248"/>
    </row>
    <row r="31" spans="2:13" ht="22.5" customHeight="1">
      <c r="B31" s="377" t="s">
        <v>1675</v>
      </c>
      <c r="C31" s="197" t="s">
        <v>803</v>
      </c>
      <c r="D31" s="197" t="s">
        <v>803</v>
      </c>
      <c r="E31" s="197" t="s">
        <v>803</v>
      </c>
      <c r="F31" s="182" t="s">
        <v>804</v>
      </c>
      <c r="G31" s="175" t="s">
        <v>708</v>
      </c>
      <c r="H31" s="175" t="s">
        <v>1684</v>
      </c>
      <c r="I31" s="249"/>
      <c r="J31" s="417" t="s">
        <v>828</v>
      </c>
      <c r="K31" s="175" t="s">
        <v>1193</v>
      </c>
      <c r="L31" s="172" t="s">
        <v>1192</v>
      </c>
      <c r="M31" s="248"/>
    </row>
    <row r="32" spans="2:13" ht="23" customHeight="1">
      <c r="B32" s="377" t="s">
        <v>1676</v>
      </c>
      <c r="C32" s="197" t="s">
        <v>803</v>
      </c>
      <c r="D32" s="197" t="s">
        <v>803</v>
      </c>
      <c r="E32" s="197" t="s">
        <v>803</v>
      </c>
      <c r="F32" s="182" t="s">
        <v>804</v>
      </c>
      <c r="G32" s="175" t="s">
        <v>708</v>
      </c>
      <c r="H32" s="175" t="s">
        <v>1684</v>
      </c>
      <c r="I32" s="249"/>
      <c r="J32" s="417" t="s">
        <v>828</v>
      </c>
      <c r="K32" s="175" t="s">
        <v>1193</v>
      </c>
      <c r="L32" s="172" t="s">
        <v>1192</v>
      </c>
      <c r="M32" s="248"/>
    </row>
    <row r="33" spans="2:13" ht="23" customHeight="1">
      <c r="B33" s="377" t="s">
        <v>1475</v>
      </c>
      <c r="C33" s="197" t="s">
        <v>803</v>
      </c>
      <c r="D33" s="197" t="s">
        <v>803</v>
      </c>
      <c r="E33" s="197" t="s">
        <v>803</v>
      </c>
      <c r="F33" s="182" t="s">
        <v>804</v>
      </c>
      <c r="G33" s="175" t="s">
        <v>708</v>
      </c>
      <c r="H33" s="175" t="s">
        <v>1684</v>
      </c>
      <c r="I33" s="249"/>
      <c r="J33" s="417" t="s">
        <v>828</v>
      </c>
      <c r="K33" s="175" t="s">
        <v>1193</v>
      </c>
      <c r="L33" s="172" t="s">
        <v>1192</v>
      </c>
      <c r="M33" s="248"/>
    </row>
    <row r="34" spans="2:13" ht="23" customHeight="1">
      <c r="B34" s="377" t="s">
        <v>1474</v>
      </c>
      <c r="C34" s="197" t="s">
        <v>803</v>
      </c>
      <c r="D34" s="197" t="s">
        <v>803</v>
      </c>
      <c r="E34" s="197" t="s">
        <v>803</v>
      </c>
      <c r="F34" s="182" t="s">
        <v>804</v>
      </c>
      <c r="G34" s="175" t="s">
        <v>708</v>
      </c>
      <c r="H34" s="175" t="s">
        <v>1687</v>
      </c>
      <c r="I34" s="249"/>
      <c r="J34" s="175" t="s">
        <v>806</v>
      </c>
      <c r="K34" s="331" t="s">
        <v>1223</v>
      </c>
      <c r="L34" s="331" t="s">
        <v>1223</v>
      </c>
      <c r="M34" s="248"/>
    </row>
    <row r="35" spans="2:13" ht="23" customHeight="1">
      <c r="B35" s="377" t="s">
        <v>1224</v>
      </c>
      <c r="C35" s="197" t="s">
        <v>803</v>
      </c>
      <c r="D35" s="197" t="s">
        <v>803</v>
      </c>
      <c r="E35" s="197" t="s">
        <v>803</v>
      </c>
      <c r="F35" s="182" t="s">
        <v>804</v>
      </c>
      <c r="G35" s="182" t="s">
        <v>804</v>
      </c>
      <c r="H35" s="175" t="s">
        <v>1687</v>
      </c>
      <c r="I35" s="249"/>
      <c r="J35" s="175" t="s">
        <v>806</v>
      </c>
      <c r="K35" s="331" t="s">
        <v>1223</v>
      </c>
      <c r="L35" s="331" t="s">
        <v>1223</v>
      </c>
      <c r="M35" s="248"/>
    </row>
    <row r="36" spans="2:13" ht="23" customHeight="1">
      <c r="B36" s="377" t="s">
        <v>1225</v>
      </c>
      <c r="C36" s="197" t="s">
        <v>803</v>
      </c>
      <c r="D36" s="197" t="s">
        <v>803</v>
      </c>
      <c r="E36" s="197" t="s">
        <v>803</v>
      </c>
      <c r="F36" s="182" t="s">
        <v>804</v>
      </c>
      <c r="G36" s="182" t="s">
        <v>804</v>
      </c>
      <c r="H36" s="175" t="s">
        <v>1686</v>
      </c>
      <c r="I36" s="249"/>
      <c r="J36" s="175" t="s">
        <v>806</v>
      </c>
      <c r="K36" s="331" t="s">
        <v>1223</v>
      </c>
      <c r="L36" s="331" t="s">
        <v>1223</v>
      </c>
      <c r="M36" s="248"/>
    </row>
    <row r="37" spans="2:13" ht="23" customHeight="1">
      <c r="B37" s="377" t="s">
        <v>1226</v>
      </c>
      <c r="C37" s="197" t="s">
        <v>803</v>
      </c>
      <c r="D37" s="197" t="s">
        <v>803</v>
      </c>
      <c r="E37" s="197" t="s">
        <v>803</v>
      </c>
      <c r="F37" s="182" t="s">
        <v>804</v>
      </c>
      <c r="G37" s="182" t="s">
        <v>804</v>
      </c>
      <c r="H37" s="175" t="s">
        <v>1686</v>
      </c>
      <c r="I37" s="249"/>
      <c r="J37" s="175" t="s">
        <v>806</v>
      </c>
      <c r="K37" s="331" t="s">
        <v>1223</v>
      </c>
      <c r="L37" s="331" t="s">
        <v>1223</v>
      </c>
      <c r="M37" s="248"/>
    </row>
    <row r="38" spans="2:13" ht="23" customHeight="1">
      <c r="B38" s="377" t="s">
        <v>1227</v>
      </c>
      <c r="C38" s="197" t="s">
        <v>803</v>
      </c>
      <c r="D38" s="197" t="s">
        <v>803</v>
      </c>
      <c r="E38" s="197" t="s">
        <v>803</v>
      </c>
      <c r="F38" s="182" t="s">
        <v>804</v>
      </c>
      <c r="G38" s="182" t="s">
        <v>804</v>
      </c>
      <c r="H38" s="175" t="s">
        <v>1686</v>
      </c>
      <c r="I38" s="249"/>
      <c r="J38" s="175" t="s">
        <v>806</v>
      </c>
      <c r="K38" s="331" t="s">
        <v>1223</v>
      </c>
      <c r="L38" s="331" t="s">
        <v>1223</v>
      </c>
      <c r="M38" s="248"/>
    </row>
    <row r="39" spans="2:13" ht="22.5" customHeight="1">
      <c r="B39" s="377" t="s">
        <v>1228</v>
      </c>
      <c r="C39" s="197" t="s">
        <v>803</v>
      </c>
      <c r="D39" s="197" t="s">
        <v>803</v>
      </c>
      <c r="E39" s="197" t="s">
        <v>803</v>
      </c>
      <c r="F39" s="182" t="s">
        <v>804</v>
      </c>
      <c r="G39" s="182" t="s">
        <v>804</v>
      </c>
      <c r="H39" s="175" t="s">
        <v>1686</v>
      </c>
      <c r="I39" s="249"/>
      <c r="J39" s="175" t="s">
        <v>806</v>
      </c>
      <c r="K39" s="331" t="s">
        <v>1223</v>
      </c>
      <c r="L39" s="331" t="s">
        <v>1223</v>
      </c>
      <c r="M39" s="248"/>
    </row>
    <row r="40" spans="2:13" ht="23" customHeight="1">
      <c r="B40" s="377" t="s">
        <v>1200</v>
      </c>
      <c r="C40" s="197" t="s">
        <v>803</v>
      </c>
      <c r="D40" s="197" t="s">
        <v>803</v>
      </c>
      <c r="E40" s="197" t="s">
        <v>803</v>
      </c>
      <c r="F40" s="182" t="s">
        <v>804</v>
      </c>
      <c r="G40" s="175" t="s">
        <v>708</v>
      </c>
      <c r="H40" s="418" t="s">
        <v>1685</v>
      </c>
      <c r="I40" s="249"/>
      <c r="J40" s="175" t="s">
        <v>828</v>
      </c>
      <c r="K40" s="175" t="s">
        <v>1193</v>
      </c>
      <c r="L40" s="172" t="s">
        <v>1192</v>
      </c>
      <c r="M40" s="248"/>
    </row>
    <row r="41" spans="2:13" ht="23" customHeight="1">
      <c r="B41" s="377" t="s">
        <v>1201</v>
      </c>
      <c r="C41" s="197" t="s">
        <v>803</v>
      </c>
      <c r="D41" s="197" t="s">
        <v>803</v>
      </c>
      <c r="E41" s="197" t="s">
        <v>803</v>
      </c>
      <c r="F41" s="182" t="s">
        <v>804</v>
      </c>
      <c r="G41" s="175" t="s">
        <v>708</v>
      </c>
      <c r="H41" s="418" t="s">
        <v>1685</v>
      </c>
      <c r="I41" s="249"/>
      <c r="J41" s="175" t="s">
        <v>828</v>
      </c>
      <c r="K41" s="175" t="s">
        <v>1193</v>
      </c>
      <c r="L41" s="172" t="s">
        <v>1192</v>
      </c>
      <c r="M41" s="248"/>
    </row>
    <row r="42" spans="2:13" ht="23" customHeight="1">
      <c r="B42" s="377" t="s">
        <v>1202</v>
      </c>
      <c r="C42" s="197" t="s">
        <v>803</v>
      </c>
      <c r="D42" s="197" t="s">
        <v>803</v>
      </c>
      <c r="E42" s="197" t="s">
        <v>803</v>
      </c>
      <c r="F42" s="182" t="s">
        <v>804</v>
      </c>
      <c r="G42" s="175" t="s">
        <v>708</v>
      </c>
      <c r="H42" s="418" t="s">
        <v>1685</v>
      </c>
      <c r="I42" s="249"/>
      <c r="J42" s="175" t="s">
        <v>828</v>
      </c>
      <c r="K42" s="175" t="s">
        <v>1193</v>
      </c>
      <c r="L42" s="172" t="s">
        <v>1192</v>
      </c>
      <c r="M42" s="248"/>
    </row>
    <row r="43" spans="2:13" ht="21.65" customHeight="1">
      <c r="B43" s="183" t="s">
        <v>785</v>
      </c>
      <c r="C43" s="197" t="s">
        <v>803</v>
      </c>
      <c r="D43" s="197" t="s">
        <v>803</v>
      </c>
      <c r="E43" s="173">
        <v>46114</v>
      </c>
      <c r="F43" s="182" t="s">
        <v>804</v>
      </c>
      <c r="G43" s="175" t="s">
        <v>708</v>
      </c>
      <c r="H43" s="175" t="s">
        <v>805</v>
      </c>
      <c r="I43" s="175" t="s">
        <v>708</v>
      </c>
      <c r="J43" s="175" t="s">
        <v>806</v>
      </c>
      <c r="K43" s="198" t="s">
        <v>807</v>
      </c>
      <c r="L43" s="175" t="s">
        <v>808</v>
      </c>
      <c r="M43" s="182"/>
    </row>
    <row r="44" spans="2:13" ht="31.5" customHeight="1">
      <c r="B44" s="183" t="s">
        <v>783</v>
      </c>
      <c r="C44" s="199" t="s">
        <v>809</v>
      </c>
      <c r="D44" s="175" t="s">
        <v>810</v>
      </c>
      <c r="E44" s="186">
        <v>46107</v>
      </c>
      <c r="F44" s="182" t="s">
        <v>811</v>
      </c>
      <c r="G44" s="570" t="s">
        <v>812</v>
      </c>
      <c r="H44" s="175" t="s">
        <v>813</v>
      </c>
      <c r="I44" s="572"/>
      <c r="J44" s="175" t="s">
        <v>814</v>
      </c>
      <c r="K44" s="200" t="s">
        <v>815</v>
      </c>
      <c r="L44" s="175" t="s">
        <v>816</v>
      </c>
      <c r="M44" s="200" t="s">
        <v>817</v>
      </c>
    </row>
    <row r="45" spans="2:13" ht="31.5" customHeight="1">
      <c r="B45" s="183" t="s">
        <v>778</v>
      </c>
      <c r="C45" s="199" t="s">
        <v>809</v>
      </c>
      <c r="D45" s="175" t="s">
        <v>810</v>
      </c>
      <c r="E45" s="186">
        <v>46107</v>
      </c>
      <c r="F45" s="182" t="s">
        <v>811</v>
      </c>
      <c r="G45" s="571"/>
      <c r="H45" s="175" t="s">
        <v>813</v>
      </c>
      <c r="I45" s="571"/>
      <c r="J45" s="175" t="s">
        <v>814</v>
      </c>
      <c r="K45" s="200" t="s">
        <v>815</v>
      </c>
      <c r="L45" s="175" t="s">
        <v>816</v>
      </c>
      <c r="M45" s="200" t="s">
        <v>817</v>
      </c>
    </row>
    <row r="46" spans="2:13" ht="30" customHeight="1">
      <c r="B46" s="183" t="s">
        <v>776</v>
      </c>
      <c r="C46" s="199" t="s">
        <v>818</v>
      </c>
      <c r="D46" s="201" t="s">
        <v>819</v>
      </c>
      <c r="E46" s="202">
        <v>46113</v>
      </c>
      <c r="F46" s="182" t="s">
        <v>811</v>
      </c>
      <c r="G46" s="570" t="s">
        <v>820</v>
      </c>
      <c r="H46" s="203" t="s">
        <v>821</v>
      </c>
      <c r="I46" s="572"/>
      <c r="J46" s="201" t="s">
        <v>814</v>
      </c>
      <c r="K46" s="200" t="s">
        <v>815</v>
      </c>
      <c r="L46" s="175" t="s">
        <v>816</v>
      </c>
      <c r="M46" s="200" t="s">
        <v>817</v>
      </c>
    </row>
    <row r="47" spans="2:13" ht="30" customHeight="1">
      <c r="B47" s="183" t="s">
        <v>772</v>
      </c>
      <c r="C47" s="199" t="s">
        <v>822</v>
      </c>
      <c r="D47" s="201" t="s">
        <v>819</v>
      </c>
      <c r="E47" s="202">
        <v>46113</v>
      </c>
      <c r="F47" s="182" t="s">
        <v>811</v>
      </c>
      <c r="G47" s="573"/>
      <c r="H47" s="203" t="s">
        <v>821</v>
      </c>
      <c r="I47" s="571"/>
      <c r="J47" s="201" t="s">
        <v>814</v>
      </c>
      <c r="K47" s="200" t="s">
        <v>815</v>
      </c>
      <c r="L47" s="175" t="s">
        <v>816</v>
      </c>
      <c r="M47" s="200" t="s">
        <v>817</v>
      </c>
    </row>
    <row r="48" spans="2:13" ht="30" customHeight="1">
      <c r="B48" s="194" t="s">
        <v>790</v>
      </c>
      <c r="C48" s="197" t="s">
        <v>823</v>
      </c>
      <c r="D48" s="201" t="s">
        <v>819</v>
      </c>
      <c r="E48" s="202">
        <v>46087</v>
      </c>
      <c r="F48" s="204" t="s">
        <v>804</v>
      </c>
      <c r="G48" s="570" t="s">
        <v>824</v>
      </c>
      <c r="H48" s="203" t="s">
        <v>821</v>
      </c>
      <c r="I48" s="572"/>
      <c r="J48" s="201" t="s">
        <v>814</v>
      </c>
      <c r="K48" s="205" t="s">
        <v>825</v>
      </c>
      <c r="L48" s="201" t="s">
        <v>816</v>
      </c>
      <c r="M48" s="206" t="s">
        <v>817</v>
      </c>
    </row>
    <row r="49" spans="2:13" ht="30" customHeight="1">
      <c r="B49" s="194" t="s">
        <v>793</v>
      </c>
      <c r="C49" s="197" t="s">
        <v>823</v>
      </c>
      <c r="D49" s="201" t="s">
        <v>819</v>
      </c>
      <c r="E49" s="202">
        <v>46087</v>
      </c>
      <c r="F49" s="204" t="s">
        <v>804</v>
      </c>
      <c r="G49" s="574"/>
      <c r="H49" s="203" t="s">
        <v>821</v>
      </c>
      <c r="I49" s="575"/>
      <c r="J49" s="201" t="s">
        <v>814</v>
      </c>
      <c r="K49" s="205" t="s">
        <v>825</v>
      </c>
      <c r="L49" s="201" t="s">
        <v>816</v>
      </c>
      <c r="M49" s="206" t="s">
        <v>817</v>
      </c>
    </row>
    <row r="50" spans="2:13" ht="30" customHeight="1">
      <c r="B50" s="194" t="s">
        <v>795</v>
      </c>
      <c r="C50" s="197" t="s">
        <v>823</v>
      </c>
      <c r="D50" s="201" t="s">
        <v>819</v>
      </c>
      <c r="E50" s="202">
        <v>46087</v>
      </c>
      <c r="F50" s="204" t="s">
        <v>804</v>
      </c>
      <c r="G50" s="574"/>
      <c r="H50" s="203" t="s">
        <v>821</v>
      </c>
      <c r="I50" s="575"/>
      <c r="J50" s="201" t="s">
        <v>814</v>
      </c>
      <c r="K50" s="205" t="s">
        <v>825</v>
      </c>
      <c r="L50" s="201" t="s">
        <v>816</v>
      </c>
      <c r="M50" s="206" t="s">
        <v>817</v>
      </c>
    </row>
    <row r="51" spans="2:13" ht="30" customHeight="1">
      <c r="B51" s="194" t="s">
        <v>800</v>
      </c>
      <c r="C51" s="197" t="s">
        <v>823</v>
      </c>
      <c r="D51" s="201" t="s">
        <v>819</v>
      </c>
      <c r="E51" s="202">
        <v>46087</v>
      </c>
      <c r="F51" s="204" t="s">
        <v>804</v>
      </c>
      <c r="G51" s="573"/>
      <c r="H51" s="203" t="s">
        <v>821</v>
      </c>
      <c r="I51" s="571"/>
      <c r="J51" s="201" t="s">
        <v>814</v>
      </c>
      <c r="K51" s="205" t="s">
        <v>825</v>
      </c>
      <c r="L51" s="204" t="s">
        <v>816</v>
      </c>
      <c r="M51" s="206" t="s">
        <v>817</v>
      </c>
    </row>
    <row r="52" spans="2:13" ht="21.65" customHeight="1">
      <c r="B52" s="194" t="s">
        <v>801</v>
      </c>
      <c r="C52" s="197" t="s">
        <v>803</v>
      </c>
      <c r="D52" s="197" t="s">
        <v>803</v>
      </c>
      <c r="E52" s="202">
        <v>45004</v>
      </c>
      <c r="F52" s="207" t="s">
        <v>804</v>
      </c>
      <c r="G52" s="172" t="s">
        <v>708</v>
      </c>
      <c r="H52" s="172" t="s">
        <v>826</v>
      </c>
      <c r="I52" s="208" t="s">
        <v>827</v>
      </c>
      <c r="J52" s="209" t="s">
        <v>828</v>
      </c>
      <c r="K52" s="210" t="s">
        <v>829</v>
      </c>
      <c r="L52" s="172" t="s">
        <v>830</v>
      </c>
      <c r="M52" s="211"/>
    </row>
    <row r="53" spans="2:13">
      <c r="B53" s="109"/>
      <c r="C53" s="109"/>
      <c r="D53" s="109"/>
      <c r="E53" s="109"/>
      <c r="F53" s="106"/>
      <c r="G53" s="106"/>
      <c r="H53" s="106"/>
      <c r="I53" s="106"/>
      <c r="J53" s="106"/>
      <c r="K53" s="106"/>
      <c r="L53" s="106"/>
      <c r="M53" s="106"/>
    </row>
    <row r="54" spans="2:13">
      <c r="B54" s="109"/>
      <c r="C54" s="109"/>
      <c r="D54" s="109"/>
      <c r="E54" s="109"/>
      <c r="F54" s="106"/>
      <c r="G54" s="106"/>
      <c r="H54" s="106"/>
      <c r="I54" s="106"/>
      <c r="J54" s="106"/>
      <c r="K54" s="106"/>
      <c r="L54" s="106"/>
      <c r="M54" s="106"/>
    </row>
  </sheetData>
  <mergeCells count="6">
    <mergeCell ref="G44:G45"/>
    <mergeCell ref="I44:I45"/>
    <mergeCell ref="G46:G47"/>
    <mergeCell ref="I46:I47"/>
    <mergeCell ref="G48:G51"/>
    <mergeCell ref="I48:I51"/>
  </mergeCells>
  <phoneticPr fontId="5" type="noConversion"/>
  <hyperlinks>
    <hyperlink ref="B3" location="'SW Sustain Tracking'!B4" display="C38 NB_202604_01"/>
    <hyperlink ref="K43" r:id="rId1"/>
    <hyperlink ref="B48" location="'SW Sustain Tracking'!A1" display="C38 AIO_20260401"/>
    <hyperlink ref="K48" r:id="rId2" display="mailto:kangclc@lenovo.com"/>
    <hyperlink ref="K44" r:id="rId3" display="mailto:yandb1@lenovo.com"/>
    <hyperlink ref="M48" r:id="rId4" display="mailto:tiange2@lenovo.com"/>
    <hyperlink ref="M44" r:id="rId5" display="mailto:tiange2@lenovo.com"/>
    <hyperlink ref="C44" r:id="rId6" display="https://pace.lenovo.com/page/object-detail?id=36852932&amp;roname=ChangeRequest"/>
    <hyperlink ref="C45" r:id="rId7" display="https://pace.lenovo.com/page/object-detail?id=36852932&amp;roname=ChangeRequest"/>
    <hyperlink ref="K45" r:id="rId8" display="mailto:yandb1@lenovo.com"/>
    <hyperlink ref="M45" r:id="rId9" display="mailto:tiange2@lenovo.com"/>
    <hyperlink ref="K49" r:id="rId10" display="mailto:kangclc@lenovo.com"/>
    <hyperlink ref="K50" r:id="rId11" display="mailto:kangclc@lenovo.com"/>
    <hyperlink ref="K51" r:id="rId12" display="mailto:kangclc@lenovo.com"/>
    <hyperlink ref="M49" r:id="rId13" display="mailto:tiange2@lenovo.com"/>
    <hyperlink ref="M50" r:id="rId14" display="mailto:tiange2@lenovo.com"/>
    <hyperlink ref="M51" r:id="rId15" display="mailto:tiange2@lenovo.com"/>
    <hyperlink ref="B49" location="'SW Sustain Tracking'!A1" display="C38 AIO_20260401"/>
    <hyperlink ref="B50" location="'SW Sustain Tracking'!A1" display="C38 AIO_20260401"/>
    <hyperlink ref="B51" location="'SW Sustain Tracking'!A1" display="C38 AIO_20260401"/>
    <hyperlink ref="B52" location="'SW Sustain Tracking'!A1" display="C38 AIO_20260401"/>
    <hyperlink ref="K52" r:id="rId16"/>
    <hyperlink ref="B46" location="'SW Sustain Tracking'!A1" display="C38 AIO_20260401"/>
    <hyperlink ref="B47" location="'SW Sustain Tracking'!A1" display="C38 AIO_20260401"/>
    <hyperlink ref="K46" r:id="rId17" display="mailto:yandb1@lenovo.com"/>
    <hyperlink ref="K47" r:id="rId18" display="mailto:yandb1@lenovo.com"/>
    <hyperlink ref="M46:M47" r:id="rId19" display="mailto:tiange2@lenovo.com"/>
    <hyperlink ref="B45" location="'SW Sustain Tracking'!A1" display="C38 AIO_20260401"/>
    <hyperlink ref="B44" location="'SW Sustain Tracking'!A1" display="C38 AIO_20260401"/>
    <hyperlink ref="B11" location="'SW Sustain Tracking'!A1" display="C38 NB_202604_15"/>
    <hyperlink ref="B10" location="'SW Sustain Tracking'!A1" display="C38 NB_202604_16"/>
    <hyperlink ref="B12" location="'SW Sustain Tracking'!A1" display="C38 NB_202604_12"/>
    <hyperlink ref="B17" location="'SW Sustain Tracking'!A1" display="C38 NB_202604_05"/>
    <hyperlink ref="B16" location="'SW Sustain Tracking'!A1" display="C38 NB_202604_06"/>
    <hyperlink ref="B43" location="'SW Sustain Tracking'!A1" display="C38 AIO_20260401"/>
    <hyperlink ref="B4" location="'Task List'!B4" display="C38 NB_202604_01"/>
    <hyperlink ref="B9" location="'Task List'!B4" display="C38 NB_202604_01"/>
    <hyperlink ref="B7" location="'SW Sustain Tracking'!B30" display="C38 NB_202604_23"/>
    <hyperlink ref="B8" location="'SW Sustain Tracking'!B31" display="C38 NB_202604_22"/>
    <hyperlink ref="B20" location="'SW Sustain Tracking'!A1" display="C38 NB_202604_06"/>
    <hyperlink ref="B28" location="'SW Sustain Tracking'!B4" display="C38 NB_202603_01"/>
    <hyperlink ref="B27" location="'SW Sustain Tracking'!B4" display="C38 NB_202603_02"/>
    <hyperlink ref="B25" location="'SW Sustain Tracking'!B4" display="C38 NB_202603_04"/>
    <hyperlink ref="B24" location="'SW Sustain Tracking'!B4" display="C38 NB_202603_05"/>
    <hyperlink ref="B23" location="'SW Sustain Tracking'!B4" display="C38 NB_202603_06"/>
    <hyperlink ref="B22" location="'SW Sustain Tracking'!B4" display="C38 NB_202603_07"/>
    <hyperlink ref="B26" location="'SW Sustain Tracking'!B4" display="C38 NB_202603_03"/>
    <hyperlink ref="M22" r:id="rId20"/>
    <hyperlink ref="M23:M28" r:id="rId21" display="linggq1@lenovo.com"/>
    <hyperlink ref="B13" location="'SW Sustain Tracking'!A1" display="C38 NB_202604_10"/>
    <hyperlink ref="M13" r:id="rId22"/>
    <hyperlink ref="M5" r:id="rId23"/>
    <hyperlink ref="M6" r:id="rId24"/>
    <hyperlink ref="B6" location="'SW Sustain Tracking'!B14" display="C38 NB_202605_02"/>
    <hyperlink ref="B5" location="'SW Sustain Tracking'!B14" display="C38 NB_202605_03"/>
    <hyperlink ref="B14" location="'SW Sustain Tracking'!A1" display="C38 NB_202604_06"/>
    <hyperlink ref="M14" r:id="rId25"/>
    <hyperlink ref="B21" location="'SW Sustain Tracking'!A1" display="C38 NB_202604_06"/>
    <hyperlink ref="M21" r:id="rId26"/>
    <hyperlink ref="B15" location="'SW Sustain Tracking'!A1" display="C38 NB_202604_06"/>
    <hyperlink ref="B18" location="'SW Sustain Tracking'!A1" display="C38 NB_202604_05"/>
    <hyperlink ref="B19" location="'SW Sustain Tracking'!A1" display="C38 NB_202604_05"/>
    <hyperlink ref="M18" r:id="rId27"/>
    <hyperlink ref="M19" r:id="rId28"/>
    <hyperlink ref="B41" location="'SW Sustain Tracking'!B17" display="C38 AIO_202605_02"/>
    <hyperlink ref="B42" location="'SW Sustain Tracking'!B18" display="C38 AIO_202605_01"/>
    <hyperlink ref="B40" location="'SW Sustain Tracking'!B16" display="C38 AIO_202605_03"/>
    <hyperlink ref="B35:B39" location="'Task List'!B12" display="C38 AIO_20260503"/>
    <hyperlink ref="B33:B34" location="'Task List'!B12" display="C38 AIO_20260503"/>
    <hyperlink ref="B32" location="'SW Sustain Tracking'!B8" display="C38 AIO_202605_11"/>
    <hyperlink ref="B31" location="'SW Sustain Tracking'!B7" display="C38 AIO_202605_12"/>
    <hyperlink ref="B30" location="'SW Sustain Tracking'!B6" display="C38 AIO_202605_13"/>
    <hyperlink ref="B29" location="'SW Sustain Tracking'!B5" display="C38 AIO_202605_14"/>
    <hyperlink ref="B39" location="'SW Sustain Tracking'!B15" display="C38 AIO_202605_04"/>
    <hyperlink ref="B38" location="'SW Sustain Tracking'!B14" display="C38 AIO_202605_05"/>
    <hyperlink ref="B37" location="'SW Sustain Tracking'!B13" display="C38 AIO_202605_06"/>
    <hyperlink ref="B36" location="'SW Sustain Tracking'!B12" display="C38 AIO_202605_07"/>
    <hyperlink ref="B35" location="'SW Sustain Tracking'!B11" display="C38 AIO_202605_08"/>
    <hyperlink ref="B34" location="'SW Sustain Tracking'!B10" display="C38 AIO_202605_09"/>
    <hyperlink ref="B33" location="'SW Sustain Tracking'!B9" display="C38 AIO_202605_10"/>
  </hyperlinks>
  <pageMargins left="0.7" right="0.7" top="0.75" bottom="0.75" header="0.3" footer="0.3"/>
  <pageSetup paperSize="9" orientation="portrait" r:id="rId29"/>
  <drawing r:id="rId30"/>
  <legacyDrawing r:id="rId31"/>
  <oleObjects>
    <mc:AlternateContent xmlns:mc="http://schemas.openxmlformats.org/markup-compatibility/2006">
      <mc:Choice Requires="x14">
        <oleObject progId="封裝程式殼層物件" dvAspect="DVASPECT_ICON" shapeId="11271" r:id="rId32">
          <objectPr defaultSize="0" autoPict="0" r:id="rId33">
            <anchor moveWithCells="1">
              <from>
                <xdr:col>8</xdr:col>
                <xdr:colOff>120650</xdr:colOff>
                <xdr:row>47</xdr:row>
                <xdr:rowOff>107950</xdr:rowOff>
              </from>
              <to>
                <xdr:col>8</xdr:col>
                <xdr:colOff>952500</xdr:colOff>
                <xdr:row>50</xdr:row>
                <xdr:rowOff>76200</xdr:rowOff>
              </to>
            </anchor>
          </objectPr>
        </oleObject>
      </mc:Choice>
      <mc:Fallback>
        <oleObject progId="封裝程式殼層物件" dvAspect="DVASPECT_ICON" shapeId="11271" r:id="rId32"/>
      </mc:Fallback>
    </mc:AlternateContent>
    <mc:AlternateContent xmlns:mc="http://schemas.openxmlformats.org/markup-compatibility/2006">
      <mc:Choice Requires="x14">
        <oleObject progId="封裝程式殼層物件" dvAspect="DVASPECT_ICON" shapeId="11272" r:id="rId34">
          <objectPr defaultSize="0" autoPict="0" r:id="rId35">
            <anchor moveWithCells="1">
              <from>
                <xdr:col>8</xdr:col>
                <xdr:colOff>1174750</xdr:colOff>
                <xdr:row>47</xdr:row>
                <xdr:rowOff>107950</xdr:rowOff>
              </from>
              <to>
                <xdr:col>8</xdr:col>
                <xdr:colOff>2012950</xdr:colOff>
                <xdr:row>50</xdr:row>
                <xdr:rowOff>76200</xdr:rowOff>
              </to>
            </anchor>
          </objectPr>
        </oleObject>
      </mc:Choice>
      <mc:Fallback>
        <oleObject progId="封裝程式殼層物件" dvAspect="DVASPECT_ICON" shapeId="11272" r:id="rId34"/>
      </mc:Fallback>
    </mc:AlternateContent>
    <mc:AlternateContent xmlns:mc="http://schemas.openxmlformats.org/markup-compatibility/2006">
      <mc:Choice Requires="x14">
        <oleObject progId="封裝程式殼層物件" dvAspect="DVASPECT_ICON" shapeId="11273" r:id="rId36">
          <objectPr defaultSize="0" autoPict="0" r:id="rId37">
            <anchor moveWithCells="1">
              <from>
                <xdr:col>8</xdr:col>
                <xdr:colOff>603250</xdr:colOff>
                <xdr:row>45</xdr:row>
                <xdr:rowOff>107950</xdr:rowOff>
              </from>
              <to>
                <xdr:col>8</xdr:col>
                <xdr:colOff>1212850</xdr:colOff>
                <xdr:row>46</xdr:row>
                <xdr:rowOff>228600</xdr:rowOff>
              </to>
            </anchor>
          </objectPr>
        </oleObject>
      </mc:Choice>
      <mc:Fallback>
        <oleObject progId="封裝程式殼層物件" dvAspect="DVASPECT_ICON" shapeId="11273" r:id="rId36"/>
      </mc:Fallback>
    </mc:AlternateContent>
    <mc:AlternateContent xmlns:mc="http://schemas.openxmlformats.org/markup-compatibility/2006">
      <mc:Choice Requires="x14">
        <oleObject progId="封裝程式殼層物件" dvAspect="DVASPECT_ICON" shapeId="11274" r:id="rId38">
          <objectPr defaultSize="0" autoPict="0" r:id="rId39">
            <anchor moveWithCells="1">
              <from>
                <xdr:col>8</xdr:col>
                <xdr:colOff>412750</xdr:colOff>
                <xdr:row>43</xdr:row>
                <xdr:rowOff>146050</xdr:rowOff>
              </from>
              <to>
                <xdr:col>8</xdr:col>
                <xdr:colOff>793750</xdr:colOff>
                <xdr:row>44</xdr:row>
                <xdr:rowOff>260350</xdr:rowOff>
              </to>
            </anchor>
          </objectPr>
        </oleObject>
      </mc:Choice>
      <mc:Fallback>
        <oleObject progId="封裝程式殼層物件" dvAspect="DVASPECT_ICON" shapeId="11274" r:id="rId38"/>
      </mc:Fallback>
    </mc:AlternateContent>
    <mc:AlternateContent xmlns:mc="http://schemas.openxmlformats.org/markup-compatibility/2006">
      <mc:Choice Requires="x14">
        <oleObject progId="封裝程式殼層物件" dvAspect="DVASPECT_ICON" shapeId="11275" r:id="rId40">
          <objectPr defaultSize="0" autoPict="0" r:id="rId41">
            <anchor moveWithCells="1">
              <from>
                <xdr:col>8</xdr:col>
                <xdr:colOff>1073150</xdr:colOff>
                <xdr:row>43</xdr:row>
                <xdr:rowOff>146050</xdr:rowOff>
              </from>
              <to>
                <xdr:col>8</xdr:col>
                <xdr:colOff>1441450</xdr:colOff>
                <xdr:row>44</xdr:row>
                <xdr:rowOff>260350</xdr:rowOff>
              </to>
            </anchor>
          </objectPr>
        </oleObject>
      </mc:Choice>
      <mc:Fallback>
        <oleObject progId="封裝程式殼層物件" dvAspect="DVASPECT_ICON" shapeId="11275" r:id="rId40"/>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O209"/>
  <sheetViews>
    <sheetView topLeftCell="B1" zoomScale="60" zoomScaleNormal="60" workbookViewId="0">
      <pane xSplit="1" ySplit="2" topLeftCell="C9" activePane="bottomRight" state="frozen"/>
      <selection activeCell="L8" sqref="L8"/>
      <selection pane="topRight" activeCell="L8" sqref="L8"/>
      <selection pane="bottomLeft" activeCell="L8" sqref="L8"/>
      <selection pane="bottomRight" activeCell="L8" sqref="L8"/>
    </sheetView>
  </sheetViews>
  <sheetFormatPr defaultColWidth="9" defaultRowHeight="20.149999999999999" customHeight="1"/>
  <cols>
    <col min="1" max="1" width="2" style="8" customWidth="1"/>
    <col min="2" max="2" width="19.453125" style="20" customWidth="1"/>
    <col min="3" max="3" width="9.08984375" style="19" customWidth="1"/>
    <col min="4" max="4" width="12" style="20" customWidth="1"/>
    <col min="5" max="5" width="12.08984375" style="20" customWidth="1"/>
    <col min="6" max="6" width="12.54296875" style="20" customWidth="1"/>
    <col min="7" max="7" width="25.453125" style="20" customWidth="1"/>
    <col min="8" max="8" width="9.54296875" style="19" customWidth="1"/>
    <col min="9" max="9" width="48.7265625" style="21" customWidth="1"/>
    <col min="10" max="10" width="16.54296875" style="8" customWidth="1"/>
    <col min="11" max="11" width="33.453125" style="8" customWidth="1"/>
    <col min="12" max="12" width="12.26953125" style="19" customWidth="1"/>
    <col min="13" max="13" width="18.26953125" style="19" customWidth="1"/>
    <col min="14" max="14" width="15" style="22" customWidth="1"/>
    <col min="15" max="15" width="18" style="22" customWidth="1"/>
    <col min="16" max="16" width="8.54296875" style="19" customWidth="1"/>
    <col min="17" max="17" width="54.453125" style="8" customWidth="1"/>
    <col min="18" max="1029" width="8.54296875" style="8" customWidth="1"/>
    <col min="1030" max="16384" width="9" style="23"/>
  </cols>
  <sheetData>
    <row r="1" spans="1:1029" ht="20.149999999999999" customHeight="1">
      <c r="B1" s="3"/>
      <c r="C1" s="2" t="s">
        <v>51</v>
      </c>
      <c r="D1" s="3"/>
      <c r="E1" s="3"/>
      <c r="F1" s="3"/>
      <c r="G1" s="3"/>
      <c r="H1" s="4"/>
      <c r="I1" s="5"/>
      <c r="J1" s="6"/>
      <c r="K1" s="6"/>
      <c r="L1" s="4"/>
      <c r="M1" s="4"/>
      <c r="N1" s="7"/>
      <c r="O1" s="7"/>
      <c r="P1" s="4"/>
      <c r="Q1" s="3"/>
    </row>
    <row r="2" spans="1:1029" ht="20.149999999999999" customHeight="1">
      <c r="B2" s="306" t="s">
        <v>701</v>
      </c>
      <c r="C2" s="9" t="s">
        <v>43</v>
      </c>
      <c r="D2" s="9" t="s">
        <v>20</v>
      </c>
      <c r="E2" s="1" t="s">
        <v>36</v>
      </c>
      <c r="F2" s="1" t="s">
        <v>37</v>
      </c>
      <c r="G2" s="1" t="s">
        <v>32</v>
      </c>
      <c r="H2" s="9" t="s">
        <v>44</v>
      </c>
      <c r="I2" s="11" t="s">
        <v>45</v>
      </c>
      <c r="J2" s="12" t="s">
        <v>46</v>
      </c>
      <c r="K2" s="337" t="s">
        <v>1250</v>
      </c>
      <c r="L2" s="416" t="s">
        <v>47</v>
      </c>
      <c r="M2" s="416" t="s">
        <v>47</v>
      </c>
      <c r="N2" s="13" t="s">
        <v>48</v>
      </c>
      <c r="O2" s="13" t="s">
        <v>49</v>
      </c>
      <c r="P2" s="9" t="s">
        <v>50</v>
      </c>
      <c r="Q2" s="10" t="s">
        <v>1305</v>
      </c>
    </row>
    <row r="3" spans="1:1029" s="30" customFormat="1" ht="52">
      <c r="A3" s="76"/>
      <c r="B3" s="576" t="s">
        <v>863</v>
      </c>
      <c r="C3" s="242" t="s">
        <v>867</v>
      </c>
      <c r="D3" s="176" t="s">
        <v>876</v>
      </c>
      <c r="E3" s="172" t="s">
        <v>878</v>
      </c>
      <c r="F3" s="172" t="s">
        <v>878</v>
      </c>
      <c r="G3" s="182" t="s">
        <v>859</v>
      </c>
      <c r="H3" s="100" t="s">
        <v>892</v>
      </c>
      <c r="I3" s="239" t="s">
        <v>899</v>
      </c>
      <c r="J3" s="240" t="s">
        <v>879</v>
      </c>
      <c r="K3" s="240"/>
      <c r="L3" s="256" t="s">
        <v>1662</v>
      </c>
      <c r="M3" s="256"/>
      <c r="N3" s="241">
        <v>46128</v>
      </c>
      <c r="O3" s="241">
        <v>46148</v>
      </c>
      <c r="P3" s="299">
        <f t="shared" ref="P3:P144" ca="1" si="0">IF(O3="",TODAY()-N3,O3-N3)</f>
        <v>20</v>
      </c>
      <c r="Q3" s="246" t="s">
        <v>1589</v>
      </c>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c r="CY3" s="76"/>
      <c r="CZ3" s="76"/>
      <c r="DA3" s="76"/>
      <c r="DB3" s="76"/>
      <c r="DC3" s="76"/>
      <c r="DD3" s="76"/>
      <c r="DE3" s="76"/>
      <c r="DF3" s="76"/>
      <c r="DG3" s="76"/>
      <c r="DH3" s="76"/>
      <c r="DI3" s="76"/>
      <c r="DJ3" s="76"/>
      <c r="DK3" s="76"/>
      <c r="DL3" s="76"/>
      <c r="DM3" s="76"/>
      <c r="DN3" s="76"/>
      <c r="DO3" s="76"/>
      <c r="DP3" s="76"/>
      <c r="DQ3" s="76"/>
      <c r="DR3" s="76"/>
      <c r="DS3" s="76"/>
      <c r="DT3" s="76"/>
      <c r="DU3" s="76"/>
      <c r="DV3" s="76"/>
      <c r="DW3" s="76"/>
      <c r="DX3" s="76"/>
      <c r="DY3" s="76"/>
      <c r="DZ3" s="76"/>
      <c r="EA3" s="76"/>
      <c r="EB3" s="76"/>
      <c r="EC3" s="76"/>
      <c r="ED3" s="76"/>
      <c r="EE3" s="76"/>
      <c r="EF3" s="76"/>
      <c r="EG3" s="76"/>
      <c r="EH3" s="76"/>
      <c r="EI3" s="76"/>
      <c r="EJ3" s="76"/>
      <c r="EK3" s="76"/>
      <c r="EL3" s="76"/>
      <c r="EM3" s="76"/>
      <c r="EN3" s="76"/>
      <c r="EO3" s="76"/>
      <c r="EP3" s="76"/>
      <c r="EQ3" s="76"/>
      <c r="ER3" s="76"/>
      <c r="ES3" s="76"/>
      <c r="ET3" s="76"/>
      <c r="EU3" s="76"/>
      <c r="EV3" s="76"/>
      <c r="EW3" s="76"/>
      <c r="EX3" s="76"/>
      <c r="EY3" s="76"/>
      <c r="EZ3" s="76"/>
      <c r="FA3" s="76"/>
      <c r="FB3" s="76"/>
      <c r="FC3" s="76"/>
      <c r="FD3" s="76"/>
      <c r="FE3" s="76"/>
      <c r="FF3" s="76"/>
      <c r="FG3" s="76"/>
      <c r="FH3" s="76"/>
      <c r="FI3" s="76"/>
      <c r="FJ3" s="76"/>
      <c r="FK3" s="76"/>
      <c r="FL3" s="76"/>
      <c r="FM3" s="76"/>
      <c r="FN3" s="76"/>
      <c r="FO3" s="76"/>
      <c r="FP3" s="76"/>
      <c r="FQ3" s="76"/>
      <c r="FR3" s="76"/>
      <c r="FS3" s="76"/>
      <c r="FT3" s="76"/>
      <c r="FU3" s="76"/>
      <c r="FV3" s="76"/>
      <c r="FW3" s="76"/>
      <c r="FX3" s="76"/>
      <c r="FY3" s="76"/>
      <c r="FZ3" s="76"/>
      <c r="GA3" s="76"/>
      <c r="GB3" s="76"/>
      <c r="GC3" s="76"/>
      <c r="GD3" s="76"/>
      <c r="GE3" s="76"/>
      <c r="GF3" s="76"/>
      <c r="GG3" s="76"/>
      <c r="GH3" s="76"/>
      <c r="GI3" s="76"/>
      <c r="GJ3" s="76"/>
      <c r="GK3" s="76"/>
      <c r="GL3" s="76"/>
      <c r="GM3" s="76"/>
      <c r="GN3" s="76"/>
      <c r="GO3" s="76"/>
      <c r="GP3" s="76"/>
      <c r="GQ3" s="76"/>
      <c r="GR3" s="76"/>
      <c r="GS3" s="76"/>
      <c r="GT3" s="76"/>
      <c r="GU3" s="76"/>
      <c r="GV3" s="76"/>
      <c r="GW3" s="76"/>
      <c r="GX3" s="76"/>
      <c r="GY3" s="76"/>
      <c r="GZ3" s="76"/>
      <c r="HA3" s="76"/>
      <c r="HB3" s="76"/>
      <c r="HC3" s="76"/>
      <c r="HD3" s="76"/>
      <c r="HE3" s="76"/>
      <c r="HF3" s="76"/>
      <c r="HG3" s="76"/>
      <c r="HH3" s="76"/>
      <c r="HI3" s="76"/>
      <c r="HJ3" s="76"/>
      <c r="HK3" s="76"/>
      <c r="HL3" s="76"/>
      <c r="HM3" s="76"/>
      <c r="HN3" s="76"/>
      <c r="HO3" s="76"/>
      <c r="HP3" s="76"/>
      <c r="HQ3" s="76"/>
      <c r="HR3" s="76"/>
      <c r="HS3" s="76"/>
      <c r="HT3" s="76"/>
      <c r="HU3" s="76"/>
      <c r="HV3" s="76"/>
      <c r="HW3" s="76"/>
      <c r="HX3" s="76"/>
      <c r="HY3" s="76"/>
      <c r="HZ3" s="76"/>
      <c r="IA3" s="76"/>
      <c r="IB3" s="76"/>
      <c r="IC3" s="76"/>
      <c r="ID3" s="76"/>
      <c r="IE3" s="76"/>
      <c r="IF3" s="76"/>
      <c r="IG3" s="76"/>
      <c r="IH3" s="76"/>
      <c r="II3" s="76"/>
      <c r="IJ3" s="76"/>
      <c r="IK3" s="76"/>
      <c r="IL3" s="76"/>
      <c r="IM3" s="76"/>
      <c r="IN3" s="76"/>
      <c r="IO3" s="76"/>
      <c r="IP3" s="76"/>
      <c r="IQ3" s="76"/>
      <c r="IR3" s="76"/>
      <c r="IS3" s="76"/>
      <c r="IT3" s="76"/>
      <c r="IU3" s="76"/>
      <c r="IV3" s="76"/>
      <c r="IW3" s="76"/>
      <c r="IX3" s="76"/>
      <c r="IY3" s="76"/>
      <c r="IZ3" s="76"/>
      <c r="JA3" s="76"/>
      <c r="JB3" s="76"/>
      <c r="JC3" s="76"/>
      <c r="JD3" s="76"/>
      <c r="JE3" s="76"/>
      <c r="JF3" s="76"/>
      <c r="JG3" s="76"/>
      <c r="JH3" s="76"/>
      <c r="JI3" s="76"/>
      <c r="JJ3" s="76"/>
      <c r="JK3" s="76"/>
      <c r="JL3" s="76"/>
      <c r="JM3" s="76"/>
      <c r="JN3" s="76"/>
      <c r="JO3" s="76"/>
      <c r="JP3" s="76"/>
      <c r="JQ3" s="76"/>
      <c r="JR3" s="76"/>
      <c r="JS3" s="76"/>
      <c r="JT3" s="76"/>
      <c r="JU3" s="76"/>
      <c r="JV3" s="76"/>
      <c r="JW3" s="76"/>
      <c r="JX3" s="76"/>
      <c r="JY3" s="76"/>
      <c r="JZ3" s="76"/>
      <c r="KA3" s="76"/>
      <c r="KB3" s="76"/>
      <c r="KC3" s="76"/>
      <c r="KD3" s="76"/>
      <c r="KE3" s="76"/>
      <c r="KF3" s="76"/>
      <c r="KG3" s="76"/>
      <c r="KH3" s="76"/>
      <c r="KI3" s="76"/>
      <c r="KJ3" s="76"/>
      <c r="KK3" s="76"/>
      <c r="KL3" s="76"/>
      <c r="KM3" s="76"/>
      <c r="KN3" s="76"/>
      <c r="KO3" s="76"/>
      <c r="KP3" s="76"/>
      <c r="KQ3" s="76"/>
      <c r="KR3" s="76"/>
      <c r="KS3" s="76"/>
      <c r="KT3" s="76"/>
      <c r="KU3" s="76"/>
      <c r="KV3" s="76"/>
      <c r="KW3" s="76"/>
      <c r="KX3" s="76"/>
      <c r="KY3" s="76"/>
      <c r="KZ3" s="76"/>
      <c r="LA3" s="76"/>
      <c r="LB3" s="76"/>
      <c r="LC3" s="76"/>
      <c r="LD3" s="76"/>
      <c r="LE3" s="76"/>
      <c r="LF3" s="76"/>
      <c r="LG3" s="76"/>
      <c r="LH3" s="76"/>
      <c r="LI3" s="76"/>
      <c r="LJ3" s="76"/>
      <c r="LK3" s="76"/>
      <c r="LL3" s="76"/>
      <c r="LM3" s="76"/>
      <c r="LN3" s="76"/>
      <c r="LO3" s="76"/>
      <c r="LP3" s="76"/>
      <c r="LQ3" s="76"/>
      <c r="LR3" s="76"/>
      <c r="LS3" s="76"/>
      <c r="LT3" s="76"/>
      <c r="LU3" s="76"/>
      <c r="LV3" s="76"/>
      <c r="LW3" s="76"/>
      <c r="LX3" s="76"/>
      <c r="LY3" s="76"/>
      <c r="LZ3" s="76"/>
      <c r="MA3" s="76"/>
      <c r="MB3" s="76"/>
      <c r="MC3" s="76"/>
      <c r="MD3" s="76"/>
      <c r="ME3" s="76"/>
      <c r="MF3" s="76"/>
      <c r="MG3" s="76"/>
      <c r="MH3" s="76"/>
      <c r="MI3" s="76"/>
      <c r="MJ3" s="76"/>
      <c r="MK3" s="76"/>
      <c r="ML3" s="76"/>
      <c r="MM3" s="76"/>
      <c r="MN3" s="76"/>
      <c r="MO3" s="76"/>
      <c r="MP3" s="76"/>
      <c r="MQ3" s="76"/>
      <c r="MR3" s="76"/>
      <c r="MS3" s="76"/>
      <c r="MT3" s="76"/>
      <c r="MU3" s="76"/>
      <c r="MV3" s="76"/>
      <c r="MW3" s="76"/>
      <c r="MX3" s="76"/>
      <c r="MY3" s="76"/>
      <c r="MZ3" s="76"/>
      <c r="NA3" s="76"/>
      <c r="NB3" s="76"/>
      <c r="NC3" s="76"/>
      <c r="ND3" s="76"/>
      <c r="NE3" s="76"/>
      <c r="NF3" s="76"/>
      <c r="NG3" s="76"/>
      <c r="NH3" s="76"/>
      <c r="NI3" s="76"/>
      <c r="NJ3" s="76"/>
      <c r="NK3" s="76"/>
      <c r="NL3" s="76"/>
      <c r="NM3" s="76"/>
      <c r="NN3" s="76"/>
      <c r="NO3" s="76"/>
      <c r="NP3" s="76"/>
      <c r="NQ3" s="76"/>
      <c r="NR3" s="76"/>
      <c r="NS3" s="76"/>
      <c r="NT3" s="76"/>
      <c r="NU3" s="76"/>
      <c r="NV3" s="76"/>
      <c r="NW3" s="76"/>
      <c r="NX3" s="76"/>
      <c r="NY3" s="76"/>
      <c r="NZ3" s="76"/>
      <c r="OA3" s="76"/>
      <c r="OB3" s="76"/>
      <c r="OC3" s="76"/>
      <c r="OD3" s="76"/>
      <c r="OE3" s="76"/>
      <c r="OF3" s="76"/>
      <c r="OG3" s="76"/>
      <c r="OH3" s="76"/>
      <c r="OI3" s="76"/>
      <c r="OJ3" s="76"/>
      <c r="OK3" s="76"/>
      <c r="OL3" s="76"/>
      <c r="OM3" s="76"/>
      <c r="ON3" s="76"/>
      <c r="OO3" s="76"/>
      <c r="OP3" s="76"/>
      <c r="OQ3" s="76"/>
      <c r="OR3" s="76"/>
      <c r="OS3" s="76"/>
      <c r="OT3" s="76"/>
      <c r="OU3" s="76"/>
      <c r="OV3" s="76"/>
      <c r="OW3" s="76"/>
      <c r="OX3" s="76"/>
      <c r="OY3" s="76"/>
      <c r="OZ3" s="76"/>
      <c r="PA3" s="76"/>
      <c r="PB3" s="76"/>
      <c r="PC3" s="76"/>
      <c r="PD3" s="76"/>
      <c r="PE3" s="76"/>
      <c r="PF3" s="76"/>
      <c r="PG3" s="76"/>
      <c r="PH3" s="76"/>
      <c r="PI3" s="76"/>
      <c r="PJ3" s="76"/>
      <c r="PK3" s="76"/>
      <c r="PL3" s="76"/>
      <c r="PM3" s="76"/>
      <c r="PN3" s="76"/>
      <c r="PO3" s="76"/>
      <c r="PP3" s="76"/>
      <c r="PQ3" s="76"/>
      <c r="PR3" s="76"/>
      <c r="PS3" s="76"/>
      <c r="PT3" s="76"/>
      <c r="PU3" s="76"/>
      <c r="PV3" s="76"/>
      <c r="PW3" s="76"/>
      <c r="PX3" s="76"/>
      <c r="PY3" s="76"/>
      <c r="PZ3" s="76"/>
      <c r="QA3" s="76"/>
      <c r="QB3" s="76"/>
      <c r="QC3" s="76"/>
      <c r="QD3" s="76"/>
      <c r="QE3" s="76"/>
      <c r="QF3" s="76"/>
      <c r="QG3" s="76"/>
      <c r="QH3" s="76"/>
      <c r="QI3" s="76"/>
      <c r="QJ3" s="76"/>
      <c r="QK3" s="76"/>
      <c r="QL3" s="76"/>
      <c r="QM3" s="76"/>
      <c r="QN3" s="76"/>
      <c r="QO3" s="76"/>
      <c r="QP3" s="76"/>
      <c r="QQ3" s="76"/>
      <c r="QR3" s="76"/>
      <c r="QS3" s="76"/>
      <c r="QT3" s="76"/>
      <c r="QU3" s="76"/>
      <c r="QV3" s="76"/>
      <c r="QW3" s="76"/>
      <c r="QX3" s="76"/>
      <c r="QY3" s="76"/>
      <c r="QZ3" s="76"/>
      <c r="RA3" s="76"/>
      <c r="RB3" s="76"/>
      <c r="RC3" s="76"/>
      <c r="RD3" s="76"/>
      <c r="RE3" s="76"/>
      <c r="RF3" s="76"/>
      <c r="RG3" s="76"/>
      <c r="RH3" s="76"/>
      <c r="RI3" s="76"/>
      <c r="RJ3" s="76"/>
      <c r="RK3" s="76"/>
      <c r="RL3" s="76"/>
      <c r="RM3" s="76"/>
      <c r="RN3" s="76"/>
      <c r="RO3" s="76"/>
      <c r="RP3" s="76"/>
      <c r="RQ3" s="76"/>
      <c r="RR3" s="76"/>
      <c r="RS3" s="76"/>
      <c r="RT3" s="76"/>
      <c r="RU3" s="76"/>
      <c r="RV3" s="76"/>
      <c r="RW3" s="76"/>
      <c r="RX3" s="76"/>
      <c r="RY3" s="76"/>
      <c r="RZ3" s="76"/>
      <c r="SA3" s="76"/>
      <c r="SB3" s="76"/>
      <c r="SC3" s="76"/>
      <c r="SD3" s="76"/>
      <c r="SE3" s="76"/>
      <c r="SF3" s="76"/>
      <c r="SG3" s="76"/>
      <c r="SH3" s="76"/>
      <c r="SI3" s="76"/>
      <c r="SJ3" s="76"/>
      <c r="SK3" s="76"/>
      <c r="SL3" s="76"/>
      <c r="SM3" s="76"/>
      <c r="SN3" s="76"/>
      <c r="SO3" s="76"/>
      <c r="SP3" s="76"/>
      <c r="SQ3" s="76"/>
      <c r="SR3" s="76"/>
      <c r="SS3" s="76"/>
      <c r="ST3" s="76"/>
      <c r="SU3" s="76"/>
      <c r="SV3" s="76"/>
      <c r="SW3" s="76"/>
      <c r="SX3" s="76"/>
      <c r="SY3" s="76"/>
      <c r="SZ3" s="76"/>
      <c r="TA3" s="76"/>
      <c r="TB3" s="76"/>
      <c r="TC3" s="76"/>
      <c r="TD3" s="76"/>
      <c r="TE3" s="76"/>
      <c r="TF3" s="76"/>
      <c r="TG3" s="76"/>
      <c r="TH3" s="76"/>
      <c r="TI3" s="76"/>
      <c r="TJ3" s="76"/>
      <c r="TK3" s="76"/>
      <c r="TL3" s="76"/>
      <c r="TM3" s="76"/>
      <c r="TN3" s="76"/>
      <c r="TO3" s="76"/>
      <c r="TP3" s="76"/>
      <c r="TQ3" s="76"/>
      <c r="TR3" s="76"/>
      <c r="TS3" s="76"/>
      <c r="TT3" s="76"/>
      <c r="TU3" s="76"/>
      <c r="TV3" s="76"/>
      <c r="TW3" s="76"/>
      <c r="TX3" s="76"/>
      <c r="TY3" s="76"/>
      <c r="TZ3" s="76"/>
      <c r="UA3" s="76"/>
      <c r="UB3" s="76"/>
      <c r="UC3" s="76"/>
      <c r="UD3" s="76"/>
      <c r="UE3" s="76"/>
      <c r="UF3" s="76"/>
      <c r="UG3" s="76"/>
      <c r="UH3" s="76"/>
      <c r="UI3" s="76"/>
      <c r="UJ3" s="76"/>
      <c r="UK3" s="76"/>
      <c r="UL3" s="76"/>
      <c r="UM3" s="76"/>
      <c r="UN3" s="76"/>
      <c r="UO3" s="76"/>
      <c r="UP3" s="76"/>
      <c r="UQ3" s="76"/>
      <c r="UR3" s="76"/>
      <c r="US3" s="76"/>
      <c r="UT3" s="76"/>
      <c r="UU3" s="76"/>
      <c r="UV3" s="76"/>
      <c r="UW3" s="76"/>
      <c r="UX3" s="76"/>
      <c r="UY3" s="76"/>
      <c r="UZ3" s="76"/>
      <c r="VA3" s="76"/>
      <c r="VB3" s="76"/>
      <c r="VC3" s="76"/>
      <c r="VD3" s="76"/>
      <c r="VE3" s="76"/>
      <c r="VF3" s="76"/>
      <c r="VG3" s="76"/>
      <c r="VH3" s="76"/>
      <c r="VI3" s="76"/>
      <c r="VJ3" s="76"/>
      <c r="VK3" s="76"/>
      <c r="VL3" s="76"/>
      <c r="VM3" s="76"/>
      <c r="VN3" s="76"/>
      <c r="VO3" s="76"/>
      <c r="VP3" s="76"/>
      <c r="VQ3" s="76"/>
      <c r="VR3" s="76"/>
      <c r="VS3" s="76"/>
      <c r="VT3" s="76"/>
      <c r="VU3" s="76"/>
      <c r="VV3" s="76"/>
      <c r="VW3" s="76"/>
      <c r="VX3" s="76"/>
      <c r="VY3" s="76"/>
      <c r="VZ3" s="76"/>
      <c r="WA3" s="76"/>
      <c r="WB3" s="76"/>
      <c r="WC3" s="76"/>
      <c r="WD3" s="76"/>
      <c r="WE3" s="76"/>
      <c r="WF3" s="76"/>
      <c r="WG3" s="76"/>
      <c r="WH3" s="76"/>
      <c r="WI3" s="76"/>
      <c r="WJ3" s="76"/>
      <c r="WK3" s="76"/>
      <c r="WL3" s="76"/>
      <c r="WM3" s="76"/>
      <c r="WN3" s="76"/>
      <c r="WO3" s="76"/>
      <c r="WP3" s="76"/>
      <c r="WQ3" s="76"/>
      <c r="WR3" s="76"/>
      <c r="WS3" s="76"/>
      <c r="WT3" s="76"/>
      <c r="WU3" s="76"/>
      <c r="WV3" s="76"/>
      <c r="WW3" s="76"/>
      <c r="WX3" s="76"/>
      <c r="WY3" s="76"/>
      <c r="WZ3" s="76"/>
      <c r="XA3" s="76"/>
      <c r="XB3" s="76"/>
      <c r="XC3" s="76"/>
      <c r="XD3" s="76"/>
      <c r="XE3" s="76"/>
      <c r="XF3" s="76"/>
      <c r="XG3" s="76"/>
      <c r="XH3" s="76"/>
      <c r="XI3" s="76"/>
      <c r="XJ3" s="76"/>
      <c r="XK3" s="76"/>
      <c r="XL3" s="76"/>
      <c r="XM3" s="76"/>
      <c r="XN3" s="76"/>
      <c r="XO3" s="76"/>
      <c r="XP3" s="76"/>
      <c r="XQ3" s="76"/>
      <c r="XR3" s="76"/>
      <c r="XS3" s="76"/>
      <c r="XT3" s="76"/>
      <c r="XU3" s="76"/>
      <c r="XV3" s="76"/>
      <c r="XW3" s="76"/>
      <c r="XX3" s="76"/>
      <c r="XY3" s="76"/>
      <c r="XZ3" s="76"/>
      <c r="YA3" s="76"/>
      <c r="YB3" s="76"/>
      <c r="YC3" s="76"/>
      <c r="YD3" s="76"/>
      <c r="YE3" s="76"/>
      <c r="YF3" s="76"/>
      <c r="YG3" s="76"/>
      <c r="YH3" s="76"/>
      <c r="YI3" s="76"/>
      <c r="YJ3" s="76"/>
      <c r="YK3" s="76"/>
      <c r="YL3" s="76"/>
      <c r="YM3" s="76"/>
      <c r="YN3" s="76"/>
      <c r="YO3" s="76"/>
      <c r="YP3" s="76"/>
      <c r="YQ3" s="76"/>
      <c r="YR3" s="76"/>
      <c r="YS3" s="76"/>
      <c r="YT3" s="76"/>
      <c r="YU3" s="76"/>
      <c r="YV3" s="76"/>
      <c r="YW3" s="76"/>
      <c r="YX3" s="76"/>
      <c r="YY3" s="76"/>
      <c r="YZ3" s="76"/>
      <c r="ZA3" s="76"/>
      <c r="ZB3" s="76"/>
      <c r="ZC3" s="76"/>
      <c r="ZD3" s="76"/>
      <c r="ZE3" s="76"/>
      <c r="ZF3" s="76"/>
      <c r="ZG3" s="76"/>
      <c r="ZH3" s="76"/>
      <c r="ZI3" s="76"/>
      <c r="ZJ3" s="76"/>
      <c r="ZK3" s="76"/>
      <c r="ZL3" s="76"/>
      <c r="ZM3" s="76"/>
      <c r="ZN3" s="76"/>
      <c r="ZO3" s="76"/>
      <c r="ZP3" s="76"/>
      <c r="ZQ3" s="76"/>
      <c r="ZR3" s="76"/>
      <c r="ZS3" s="76"/>
      <c r="ZT3" s="76"/>
      <c r="ZU3" s="76"/>
      <c r="ZV3" s="76"/>
      <c r="ZW3" s="76"/>
      <c r="ZX3" s="76"/>
      <c r="ZY3" s="76"/>
      <c r="ZZ3" s="76"/>
      <c r="AAA3" s="76"/>
      <c r="AAB3" s="76"/>
      <c r="AAC3" s="76"/>
      <c r="AAD3" s="76"/>
      <c r="AAE3" s="76"/>
      <c r="AAF3" s="76"/>
      <c r="AAG3" s="76"/>
      <c r="AAH3" s="76"/>
      <c r="AAI3" s="76"/>
      <c r="AAJ3" s="76"/>
      <c r="AAK3" s="76"/>
      <c r="AAL3" s="76"/>
      <c r="AAM3" s="76"/>
      <c r="AAN3" s="76"/>
      <c r="AAO3" s="76"/>
      <c r="AAP3" s="76"/>
      <c r="AAQ3" s="76"/>
      <c r="AAR3" s="76"/>
      <c r="AAS3" s="76"/>
      <c r="AAT3" s="76"/>
      <c r="AAU3" s="76"/>
      <c r="AAV3" s="76"/>
      <c r="AAW3" s="76"/>
      <c r="AAX3" s="76"/>
      <c r="AAY3" s="76"/>
      <c r="AAZ3" s="76"/>
      <c r="ABA3" s="76"/>
      <c r="ABB3" s="76"/>
      <c r="ABC3" s="76"/>
      <c r="ABD3" s="76"/>
      <c r="ABE3" s="76"/>
      <c r="ABF3" s="76"/>
      <c r="ABG3" s="76"/>
      <c r="ABH3" s="76"/>
      <c r="ABI3" s="76"/>
      <c r="ABJ3" s="76"/>
      <c r="ABK3" s="76"/>
      <c r="ABL3" s="76"/>
      <c r="ABM3" s="76"/>
      <c r="ABN3" s="76"/>
      <c r="ABO3" s="76"/>
      <c r="ABP3" s="76"/>
      <c r="ABQ3" s="76"/>
      <c r="ABR3" s="76"/>
      <c r="ABS3" s="76"/>
      <c r="ABT3" s="76"/>
      <c r="ABU3" s="76"/>
      <c r="ABV3" s="76"/>
      <c r="ABW3" s="76"/>
      <c r="ABX3" s="76"/>
      <c r="ABY3" s="76"/>
      <c r="ABZ3" s="76"/>
      <c r="ACA3" s="76"/>
      <c r="ACB3" s="76"/>
      <c r="ACC3" s="76"/>
      <c r="ACD3" s="76"/>
      <c r="ACE3" s="76"/>
      <c r="ACF3" s="76"/>
      <c r="ACG3" s="76"/>
      <c r="ACH3" s="76"/>
      <c r="ACI3" s="76"/>
      <c r="ACJ3" s="76"/>
      <c r="ACK3" s="76"/>
      <c r="ACL3" s="76"/>
      <c r="ACM3" s="76"/>
      <c r="ACN3" s="76"/>
      <c r="ACO3" s="76"/>
      <c r="ACP3" s="76"/>
      <c r="ACQ3" s="76"/>
      <c r="ACR3" s="76"/>
      <c r="ACS3" s="76"/>
      <c r="ACT3" s="76"/>
      <c r="ACU3" s="76"/>
      <c r="ACV3" s="76"/>
      <c r="ACW3" s="76"/>
      <c r="ACX3" s="76"/>
      <c r="ACY3" s="76"/>
      <c r="ACZ3" s="76"/>
      <c r="ADA3" s="76"/>
      <c r="ADB3" s="76"/>
      <c r="ADC3" s="76"/>
      <c r="ADD3" s="76"/>
      <c r="ADE3" s="76"/>
      <c r="ADF3" s="76"/>
      <c r="ADG3" s="76"/>
      <c r="ADH3" s="76"/>
      <c r="ADI3" s="76"/>
      <c r="ADJ3" s="76"/>
      <c r="ADK3" s="76"/>
      <c r="ADL3" s="76"/>
      <c r="ADM3" s="76"/>
      <c r="ADN3" s="76"/>
      <c r="ADO3" s="76"/>
      <c r="ADP3" s="76"/>
      <c r="ADQ3" s="76"/>
      <c r="ADR3" s="76"/>
      <c r="ADS3" s="76"/>
      <c r="ADT3" s="76"/>
      <c r="ADU3" s="76"/>
      <c r="ADV3" s="76"/>
      <c r="ADW3" s="76"/>
      <c r="ADX3" s="76"/>
      <c r="ADY3" s="76"/>
      <c r="ADZ3" s="76"/>
      <c r="AEA3" s="76"/>
      <c r="AEB3" s="76"/>
      <c r="AEC3" s="76"/>
      <c r="AED3" s="76"/>
      <c r="AEE3" s="76"/>
      <c r="AEF3" s="76"/>
      <c r="AEG3" s="76"/>
      <c r="AEH3" s="76"/>
      <c r="AEI3" s="76"/>
      <c r="AEJ3" s="76"/>
      <c r="AEK3" s="76"/>
      <c r="AEL3" s="76"/>
      <c r="AEM3" s="76"/>
      <c r="AEN3" s="76"/>
      <c r="AEO3" s="76"/>
      <c r="AEP3" s="76"/>
      <c r="AEQ3" s="76"/>
      <c r="AER3" s="76"/>
      <c r="AES3" s="76"/>
      <c r="AET3" s="76"/>
      <c r="AEU3" s="76"/>
      <c r="AEV3" s="76"/>
      <c r="AEW3" s="76"/>
      <c r="AEX3" s="76"/>
      <c r="AEY3" s="76"/>
      <c r="AEZ3" s="76"/>
      <c r="AFA3" s="76"/>
      <c r="AFB3" s="76"/>
      <c r="AFC3" s="76"/>
      <c r="AFD3" s="76"/>
      <c r="AFE3" s="76"/>
      <c r="AFF3" s="76"/>
      <c r="AFG3" s="76"/>
      <c r="AFH3" s="76"/>
      <c r="AFI3" s="76"/>
      <c r="AFJ3" s="76"/>
      <c r="AFK3" s="76"/>
      <c r="AFL3" s="76"/>
      <c r="AFM3" s="76"/>
      <c r="AFN3" s="76"/>
      <c r="AFO3" s="76"/>
      <c r="AFP3" s="76"/>
      <c r="AFQ3" s="76"/>
      <c r="AFR3" s="76"/>
      <c r="AFS3" s="76"/>
      <c r="AFT3" s="76"/>
      <c r="AFU3" s="76"/>
      <c r="AFV3" s="76"/>
      <c r="AFW3" s="76"/>
      <c r="AFX3" s="76"/>
      <c r="AFY3" s="76"/>
      <c r="AFZ3" s="76"/>
      <c r="AGA3" s="76"/>
      <c r="AGB3" s="76"/>
      <c r="AGC3" s="76"/>
      <c r="AGD3" s="76"/>
      <c r="AGE3" s="76"/>
      <c r="AGF3" s="76"/>
      <c r="AGG3" s="76"/>
      <c r="AGH3" s="76"/>
      <c r="AGI3" s="76"/>
      <c r="AGJ3" s="76"/>
      <c r="AGK3" s="76"/>
      <c r="AGL3" s="76"/>
      <c r="AGM3" s="76"/>
      <c r="AGN3" s="76"/>
      <c r="AGO3" s="76"/>
      <c r="AGP3" s="76"/>
      <c r="AGQ3" s="76"/>
      <c r="AGR3" s="76"/>
      <c r="AGS3" s="76"/>
      <c r="AGT3" s="76"/>
      <c r="AGU3" s="76"/>
      <c r="AGV3" s="76"/>
      <c r="AGW3" s="76"/>
      <c r="AGX3" s="76"/>
      <c r="AGY3" s="76"/>
      <c r="AGZ3" s="76"/>
      <c r="AHA3" s="76"/>
      <c r="AHB3" s="76"/>
      <c r="AHC3" s="76"/>
      <c r="AHD3" s="76"/>
      <c r="AHE3" s="76"/>
      <c r="AHF3" s="76"/>
      <c r="AHG3" s="76"/>
      <c r="AHH3" s="76"/>
      <c r="AHI3" s="76"/>
      <c r="AHJ3" s="76"/>
      <c r="AHK3" s="76"/>
      <c r="AHL3" s="76"/>
      <c r="AHM3" s="76"/>
      <c r="AHN3" s="76"/>
      <c r="AHO3" s="76"/>
      <c r="AHP3" s="76"/>
      <c r="AHQ3" s="76"/>
      <c r="AHR3" s="76"/>
      <c r="AHS3" s="76"/>
      <c r="AHT3" s="76"/>
      <c r="AHU3" s="76"/>
      <c r="AHV3" s="76"/>
      <c r="AHW3" s="76"/>
      <c r="AHX3" s="76"/>
      <c r="AHY3" s="76"/>
      <c r="AHZ3" s="76"/>
      <c r="AIA3" s="76"/>
      <c r="AIB3" s="76"/>
      <c r="AIC3" s="76"/>
      <c r="AID3" s="76"/>
      <c r="AIE3" s="76"/>
      <c r="AIF3" s="76"/>
      <c r="AIG3" s="76"/>
      <c r="AIH3" s="76"/>
      <c r="AII3" s="76"/>
      <c r="AIJ3" s="76"/>
      <c r="AIK3" s="76"/>
      <c r="AIL3" s="76"/>
      <c r="AIM3" s="76"/>
      <c r="AIN3" s="76"/>
      <c r="AIO3" s="76"/>
      <c r="AIP3" s="76"/>
      <c r="AIQ3" s="76"/>
      <c r="AIR3" s="76"/>
      <c r="AIS3" s="76"/>
      <c r="AIT3" s="76"/>
      <c r="AIU3" s="76"/>
      <c r="AIV3" s="76"/>
      <c r="AIW3" s="76"/>
      <c r="AIX3" s="76"/>
      <c r="AIY3" s="76"/>
      <c r="AIZ3" s="76"/>
      <c r="AJA3" s="76"/>
      <c r="AJB3" s="76"/>
      <c r="AJC3" s="76"/>
      <c r="AJD3" s="76"/>
      <c r="AJE3" s="76"/>
      <c r="AJF3" s="76"/>
      <c r="AJG3" s="76"/>
      <c r="AJH3" s="76"/>
      <c r="AJI3" s="76"/>
      <c r="AJJ3" s="76"/>
      <c r="AJK3" s="76"/>
      <c r="AJL3" s="76"/>
      <c r="AJM3" s="76"/>
      <c r="AJN3" s="76"/>
      <c r="AJO3" s="76"/>
      <c r="AJP3" s="76"/>
      <c r="AJQ3" s="76"/>
      <c r="AJR3" s="76"/>
      <c r="AJS3" s="76"/>
      <c r="AJT3" s="76"/>
      <c r="AJU3" s="76"/>
      <c r="AJV3" s="76"/>
      <c r="AJW3" s="76"/>
      <c r="AJX3" s="76"/>
      <c r="AJY3" s="76"/>
      <c r="AJZ3" s="76"/>
      <c r="AKA3" s="76"/>
      <c r="AKB3" s="76"/>
      <c r="AKC3" s="76"/>
      <c r="AKD3" s="76"/>
      <c r="AKE3" s="76"/>
      <c r="AKF3" s="76"/>
      <c r="AKG3" s="76"/>
      <c r="AKH3" s="76"/>
      <c r="AKI3" s="76"/>
      <c r="AKJ3" s="76"/>
      <c r="AKK3" s="76"/>
      <c r="AKL3" s="76"/>
      <c r="AKM3" s="76"/>
      <c r="AKN3" s="76"/>
      <c r="AKO3" s="76"/>
      <c r="AKP3" s="76"/>
      <c r="AKQ3" s="76"/>
      <c r="AKR3" s="76"/>
      <c r="AKS3" s="76"/>
      <c r="AKT3" s="76"/>
      <c r="AKU3" s="76"/>
      <c r="AKV3" s="76"/>
      <c r="AKW3" s="76"/>
      <c r="AKX3" s="76"/>
      <c r="AKY3" s="76"/>
      <c r="AKZ3" s="76"/>
      <c r="ALA3" s="76"/>
      <c r="ALB3" s="76"/>
      <c r="ALC3" s="76"/>
      <c r="ALD3" s="76"/>
      <c r="ALE3" s="76"/>
      <c r="ALF3" s="76"/>
      <c r="ALG3" s="76"/>
      <c r="ALH3" s="76"/>
      <c r="ALI3" s="76"/>
      <c r="ALJ3" s="76"/>
      <c r="ALK3" s="76"/>
      <c r="ALL3" s="76"/>
      <c r="ALM3" s="76"/>
      <c r="ALN3" s="76"/>
      <c r="ALO3" s="76"/>
      <c r="ALP3" s="76"/>
      <c r="ALQ3" s="76"/>
      <c r="ALR3" s="76"/>
      <c r="ALS3" s="76"/>
      <c r="ALT3" s="76"/>
      <c r="ALU3" s="76"/>
      <c r="ALV3" s="76"/>
      <c r="ALW3" s="76"/>
      <c r="ALX3" s="76"/>
      <c r="ALY3" s="76"/>
      <c r="ALZ3" s="76"/>
      <c r="AMA3" s="76"/>
      <c r="AMB3" s="76"/>
      <c r="AMC3" s="76"/>
      <c r="AMD3" s="76"/>
      <c r="AME3" s="76"/>
      <c r="AMF3" s="76"/>
      <c r="AMG3" s="76"/>
      <c r="AMH3" s="76"/>
      <c r="AMI3" s="76"/>
      <c r="AMJ3" s="76"/>
      <c r="AMK3" s="76"/>
      <c r="AML3" s="76"/>
      <c r="AMM3" s="76"/>
      <c r="AMN3" s="76"/>
      <c r="AMO3" s="76"/>
    </row>
    <row r="4" spans="1:1029" s="30" customFormat="1" ht="39">
      <c r="A4" s="76"/>
      <c r="B4" s="577"/>
      <c r="C4" s="242" t="s">
        <v>868</v>
      </c>
      <c r="D4" s="176" t="s">
        <v>876</v>
      </c>
      <c r="E4" s="172" t="s">
        <v>878</v>
      </c>
      <c r="F4" s="172" t="s">
        <v>878</v>
      </c>
      <c r="G4" s="182" t="s">
        <v>859</v>
      </c>
      <c r="H4" s="100" t="s">
        <v>892</v>
      </c>
      <c r="I4" s="239" t="s">
        <v>900</v>
      </c>
      <c r="J4" s="240" t="s">
        <v>880</v>
      </c>
      <c r="K4" s="240"/>
      <c r="L4" s="256" t="s">
        <v>951</v>
      </c>
      <c r="M4" s="256"/>
      <c r="N4" s="241">
        <v>46128</v>
      </c>
      <c r="O4" s="103"/>
      <c r="P4" s="299">
        <f t="shared" ca="1" si="0"/>
        <v>49</v>
      </c>
      <c r="Q4" s="99"/>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c r="FM4" s="76"/>
      <c r="FN4" s="76"/>
      <c r="FO4" s="76"/>
      <c r="FP4" s="76"/>
      <c r="FQ4" s="76"/>
      <c r="FR4" s="76"/>
      <c r="FS4" s="76"/>
      <c r="FT4" s="76"/>
      <c r="FU4" s="76"/>
      <c r="FV4" s="76"/>
      <c r="FW4" s="76"/>
      <c r="FX4" s="76"/>
      <c r="FY4" s="76"/>
      <c r="FZ4" s="76"/>
      <c r="GA4" s="76"/>
      <c r="GB4" s="76"/>
      <c r="GC4" s="76"/>
      <c r="GD4" s="76"/>
      <c r="GE4" s="76"/>
      <c r="GF4" s="76"/>
      <c r="GG4" s="76"/>
      <c r="GH4" s="76"/>
      <c r="GI4" s="76"/>
      <c r="GJ4" s="76"/>
      <c r="GK4" s="76"/>
      <c r="GL4" s="76"/>
      <c r="GM4" s="76"/>
      <c r="GN4" s="76"/>
      <c r="GO4" s="76"/>
      <c r="GP4" s="76"/>
      <c r="GQ4" s="76"/>
      <c r="GR4" s="76"/>
      <c r="GS4" s="76"/>
      <c r="GT4" s="76"/>
      <c r="GU4" s="76"/>
      <c r="GV4" s="76"/>
      <c r="GW4" s="76"/>
      <c r="GX4" s="76"/>
      <c r="GY4" s="76"/>
      <c r="GZ4" s="76"/>
      <c r="HA4" s="76"/>
      <c r="HB4" s="76"/>
      <c r="HC4" s="76"/>
      <c r="HD4" s="76"/>
      <c r="HE4" s="76"/>
      <c r="HF4" s="76"/>
      <c r="HG4" s="76"/>
      <c r="HH4" s="76"/>
      <c r="HI4" s="76"/>
      <c r="HJ4" s="76"/>
      <c r="HK4" s="76"/>
      <c r="HL4" s="76"/>
      <c r="HM4" s="76"/>
      <c r="HN4" s="76"/>
      <c r="HO4" s="76"/>
      <c r="HP4" s="76"/>
      <c r="HQ4" s="76"/>
      <c r="HR4" s="76"/>
      <c r="HS4" s="76"/>
      <c r="HT4" s="76"/>
      <c r="HU4" s="76"/>
      <c r="HV4" s="76"/>
      <c r="HW4" s="76"/>
      <c r="HX4" s="76"/>
      <c r="HY4" s="76"/>
      <c r="HZ4" s="76"/>
      <c r="IA4" s="76"/>
      <c r="IB4" s="76"/>
      <c r="IC4" s="76"/>
      <c r="ID4" s="76"/>
      <c r="IE4" s="76"/>
      <c r="IF4" s="76"/>
      <c r="IG4" s="76"/>
      <c r="IH4" s="76"/>
      <c r="II4" s="76"/>
      <c r="IJ4" s="76"/>
      <c r="IK4" s="76"/>
      <c r="IL4" s="76"/>
      <c r="IM4" s="76"/>
      <c r="IN4" s="76"/>
      <c r="IO4" s="76"/>
      <c r="IP4" s="76"/>
      <c r="IQ4" s="76"/>
      <c r="IR4" s="76"/>
      <c r="IS4" s="76"/>
      <c r="IT4" s="76"/>
      <c r="IU4" s="76"/>
      <c r="IV4" s="76"/>
      <c r="IW4" s="76"/>
      <c r="IX4" s="76"/>
      <c r="IY4" s="76"/>
      <c r="IZ4" s="76"/>
      <c r="JA4" s="76"/>
      <c r="JB4" s="76"/>
      <c r="JC4" s="76"/>
      <c r="JD4" s="76"/>
      <c r="JE4" s="76"/>
      <c r="JF4" s="76"/>
      <c r="JG4" s="76"/>
      <c r="JH4" s="76"/>
      <c r="JI4" s="76"/>
      <c r="JJ4" s="76"/>
      <c r="JK4" s="76"/>
      <c r="JL4" s="76"/>
      <c r="JM4" s="76"/>
      <c r="JN4" s="76"/>
      <c r="JO4" s="76"/>
      <c r="JP4" s="76"/>
      <c r="JQ4" s="76"/>
      <c r="JR4" s="76"/>
      <c r="JS4" s="76"/>
      <c r="JT4" s="76"/>
      <c r="JU4" s="76"/>
      <c r="JV4" s="76"/>
      <c r="JW4" s="76"/>
      <c r="JX4" s="76"/>
      <c r="JY4" s="76"/>
      <c r="JZ4" s="76"/>
      <c r="KA4" s="76"/>
      <c r="KB4" s="76"/>
      <c r="KC4" s="76"/>
      <c r="KD4" s="76"/>
      <c r="KE4" s="76"/>
      <c r="KF4" s="76"/>
      <c r="KG4" s="76"/>
      <c r="KH4" s="76"/>
      <c r="KI4" s="76"/>
      <c r="KJ4" s="76"/>
      <c r="KK4" s="76"/>
      <c r="KL4" s="76"/>
      <c r="KM4" s="76"/>
      <c r="KN4" s="76"/>
      <c r="KO4" s="76"/>
      <c r="KP4" s="76"/>
      <c r="KQ4" s="76"/>
      <c r="KR4" s="76"/>
      <c r="KS4" s="76"/>
      <c r="KT4" s="76"/>
      <c r="KU4" s="76"/>
      <c r="KV4" s="76"/>
      <c r="KW4" s="76"/>
      <c r="KX4" s="76"/>
      <c r="KY4" s="76"/>
      <c r="KZ4" s="76"/>
      <c r="LA4" s="76"/>
      <c r="LB4" s="76"/>
      <c r="LC4" s="76"/>
      <c r="LD4" s="76"/>
      <c r="LE4" s="76"/>
      <c r="LF4" s="76"/>
      <c r="LG4" s="76"/>
      <c r="LH4" s="76"/>
      <c r="LI4" s="76"/>
      <c r="LJ4" s="76"/>
      <c r="LK4" s="76"/>
      <c r="LL4" s="76"/>
      <c r="LM4" s="76"/>
      <c r="LN4" s="76"/>
      <c r="LO4" s="76"/>
      <c r="LP4" s="76"/>
      <c r="LQ4" s="76"/>
      <c r="LR4" s="76"/>
      <c r="LS4" s="76"/>
      <c r="LT4" s="76"/>
      <c r="LU4" s="76"/>
      <c r="LV4" s="76"/>
      <c r="LW4" s="76"/>
      <c r="LX4" s="76"/>
      <c r="LY4" s="76"/>
      <c r="LZ4" s="76"/>
      <c r="MA4" s="76"/>
      <c r="MB4" s="76"/>
      <c r="MC4" s="76"/>
      <c r="MD4" s="76"/>
      <c r="ME4" s="76"/>
      <c r="MF4" s="76"/>
      <c r="MG4" s="76"/>
      <c r="MH4" s="76"/>
      <c r="MI4" s="76"/>
      <c r="MJ4" s="76"/>
      <c r="MK4" s="76"/>
      <c r="ML4" s="76"/>
      <c r="MM4" s="76"/>
      <c r="MN4" s="76"/>
      <c r="MO4" s="76"/>
      <c r="MP4" s="76"/>
      <c r="MQ4" s="76"/>
      <c r="MR4" s="76"/>
      <c r="MS4" s="76"/>
      <c r="MT4" s="76"/>
      <c r="MU4" s="76"/>
      <c r="MV4" s="76"/>
      <c r="MW4" s="76"/>
      <c r="MX4" s="76"/>
      <c r="MY4" s="76"/>
      <c r="MZ4" s="76"/>
      <c r="NA4" s="76"/>
      <c r="NB4" s="76"/>
      <c r="NC4" s="76"/>
      <c r="ND4" s="76"/>
      <c r="NE4" s="76"/>
      <c r="NF4" s="76"/>
      <c r="NG4" s="76"/>
      <c r="NH4" s="76"/>
      <c r="NI4" s="76"/>
      <c r="NJ4" s="76"/>
      <c r="NK4" s="76"/>
      <c r="NL4" s="76"/>
      <c r="NM4" s="76"/>
      <c r="NN4" s="76"/>
      <c r="NO4" s="76"/>
      <c r="NP4" s="76"/>
      <c r="NQ4" s="76"/>
      <c r="NR4" s="76"/>
      <c r="NS4" s="76"/>
      <c r="NT4" s="76"/>
      <c r="NU4" s="76"/>
      <c r="NV4" s="76"/>
      <c r="NW4" s="76"/>
      <c r="NX4" s="76"/>
      <c r="NY4" s="76"/>
      <c r="NZ4" s="76"/>
      <c r="OA4" s="76"/>
      <c r="OB4" s="76"/>
      <c r="OC4" s="76"/>
      <c r="OD4" s="76"/>
      <c r="OE4" s="76"/>
      <c r="OF4" s="76"/>
      <c r="OG4" s="76"/>
      <c r="OH4" s="76"/>
      <c r="OI4" s="76"/>
      <c r="OJ4" s="76"/>
      <c r="OK4" s="76"/>
      <c r="OL4" s="76"/>
      <c r="OM4" s="76"/>
      <c r="ON4" s="76"/>
      <c r="OO4" s="76"/>
      <c r="OP4" s="76"/>
      <c r="OQ4" s="76"/>
      <c r="OR4" s="76"/>
      <c r="OS4" s="76"/>
      <c r="OT4" s="76"/>
      <c r="OU4" s="76"/>
      <c r="OV4" s="76"/>
      <c r="OW4" s="76"/>
      <c r="OX4" s="76"/>
      <c r="OY4" s="76"/>
      <c r="OZ4" s="76"/>
      <c r="PA4" s="76"/>
      <c r="PB4" s="76"/>
      <c r="PC4" s="76"/>
      <c r="PD4" s="76"/>
      <c r="PE4" s="76"/>
      <c r="PF4" s="76"/>
      <c r="PG4" s="76"/>
      <c r="PH4" s="76"/>
      <c r="PI4" s="76"/>
      <c r="PJ4" s="76"/>
      <c r="PK4" s="76"/>
      <c r="PL4" s="76"/>
      <c r="PM4" s="76"/>
      <c r="PN4" s="76"/>
      <c r="PO4" s="76"/>
      <c r="PP4" s="76"/>
      <c r="PQ4" s="76"/>
      <c r="PR4" s="76"/>
      <c r="PS4" s="76"/>
      <c r="PT4" s="76"/>
      <c r="PU4" s="76"/>
      <c r="PV4" s="76"/>
      <c r="PW4" s="76"/>
      <c r="PX4" s="76"/>
      <c r="PY4" s="76"/>
      <c r="PZ4" s="76"/>
      <c r="QA4" s="76"/>
      <c r="QB4" s="76"/>
      <c r="QC4" s="76"/>
      <c r="QD4" s="76"/>
      <c r="QE4" s="76"/>
      <c r="QF4" s="76"/>
      <c r="QG4" s="76"/>
      <c r="QH4" s="76"/>
      <c r="QI4" s="76"/>
      <c r="QJ4" s="76"/>
      <c r="QK4" s="76"/>
      <c r="QL4" s="76"/>
      <c r="QM4" s="76"/>
      <c r="QN4" s="76"/>
      <c r="QO4" s="76"/>
      <c r="QP4" s="76"/>
      <c r="QQ4" s="76"/>
      <c r="QR4" s="76"/>
      <c r="QS4" s="76"/>
      <c r="QT4" s="76"/>
      <c r="QU4" s="76"/>
      <c r="QV4" s="76"/>
      <c r="QW4" s="76"/>
      <c r="QX4" s="76"/>
      <c r="QY4" s="76"/>
      <c r="QZ4" s="76"/>
      <c r="RA4" s="76"/>
      <c r="RB4" s="76"/>
      <c r="RC4" s="76"/>
      <c r="RD4" s="76"/>
      <c r="RE4" s="76"/>
      <c r="RF4" s="76"/>
      <c r="RG4" s="76"/>
      <c r="RH4" s="76"/>
      <c r="RI4" s="76"/>
      <c r="RJ4" s="76"/>
      <c r="RK4" s="76"/>
      <c r="RL4" s="76"/>
      <c r="RM4" s="76"/>
      <c r="RN4" s="76"/>
      <c r="RO4" s="76"/>
      <c r="RP4" s="76"/>
      <c r="RQ4" s="76"/>
      <c r="RR4" s="76"/>
      <c r="RS4" s="76"/>
      <c r="RT4" s="76"/>
      <c r="RU4" s="76"/>
      <c r="RV4" s="76"/>
      <c r="RW4" s="76"/>
      <c r="RX4" s="76"/>
      <c r="RY4" s="76"/>
      <c r="RZ4" s="76"/>
      <c r="SA4" s="76"/>
      <c r="SB4" s="76"/>
      <c r="SC4" s="76"/>
      <c r="SD4" s="76"/>
      <c r="SE4" s="76"/>
      <c r="SF4" s="76"/>
      <c r="SG4" s="76"/>
      <c r="SH4" s="76"/>
      <c r="SI4" s="76"/>
      <c r="SJ4" s="76"/>
      <c r="SK4" s="76"/>
      <c r="SL4" s="76"/>
      <c r="SM4" s="76"/>
      <c r="SN4" s="76"/>
      <c r="SO4" s="76"/>
      <c r="SP4" s="76"/>
      <c r="SQ4" s="76"/>
      <c r="SR4" s="76"/>
      <c r="SS4" s="76"/>
      <c r="ST4" s="76"/>
      <c r="SU4" s="76"/>
      <c r="SV4" s="76"/>
      <c r="SW4" s="76"/>
      <c r="SX4" s="76"/>
      <c r="SY4" s="76"/>
      <c r="SZ4" s="76"/>
      <c r="TA4" s="76"/>
      <c r="TB4" s="76"/>
      <c r="TC4" s="76"/>
      <c r="TD4" s="76"/>
      <c r="TE4" s="76"/>
      <c r="TF4" s="76"/>
      <c r="TG4" s="76"/>
      <c r="TH4" s="76"/>
      <c r="TI4" s="76"/>
      <c r="TJ4" s="76"/>
      <c r="TK4" s="76"/>
      <c r="TL4" s="76"/>
      <c r="TM4" s="76"/>
      <c r="TN4" s="76"/>
      <c r="TO4" s="76"/>
      <c r="TP4" s="76"/>
      <c r="TQ4" s="76"/>
      <c r="TR4" s="76"/>
      <c r="TS4" s="76"/>
      <c r="TT4" s="76"/>
      <c r="TU4" s="76"/>
      <c r="TV4" s="76"/>
      <c r="TW4" s="76"/>
      <c r="TX4" s="76"/>
      <c r="TY4" s="76"/>
      <c r="TZ4" s="76"/>
      <c r="UA4" s="76"/>
      <c r="UB4" s="76"/>
      <c r="UC4" s="76"/>
      <c r="UD4" s="76"/>
      <c r="UE4" s="76"/>
      <c r="UF4" s="76"/>
      <c r="UG4" s="76"/>
      <c r="UH4" s="76"/>
      <c r="UI4" s="76"/>
      <c r="UJ4" s="76"/>
      <c r="UK4" s="76"/>
      <c r="UL4" s="76"/>
      <c r="UM4" s="76"/>
      <c r="UN4" s="76"/>
      <c r="UO4" s="76"/>
      <c r="UP4" s="76"/>
      <c r="UQ4" s="76"/>
      <c r="UR4" s="76"/>
      <c r="US4" s="76"/>
      <c r="UT4" s="76"/>
      <c r="UU4" s="76"/>
      <c r="UV4" s="76"/>
      <c r="UW4" s="76"/>
      <c r="UX4" s="76"/>
      <c r="UY4" s="76"/>
      <c r="UZ4" s="76"/>
      <c r="VA4" s="76"/>
      <c r="VB4" s="76"/>
      <c r="VC4" s="76"/>
      <c r="VD4" s="76"/>
      <c r="VE4" s="76"/>
      <c r="VF4" s="76"/>
      <c r="VG4" s="76"/>
      <c r="VH4" s="76"/>
      <c r="VI4" s="76"/>
      <c r="VJ4" s="76"/>
      <c r="VK4" s="76"/>
      <c r="VL4" s="76"/>
      <c r="VM4" s="76"/>
      <c r="VN4" s="76"/>
      <c r="VO4" s="76"/>
      <c r="VP4" s="76"/>
      <c r="VQ4" s="76"/>
      <c r="VR4" s="76"/>
      <c r="VS4" s="76"/>
      <c r="VT4" s="76"/>
      <c r="VU4" s="76"/>
      <c r="VV4" s="76"/>
      <c r="VW4" s="76"/>
      <c r="VX4" s="76"/>
      <c r="VY4" s="76"/>
      <c r="VZ4" s="76"/>
      <c r="WA4" s="76"/>
      <c r="WB4" s="76"/>
      <c r="WC4" s="76"/>
      <c r="WD4" s="76"/>
      <c r="WE4" s="76"/>
      <c r="WF4" s="76"/>
      <c r="WG4" s="76"/>
      <c r="WH4" s="76"/>
      <c r="WI4" s="76"/>
      <c r="WJ4" s="76"/>
      <c r="WK4" s="76"/>
      <c r="WL4" s="76"/>
      <c r="WM4" s="76"/>
      <c r="WN4" s="76"/>
      <c r="WO4" s="76"/>
      <c r="WP4" s="76"/>
      <c r="WQ4" s="76"/>
      <c r="WR4" s="76"/>
      <c r="WS4" s="76"/>
      <c r="WT4" s="76"/>
      <c r="WU4" s="76"/>
      <c r="WV4" s="76"/>
      <c r="WW4" s="76"/>
      <c r="WX4" s="76"/>
      <c r="WY4" s="76"/>
      <c r="WZ4" s="76"/>
      <c r="XA4" s="76"/>
      <c r="XB4" s="76"/>
      <c r="XC4" s="76"/>
      <c r="XD4" s="76"/>
      <c r="XE4" s="76"/>
      <c r="XF4" s="76"/>
      <c r="XG4" s="76"/>
      <c r="XH4" s="76"/>
      <c r="XI4" s="76"/>
      <c r="XJ4" s="76"/>
      <c r="XK4" s="76"/>
      <c r="XL4" s="76"/>
      <c r="XM4" s="76"/>
      <c r="XN4" s="76"/>
      <c r="XO4" s="76"/>
      <c r="XP4" s="76"/>
      <c r="XQ4" s="76"/>
      <c r="XR4" s="76"/>
      <c r="XS4" s="76"/>
      <c r="XT4" s="76"/>
      <c r="XU4" s="76"/>
      <c r="XV4" s="76"/>
      <c r="XW4" s="76"/>
      <c r="XX4" s="76"/>
      <c r="XY4" s="76"/>
      <c r="XZ4" s="76"/>
      <c r="YA4" s="76"/>
      <c r="YB4" s="76"/>
      <c r="YC4" s="76"/>
      <c r="YD4" s="76"/>
      <c r="YE4" s="76"/>
      <c r="YF4" s="76"/>
      <c r="YG4" s="76"/>
      <c r="YH4" s="76"/>
      <c r="YI4" s="76"/>
      <c r="YJ4" s="76"/>
      <c r="YK4" s="76"/>
      <c r="YL4" s="76"/>
      <c r="YM4" s="76"/>
      <c r="YN4" s="76"/>
      <c r="YO4" s="76"/>
      <c r="YP4" s="76"/>
      <c r="YQ4" s="76"/>
      <c r="YR4" s="76"/>
      <c r="YS4" s="76"/>
      <c r="YT4" s="76"/>
      <c r="YU4" s="76"/>
      <c r="YV4" s="76"/>
      <c r="YW4" s="76"/>
      <c r="YX4" s="76"/>
      <c r="YY4" s="76"/>
      <c r="YZ4" s="76"/>
      <c r="ZA4" s="76"/>
      <c r="ZB4" s="76"/>
      <c r="ZC4" s="76"/>
      <c r="ZD4" s="76"/>
      <c r="ZE4" s="76"/>
      <c r="ZF4" s="76"/>
      <c r="ZG4" s="76"/>
      <c r="ZH4" s="76"/>
      <c r="ZI4" s="76"/>
      <c r="ZJ4" s="76"/>
      <c r="ZK4" s="76"/>
      <c r="ZL4" s="76"/>
      <c r="ZM4" s="76"/>
      <c r="ZN4" s="76"/>
      <c r="ZO4" s="76"/>
      <c r="ZP4" s="76"/>
      <c r="ZQ4" s="76"/>
      <c r="ZR4" s="76"/>
      <c r="ZS4" s="76"/>
      <c r="ZT4" s="76"/>
      <c r="ZU4" s="76"/>
      <c r="ZV4" s="76"/>
      <c r="ZW4" s="76"/>
      <c r="ZX4" s="76"/>
      <c r="ZY4" s="76"/>
      <c r="ZZ4" s="76"/>
      <c r="AAA4" s="76"/>
      <c r="AAB4" s="76"/>
      <c r="AAC4" s="76"/>
      <c r="AAD4" s="76"/>
      <c r="AAE4" s="76"/>
      <c r="AAF4" s="76"/>
      <c r="AAG4" s="76"/>
      <c r="AAH4" s="76"/>
      <c r="AAI4" s="76"/>
      <c r="AAJ4" s="76"/>
      <c r="AAK4" s="76"/>
      <c r="AAL4" s="76"/>
      <c r="AAM4" s="76"/>
      <c r="AAN4" s="76"/>
      <c r="AAO4" s="76"/>
      <c r="AAP4" s="76"/>
      <c r="AAQ4" s="76"/>
      <c r="AAR4" s="76"/>
      <c r="AAS4" s="76"/>
      <c r="AAT4" s="76"/>
      <c r="AAU4" s="76"/>
      <c r="AAV4" s="76"/>
      <c r="AAW4" s="76"/>
      <c r="AAX4" s="76"/>
      <c r="AAY4" s="76"/>
      <c r="AAZ4" s="76"/>
      <c r="ABA4" s="76"/>
      <c r="ABB4" s="76"/>
      <c r="ABC4" s="76"/>
      <c r="ABD4" s="76"/>
      <c r="ABE4" s="76"/>
      <c r="ABF4" s="76"/>
      <c r="ABG4" s="76"/>
      <c r="ABH4" s="76"/>
      <c r="ABI4" s="76"/>
      <c r="ABJ4" s="76"/>
      <c r="ABK4" s="76"/>
      <c r="ABL4" s="76"/>
      <c r="ABM4" s="76"/>
      <c r="ABN4" s="76"/>
      <c r="ABO4" s="76"/>
      <c r="ABP4" s="76"/>
      <c r="ABQ4" s="76"/>
      <c r="ABR4" s="76"/>
      <c r="ABS4" s="76"/>
      <c r="ABT4" s="76"/>
      <c r="ABU4" s="76"/>
      <c r="ABV4" s="76"/>
      <c r="ABW4" s="76"/>
      <c r="ABX4" s="76"/>
      <c r="ABY4" s="76"/>
      <c r="ABZ4" s="76"/>
      <c r="ACA4" s="76"/>
      <c r="ACB4" s="76"/>
      <c r="ACC4" s="76"/>
      <c r="ACD4" s="76"/>
      <c r="ACE4" s="76"/>
      <c r="ACF4" s="76"/>
      <c r="ACG4" s="76"/>
      <c r="ACH4" s="76"/>
      <c r="ACI4" s="76"/>
      <c r="ACJ4" s="76"/>
      <c r="ACK4" s="76"/>
      <c r="ACL4" s="76"/>
      <c r="ACM4" s="76"/>
      <c r="ACN4" s="76"/>
      <c r="ACO4" s="76"/>
      <c r="ACP4" s="76"/>
      <c r="ACQ4" s="76"/>
      <c r="ACR4" s="76"/>
      <c r="ACS4" s="76"/>
      <c r="ACT4" s="76"/>
      <c r="ACU4" s="76"/>
      <c r="ACV4" s="76"/>
      <c r="ACW4" s="76"/>
      <c r="ACX4" s="76"/>
      <c r="ACY4" s="76"/>
      <c r="ACZ4" s="76"/>
      <c r="ADA4" s="76"/>
      <c r="ADB4" s="76"/>
      <c r="ADC4" s="76"/>
      <c r="ADD4" s="76"/>
      <c r="ADE4" s="76"/>
      <c r="ADF4" s="76"/>
      <c r="ADG4" s="76"/>
      <c r="ADH4" s="76"/>
      <c r="ADI4" s="76"/>
      <c r="ADJ4" s="76"/>
      <c r="ADK4" s="76"/>
      <c r="ADL4" s="76"/>
      <c r="ADM4" s="76"/>
      <c r="ADN4" s="76"/>
      <c r="ADO4" s="76"/>
      <c r="ADP4" s="76"/>
      <c r="ADQ4" s="76"/>
      <c r="ADR4" s="76"/>
      <c r="ADS4" s="76"/>
      <c r="ADT4" s="76"/>
      <c r="ADU4" s="76"/>
      <c r="ADV4" s="76"/>
      <c r="ADW4" s="76"/>
      <c r="ADX4" s="76"/>
      <c r="ADY4" s="76"/>
      <c r="ADZ4" s="76"/>
      <c r="AEA4" s="76"/>
      <c r="AEB4" s="76"/>
      <c r="AEC4" s="76"/>
      <c r="AED4" s="76"/>
      <c r="AEE4" s="76"/>
      <c r="AEF4" s="76"/>
      <c r="AEG4" s="76"/>
      <c r="AEH4" s="76"/>
      <c r="AEI4" s="76"/>
      <c r="AEJ4" s="76"/>
      <c r="AEK4" s="76"/>
      <c r="AEL4" s="76"/>
      <c r="AEM4" s="76"/>
      <c r="AEN4" s="76"/>
      <c r="AEO4" s="76"/>
      <c r="AEP4" s="76"/>
      <c r="AEQ4" s="76"/>
      <c r="AER4" s="76"/>
      <c r="AES4" s="76"/>
      <c r="AET4" s="76"/>
      <c r="AEU4" s="76"/>
      <c r="AEV4" s="76"/>
      <c r="AEW4" s="76"/>
      <c r="AEX4" s="76"/>
      <c r="AEY4" s="76"/>
      <c r="AEZ4" s="76"/>
      <c r="AFA4" s="76"/>
      <c r="AFB4" s="76"/>
      <c r="AFC4" s="76"/>
      <c r="AFD4" s="76"/>
      <c r="AFE4" s="76"/>
      <c r="AFF4" s="76"/>
      <c r="AFG4" s="76"/>
      <c r="AFH4" s="76"/>
      <c r="AFI4" s="76"/>
      <c r="AFJ4" s="76"/>
      <c r="AFK4" s="76"/>
      <c r="AFL4" s="76"/>
      <c r="AFM4" s="76"/>
      <c r="AFN4" s="76"/>
      <c r="AFO4" s="76"/>
      <c r="AFP4" s="76"/>
      <c r="AFQ4" s="76"/>
      <c r="AFR4" s="76"/>
      <c r="AFS4" s="76"/>
      <c r="AFT4" s="76"/>
      <c r="AFU4" s="76"/>
      <c r="AFV4" s="76"/>
      <c r="AFW4" s="76"/>
      <c r="AFX4" s="76"/>
      <c r="AFY4" s="76"/>
      <c r="AFZ4" s="76"/>
      <c r="AGA4" s="76"/>
      <c r="AGB4" s="76"/>
      <c r="AGC4" s="76"/>
      <c r="AGD4" s="76"/>
      <c r="AGE4" s="76"/>
      <c r="AGF4" s="76"/>
      <c r="AGG4" s="76"/>
      <c r="AGH4" s="76"/>
      <c r="AGI4" s="76"/>
      <c r="AGJ4" s="76"/>
      <c r="AGK4" s="76"/>
      <c r="AGL4" s="76"/>
      <c r="AGM4" s="76"/>
      <c r="AGN4" s="76"/>
      <c r="AGO4" s="76"/>
      <c r="AGP4" s="76"/>
      <c r="AGQ4" s="76"/>
      <c r="AGR4" s="76"/>
      <c r="AGS4" s="76"/>
      <c r="AGT4" s="76"/>
      <c r="AGU4" s="76"/>
      <c r="AGV4" s="76"/>
      <c r="AGW4" s="76"/>
      <c r="AGX4" s="76"/>
      <c r="AGY4" s="76"/>
      <c r="AGZ4" s="76"/>
      <c r="AHA4" s="76"/>
      <c r="AHB4" s="76"/>
      <c r="AHC4" s="76"/>
      <c r="AHD4" s="76"/>
      <c r="AHE4" s="76"/>
      <c r="AHF4" s="76"/>
      <c r="AHG4" s="76"/>
      <c r="AHH4" s="76"/>
      <c r="AHI4" s="76"/>
      <c r="AHJ4" s="76"/>
      <c r="AHK4" s="76"/>
      <c r="AHL4" s="76"/>
      <c r="AHM4" s="76"/>
      <c r="AHN4" s="76"/>
      <c r="AHO4" s="76"/>
      <c r="AHP4" s="76"/>
      <c r="AHQ4" s="76"/>
      <c r="AHR4" s="76"/>
      <c r="AHS4" s="76"/>
      <c r="AHT4" s="76"/>
      <c r="AHU4" s="76"/>
      <c r="AHV4" s="76"/>
      <c r="AHW4" s="76"/>
      <c r="AHX4" s="76"/>
      <c r="AHY4" s="76"/>
      <c r="AHZ4" s="76"/>
      <c r="AIA4" s="76"/>
      <c r="AIB4" s="76"/>
      <c r="AIC4" s="76"/>
      <c r="AID4" s="76"/>
      <c r="AIE4" s="76"/>
      <c r="AIF4" s="76"/>
      <c r="AIG4" s="76"/>
      <c r="AIH4" s="76"/>
      <c r="AII4" s="76"/>
      <c r="AIJ4" s="76"/>
      <c r="AIK4" s="76"/>
      <c r="AIL4" s="76"/>
      <c r="AIM4" s="76"/>
      <c r="AIN4" s="76"/>
      <c r="AIO4" s="76"/>
      <c r="AIP4" s="76"/>
      <c r="AIQ4" s="76"/>
      <c r="AIR4" s="76"/>
      <c r="AIS4" s="76"/>
      <c r="AIT4" s="76"/>
      <c r="AIU4" s="76"/>
      <c r="AIV4" s="76"/>
      <c r="AIW4" s="76"/>
      <c r="AIX4" s="76"/>
      <c r="AIY4" s="76"/>
      <c r="AIZ4" s="76"/>
      <c r="AJA4" s="76"/>
      <c r="AJB4" s="76"/>
      <c r="AJC4" s="76"/>
      <c r="AJD4" s="76"/>
      <c r="AJE4" s="76"/>
      <c r="AJF4" s="76"/>
      <c r="AJG4" s="76"/>
      <c r="AJH4" s="76"/>
      <c r="AJI4" s="76"/>
      <c r="AJJ4" s="76"/>
      <c r="AJK4" s="76"/>
      <c r="AJL4" s="76"/>
      <c r="AJM4" s="76"/>
      <c r="AJN4" s="76"/>
      <c r="AJO4" s="76"/>
      <c r="AJP4" s="76"/>
      <c r="AJQ4" s="76"/>
      <c r="AJR4" s="76"/>
      <c r="AJS4" s="76"/>
      <c r="AJT4" s="76"/>
      <c r="AJU4" s="76"/>
      <c r="AJV4" s="76"/>
      <c r="AJW4" s="76"/>
      <c r="AJX4" s="76"/>
      <c r="AJY4" s="76"/>
      <c r="AJZ4" s="76"/>
      <c r="AKA4" s="76"/>
      <c r="AKB4" s="76"/>
      <c r="AKC4" s="76"/>
      <c r="AKD4" s="76"/>
      <c r="AKE4" s="76"/>
      <c r="AKF4" s="76"/>
      <c r="AKG4" s="76"/>
      <c r="AKH4" s="76"/>
      <c r="AKI4" s="76"/>
      <c r="AKJ4" s="76"/>
      <c r="AKK4" s="76"/>
      <c r="AKL4" s="76"/>
      <c r="AKM4" s="76"/>
      <c r="AKN4" s="76"/>
      <c r="AKO4" s="76"/>
      <c r="AKP4" s="76"/>
      <c r="AKQ4" s="76"/>
      <c r="AKR4" s="76"/>
      <c r="AKS4" s="76"/>
      <c r="AKT4" s="76"/>
      <c r="AKU4" s="76"/>
      <c r="AKV4" s="76"/>
      <c r="AKW4" s="76"/>
      <c r="AKX4" s="76"/>
      <c r="AKY4" s="76"/>
      <c r="AKZ4" s="76"/>
      <c r="ALA4" s="76"/>
      <c r="ALB4" s="76"/>
      <c r="ALC4" s="76"/>
      <c r="ALD4" s="76"/>
      <c r="ALE4" s="76"/>
      <c r="ALF4" s="76"/>
      <c r="ALG4" s="76"/>
      <c r="ALH4" s="76"/>
      <c r="ALI4" s="76"/>
      <c r="ALJ4" s="76"/>
      <c r="ALK4" s="76"/>
      <c r="ALL4" s="76"/>
      <c r="ALM4" s="76"/>
      <c r="ALN4" s="76"/>
      <c r="ALO4" s="76"/>
      <c r="ALP4" s="76"/>
      <c r="ALQ4" s="76"/>
      <c r="ALR4" s="76"/>
      <c r="ALS4" s="76"/>
      <c r="ALT4" s="76"/>
      <c r="ALU4" s="76"/>
      <c r="ALV4" s="76"/>
      <c r="ALW4" s="76"/>
      <c r="ALX4" s="76"/>
      <c r="ALY4" s="76"/>
      <c r="ALZ4" s="76"/>
      <c r="AMA4" s="76"/>
      <c r="AMB4" s="76"/>
      <c r="AMC4" s="76"/>
      <c r="AMD4" s="76"/>
      <c r="AME4" s="76"/>
      <c r="AMF4" s="76"/>
      <c r="AMG4" s="76"/>
      <c r="AMH4" s="76"/>
      <c r="AMI4" s="76"/>
      <c r="AMJ4" s="76"/>
      <c r="AMK4" s="76"/>
      <c r="AML4" s="76"/>
      <c r="AMM4" s="76"/>
      <c r="AMN4" s="76"/>
      <c r="AMO4" s="76"/>
    </row>
    <row r="5" spans="1:1029" s="30" customFormat="1" ht="39">
      <c r="A5" s="76"/>
      <c r="B5" s="577"/>
      <c r="C5" s="242" t="s">
        <v>869</v>
      </c>
      <c r="D5" s="176" t="s">
        <v>876</v>
      </c>
      <c r="E5" s="172" t="s">
        <v>878</v>
      </c>
      <c r="F5" s="172" t="s">
        <v>878</v>
      </c>
      <c r="G5" s="182" t="s">
        <v>859</v>
      </c>
      <c r="H5" s="100" t="s">
        <v>892</v>
      </c>
      <c r="I5" s="243" t="s">
        <v>881</v>
      </c>
      <c r="J5" s="244" t="s">
        <v>880</v>
      </c>
      <c r="K5" s="244"/>
      <c r="L5" s="256" t="s">
        <v>1145</v>
      </c>
      <c r="M5" s="256"/>
      <c r="N5" s="241">
        <v>46128</v>
      </c>
      <c r="O5" s="241">
        <v>46150</v>
      </c>
      <c r="P5" s="299">
        <f t="shared" ca="1" si="0"/>
        <v>22</v>
      </c>
      <c r="Q5" s="246" t="s">
        <v>1590</v>
      </c>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76"/>
      <c r="CX5" s="76"/>
      <c r="CY5" s="76"/>
      <c r="CZ5" s="76"/>
      <c r="DA5" s="76"/>
      <c r="DB5" s="76"/>
      <c r="DC5" s="76"/>
      <c r="DD5" s="76"/>
      <c r="DE5" s="76"/>
      <c r="DF5" s="76"/>
      <c r="DG5" s="76"/>
      <c r="DH5" s="76"/>
      <c r="DI5" s="76"/>
      <c r="DJ5" s="76"/>
      <c r="DK5" s="76"/>
      <c r="DL5" s="76"/>
      <c r="DM5" s="76"/>
      <c r="DN5" s="76"/>
      <c r="DO5" s="76"/>
      <c r="DP5" s="76"/>
      <c r="DQ5" s="76"/>
      <c r="DR5" s="76"/>
      <c r="DS5" s="76"/>
      <c r="DT5" s="76"/>
      <c r="DU5" s="76"/>
      <c r="DV5" s="76"/>
      <c r="DW5" s="76"/>
      <c r="DX5" s="76"/>
      <c r="DY5" s="76"/>
      <c r="DZ5" s="76"/>
      <c r="EA5" s="76"/>
      <c r="EB5" s="76"/>
      <c r="EC5" s="76"/>
      <c r="ED5" s="76"/>
      <c r="EE5" s="76"/>
      <c r="EF5" s="76"/>
      <c r="EG5" s="76"/>
      <c r="EH5" s="76"/>
      <c r="EI5" s="76"/>
      <c r="EJ5" s="76"/>
      <c r="EK5" s="76"/>
      <c r="EL5" s="76"/>
      <c r="EM5" s="76"/>
      <c r="EN5" s="76"/>
      <c r="EO5" s="76"/>
      <c r="EP5" s="76"/>
      <c r="EQ5" s="76"/>
      <c r="ER5" s="76"/>
      <c r="ES5" s="76"/>
      <c r="ET5" s="76"/>
      <c r="EU5" s="76"/>
      <c r="EV5" s="76"/>
      <c r="EW5" s="76"/>
      <c r="EX5" s="76"/>
      <c r="EY5" s="76"/>
      <c r="EZ5" s="76"/>
      <c r="FA5" s="76"/>
      <c r="FB5" s="76"/>
      <c r="FC5" s="76"/>
      <c r="FD5" s="76"/>
      <c r="FE5" s="76"/>
      <c r="FF5" s="76"/>
      <c r="FG5" s="76"/>
      <c r="FH5" s="76"/>
      <c r="FI5" s="76"/>
      <c r="FJ5" s="76"/>
      <c r="FK5" s="76"/>
      <c r="FL5" s="76"/>
      <c r="FM5" s="76"/>
      <c r="FN5" s="76"/>
      <c r="FO5" s="76"/>
      <c r="FP5" s="76"/>
      <c r="FQ5" s="76"/>
      <c r="FR5" s="76"/>
      <c r="FS5" s="76"/>
      <c r="FT5" s="76"/>
      <c r="FU5" s="76"/>
      <c r="FV5" s="76"/>
      <c r="FW5" s="76"/>
      <c r="FX5" s="76"/>
      <c r="FY5" s="76"/>
      <c r="FZ5" s="76"/>
      <c r="GA5" s="76"/>
      <c r="GB5" s="76"/>
      <c r="GC5" s="76"/>
      <c r="GD5" s="76"/>
      <c r="GE5" s="76"/>
      <c r="GF5" s="76"/>
      <c r="GG5" s="76"/>
      <c r="GH5" s="76"/>
      <c r="GI5" s="76"/>
      <c r="GJ5" s="76"/>
      <c r="GK5" s="76"/>
      <c r="GL5" s="76"/>
      <c r="GM5" s="76"/>
      <c r="GN5" s="76"/>
      <c r="GO5" s="76"/>
      <c r="GP5" s="76"/>
      <c r="GQ5" s="76"/>
      <c r="GR5" s="76"/>
      <c r="GS5" s="76"/>
      <c r="GT5" s="76"/>
      <c r="GU5" s="76"/>
      <c r="GV5" s="76"/>
      <c r="GW5" s="76"/>
      <c r="GX5" s="76"/>
      <c r="GY5" s="76"/>
      <c r="GZ5" s="76"/>
      <c r="HA5" s="76"/>
      <c r="HB5" s="76"/>
      <c r="HC5" s="76"/>
      <c r="HD5" s="76"/>
      <c r="HE5" s="76"/>
      <c r="HF5" s="76"/>
      <c r="HG5" s="76"/>
      <c r="HH5" s="76"/>
      <c r="HI5" s="76"/>
      <c r="HJ5" s="76"/>
      <c r="HK5" s="76"/>
      <c r="HL5" s="76"/>
      <c r="HM5" s="76"/>
      <c r="HN5" s="76"/>
      <c r="HO5" s="76"/>
      <c r="HP5" s="76"/>
      <c r="HQ5" s="76"/>
      <c r="HR5" s="76"/>
      <c r="HS5" s="76"/>
      <c r="HT5" s="76"/>
      <c r="HU5" s="76"/>
      <c r="HV5" s="76"/>
      <c r="HW5" s="76"/>
      <c r="HX5" s="76"/>
      <c r="HY5" s="76"/>
      <c r="HZ5" s="76"/>
      <c r="IA5" s="76"/>
      <c r="IB5" s="76"/>
      <c r="IC5" s="76"/>
      <c r="ID5" s="76"/>
      <c r="IE5" s="76"/>
      <c r="IF5" s="76"/>
      <c r="IG5" s="76"/>
      <c r="IH5" s="76"/>
      <c r="II5" s="76"/>
      <c r="IJ5" s="76"/>
      <c r="IK5" s="76"/>
      <c r="IL5" s="76"/>
      <c r="IM5" s="76"/>
      <c r="IN5" s="76"/>
      <c r="IO5" s="76"/>
      <c r="IP5" s="76"/>
      <c r="IQ5" s="76"/>
      <c r="IR5" s="76"/>
      <c r="IS5" s="76"/>
      <c r="IT5" s="76"/>
      <c r="IU5" s="76"/>
      <c r="IV5" s="76"/>
      <c r="IW5" s="76"/>
      <c r="IX5" s="76"/>
      <c r="IY5" s="76"/>
      <c r="IZ5" s="76"/>
      <c r="JA5" s="76"/>
      <c r="JB5" s="76"/>
      <c r="JC5" s="76"/>
      <c r="JD5" s="76"/>
      <c r="JE5" s="76"/>
      <c r="JF5" s="76"/>
      <c r="JG5" s="76"/>
      <c r="JH5" s="76"/>
      <c r="JI5" s="76"/>
      <c r="JJ5" s="76"/>
      <c r="JK5" s="76"/>
      <c r="JL5" s="76"/>
      <c r="JM5" s="76"/>
      <c r="JN5" s="76"/>
      <c r="JO5" s="76"/>
      <c r="JP5" s="76"/>
      <c r="JQ5" s="76"/>
      <c r="JR5" s="76"/>
      <c r="JS5" s="76"/>
      <c r="JT5" s="76"/>
      <c r="JU5" s="76"/>
      <c r="JV5" s="76"/>
      <c r="JW5" s="76"/>
      <c r="JX5" s="76"/>
      <c r="JY5" s="76"/>
      <c r="JZ5" s="76"/>
      <c r="KA5" s="76"/>
      <c r="KB5" s="76"/>
      <c r="KC5" s="76"/>
      <c r="KD5" s="76"/>
      <c r="KE5" s="76"/>
      <c r="KF5" s="76"/>
      <c r="KG5" s="76"/>
      <c r="KH5" s="76"/>
      <c r="KI5" s="76"/>
      <c r="KJ5" s="76"/>
      <c r="KK5" s="76"/>
      <c r="KL5" s="76"/>
      <c r="KM5" s="76"/>
      <c r="KN5" s="76"/>
      <c r="KO5" s="76"/>
      <c r="KP5" s="76"/>
      <c r="KQ5" s="76"/>
      <c r="KR5" s="76"/>
      <c r="KS5" s="76"/>
      <c r="KT5" s="76"/>
      <c r="KU5" s="76"/>
      <c r="KV5" s="76"/>
      <c r="KW5" s="76"/>
      <c r="KX5" s="76"/>
      <c r="KY5" s="76"/>
      <c r="KZ5" s="76"/>
      <c r="LA5" s="76"/>
      <c r="LB5" s="76"/>
      <c r="LC5" s="76"/>
      <c r="LD5" s="76"/>
      <c r="LE5" s="76"/>
      <c r="LF5" s="76"/>
      <c r="LG5" s="76"/>
      <c r="LH5" s="76"/>
      <c r="LI5" s="76"/>
      <c r="LJ5" s="76"/>
      <c r="LK5" s="76"/>
      <c r="LL5" s="76"/>
      <c r="LM5" s="76"/>
      <c r="LN5" s="76"/>
      <c r="LO5" s="76"/>
      <c r="LP5" s="76"/>
      <c r="LQ5" s="76"/>
      <c r="LR5" s="76"/>
      <c r="LS5" s="76"/>
      <c r="LT5" s="76"/>
      <c r="LU5" s="76"/>
      <c r="LV5" s="76"/>
      <c r="LW5" s="76"/>
      <c r="LX5" s="76"/>
      <c r="LY5" s="76"/>
      <c r="LZ5" s="76"/>
      <c r="MA5" s="76"/>
      <c r="MB5" s="76"/>
      <c r="MC5" s="76"/>
      <c r="MD5" s="76"/>
      <c r="ME5" s="76"/>
      <c r="MF5" s="76"/>
      <c r="MG5" s="76"/>
      <c r="MH5" s="76"/>
      <c r="MI5" s="76"/>
      <c r="MJ5" s="76"/>
      <c r="MK5" s="76"/>
      <c r="ML5" s="76"/>
      <c r="MM5" s="76"/>
      <c r="MN5" s="76"/>
      <c r="MO5" s="76"/>
      <c r="MP5" s="76"/>
      <c r="MQ5" s="76"/>
      <c r="MR5" s="76"/>
      <c r="MS5" s="76"/>
      <c r="MT5" s="76"/>
      <c r="MU5" s="76"/>
      <c r="MV5" s="76"/>
      <c r="MW5" s="76"/>
      <c r="MX5" s="76"/>
      <c r="MY5" s="76"/>
      <c r="MZ5" s="76"/>
      <c r="NA5" s="76"/>
      <c r="NB5" s="76"/>
      <c r="NC5" s="76"/>
      <c r="ND5" s="76"/>
      <c r="NE5" s="76"/>
      <c r="NF5" s="76"/>
      <c r="NG5" s="76"/>
      <c r="NH5" s="76"/>
      <c r="NI5" s="76"/>
      <c r="NJ5" s="76"/>
      <c r="NK5" s="76"/>
      <c r="NL5" s="76"/>
      <c r="NM5" s="76"/>
      <c r="NN5" s="76"/>
      <c r="NO5" s="76"/>
      <c r="NP5" s="76"/>
      <c r="NQ5" s="76"/>
      <c r="NR5" s="76"/>
      <c r="NS5" s="76"/>
      <c r="NT5" s="76"/>
      <c r="NU5" s="76"/>
      <c r="NV5" s="76"/>
      <c r="NW5" s="76"/>
      <c r="NX5" s="76"/>
      <c r="NY5" s="76"/>
      <c r="NZ5" s="76"/>
      <c r="OA5" s="76"/>
      <c r="OB5" s="76"/>
      <c r="OC5" s="76"/>
      <c r="OD5" s="76"/>
      <c r="OE5" s="76"/>
      <c r="OF5" s="76"/>
      <c r="OG5" s="76"/>
      <c r="OH5" s="76"/>
      <c r="OI5" s="76"/>
      <c r="OJ5" s="76"/>
      <c r="OK5" s="76"/>
      <c r="OL5" s="76"/>
      <c r="OM5" s="76"/>
      <c r="ON5" s="76"/>
      <c r="OO5" s="76"/>
      <c r="OP5" s="76"/>
      <c r="OQ5" s="76"/>
      <c r="OR5" s="76"/>
      <c r="OS5" s="76"/>
      <c r="OT5" s="76"/>
      <c r="OU5" s="76"/>
      <c r="OV5" s="76"/>
      <c r="OW5" s="76"/>
      <c r="OX5" s="76"/>
      <c r="OY5" s="76"/>
      <c r="OZ5" s="76"/>
      <c r="PA5" s="76"/>
      <c r="PB5" s="76"/>
      <c r="PC5" s="76"/>
      <c r="PD5" s="76"/>
      <c r="PE5" s="76"/>
      <c r="PF5" s="76"/>
      <c r="PG5" s="76"/>
      <c r="PH5" s="76"/>
      <c r="PI5" s="76"/>
      <c r="PJ5" s="76"/>
      <c r="PK5" s="76"/>
      <c r="PL5" s="76"/>
      <c r="PM5" s="76"/>
      <c r="PN5" s="76"/>
      <c r="PO5" s="76"/>
      <c r="PP5" s="76"/>
      <c r="PQ5" s="76"/>
      <c r="PR5" s="76"/>
      <c r="PS5" s="76"/>
      <c r="PT5" s="76"/>
      <c r="PU5" s="76"/>
      <c r="PV5" s="76"/>
      <c r="PW5" s="76"/>
      <c r="PX5" s="76"/>
      <c r="PY5" s="76"/>
      <c r="PZ5" s="76"/>
      <c r="QA5" s="76"/>
      <c r="QB5" s="76"/>
      <c r="QC5" s="76"/>
      <c r="QD5" s="76"/>
      <c r="QE5" s="76"/>
      <c r="QF5" s="76"/>
      <c r="QG5" s="76"/>
      <c r="QH5" s="76"/>
      <c r="QI5" s="76"/>
      <c r="QJ5" s="76"/>
      <c r="QK5" s="76"/>
      <c r="QL5" s="76"/>
      <c r="QM5" s="76"/>
      <c r="QN5" s="76"/>
      <c r="QO5" s="76"/>
      <c r="QP5" s="76"/>
      <c r="QQ5" s="76"/>
      <c r="QR5" s="76"/>
      <c r="QS5" s="76"/>
      <c r="QT5" s="76"/>
      <c r="QU5" s="76"/>
      <c r="QV5" s="76"/>
      <c r="QW5" s="76"/>
      <c r="QX5" s="76"/>
      <c r="QY5" s="76"/>
      <c r="QZ5" s="76"/>
      <c r="RA5" s="76"/>
      <c r="RB5" s="76"/>
      <c r="RC5" s="76"/>
      <c r="RD5" s="76"/>
      <c r="RE5" s="76"/>
      <c r="RF5" s="76"/>
      <c r="RG5" s="76"/>
      <c r="RH5" s="76"/>
      <c r="RI5" s="76"/>
      <c r="RJ5" s="76"/>
      <c r="RK5" s="76"/>
      <c r="RL5" s="76"/>
      <c r="RM5" s="76"/>
      <c r="RN5" s="76"/>
      <c r="RO5" s="76"/>
      <c r="RP5" s="76"/>
      <c r="RQ5" s="76"/>
      <c r="RR5" s="76"/>
      <c r="RS5" s="76"/>
      <c r="RT5" s="76"/>
      <c r="RU5" s="76"/>
      <c r="RV5" s="76"/>
      <c r="RW5" s="76"/>
      <c r="RX5" s="76"/>
      <c r="RY5" s="76"/>
      <c r="RZ5" s="76"/>
      <c r="SA5" s="76"/>
      <c r="SB5" s="76"/>
      <c r="SC5" s="76"/>
      <c r="SD5" s="76"/>
      <c r="SE5" s="76"/>
      <c r="SF5" s="76"/>
      <c r="SG5" s="76"/>
      <c r="SH5" s="76"/>
      <c r="SI5" s="76"/>
      <c r="SJ5" s="76"/>
      <c r="SK5" s="76"/>
      <c r="SL5" s="76"/>
      <c r="SM5" s="76"/>
      <c r="SN5" s="76"/>
      <c r="SO5" s="76"/>
      <c r="SP5" s="76"/>
      <c r="SQ5" s="76"/>
      <c r="SR5" s="76"/>
      <c r="SS5" s="76"/>
      <c r="ST5" s="76"/>
      <c r="SU5" s="76"/>
      <c r="SV5" s="76"/>
      <c r="SW5" s="76"/>
      <c r="SX5" s="76"/>
      <c r="SY5" s="76"/>
      <c r="SZ5" s="76"/>
      <c r="TA5" s="76"/>
      <c r="TB5" s="76"/>
      <c r="TC5" s="76"/>
      <c r="TD5" s="76"/>
      <c r="TE5" s="76"/>
      <c r="TF5" s="76"/>
      <c r="TG5" s="76"/>
      <c r="TH5" s="76"/>
      <c r="TI5" s="76"/>
      <c r="TJ5" s="76"/>
      <c r="TK5" s="76"/>
      <c r="TL5" s="76"/>
      <c r="TM5" s="76"/>
      <c r="TN5" s="76"/>
      <c r="TO5" s="76"/>
      <c r="TP5" s="76"/>
      <c r="TQ5" s="76"/>
      <c r="TR5" s="76"/>
      <c r="TS5" s="76"/>
      <c r="TT5" s="76"/>
      <c r="TU5" s="76"/>
      <c r="TV5" s="76"/>
      <c r="TW5" s="76"/>
      <c r="TX5" s="76"/>
      <c r="TY5" s="76"/>
      <c r="TZ5" s="76"/>
      <c r="UA5" s="76"/>
      <c r="UB5" s="76"/>
      <c r="UC5" s="76"/>
      <c r="UD5" s="76"/>
      <c r="UE5" s="76"/>
      <c r="UF5" s="76"/>
      <c r="UG5" s="76"/>
      <c r="UH5" s="76"/>
      <c r="UI5" s="76"/>
      <c r="UJ5" s="76"/>
      <c r="UK5" s="76"/>
      <c r="UL5" s="76"/>
      <c r="UM5" s="76"/>
      <c r="UN5" s="76"/>
      <c r="UO5" s="76"/>
      <c r="UP5" s="76"/>
      <c r="UQ5" s="76"/>
      <c r="UR5" s="76"/>
      <c r="US5" s="76"/>
      <c r="UT5" s="76"/>
      <c r="UU5" s="76"/>
      <c r="UV5" s="76"/>
      <c r="UW5" s="76"/>
      <c r="UX5" s="76"/>
      <c r="UY5" s="76"/>
      <c r="UZ5" s="76"/>
      <c r="VA5" s="76"/>
      <c r="VB5" s="76"/>
      <c r="VC5" s="76"/>
      <c r="VD5" s="76"/>
      <c r="VE5" s="76"/>
      <c r="VF5" s="76"/>
      <c r="VG5" s="76"/>
      <c r="VH5" s="76"/>
      <c r="VI5" s="76"/>
      <c r="VJ5" s="76"/>
      <c r="VK5" s="76"/>
      <c r="VL5" s="76"/>
      <c r="VM5" s="76"/>
      <c r="VN5" s="76"/>
      <c r="VO5" s="76"/>
      <c r="VP5" s="76"/>
      <c r="VQ5" s="76"/>
      <c r="VR5" s="76"/>
      <c r="VS5" s="76"/>
      <c r="VT5" s="76"/>
      <c r="VU5" s="76"/>
      <c r="VV5" s="76"/>
      <c r="VW5" s="76"/>
      <c r="VX5" s="76"/>
      <c r="VY5" s="76"/>
      <c r="VZ5" s="76"/>
      <c r="WA5" s="76"/>
      <c r="WB5" s="76"/>
      <c r="WC5" s="76"/>
      <c r="WD5" s="76"/>
      <c r="WE5" s="76"/>
      <c r="WF5" s="76"/>
      <c r="WG5" s="76"/>
      <c r="WH5" s="76"/>
      <c r="WI5" s="76"/>
      <c r="WJ5" s="76"/>
      <c r="WK5" s="76"/>
      <c r="WL5" s="76"/>
      <c r="WM5" s="76"/>
      <c r="WN5" s="76"/>
      <c r="WO5" s="76"/>
      <c r="WP5" s="76"/>
      <c r="WQ5" s="76"/>
      <c r="WR5" s="76"/>
      <c r="WS5" s="76"/>
      <c r="WT5" s="76"/>
      <c r="WU5" s="76"/>
      <c r="WV5" s="76"/>
      <c r="WW5" s="76"/>
      <c r="WX5" s="76"/>
      <c r="WY5" s="76"/>
      <c r="WZ5" s="76"/>
      <c r="XA5" s="76"/>
      <c r="XB5" s="76"/>
      <c r="XC5" s="76"/>
      <c r="XD5" s="76"/>
      <c r="XE5" s="76"/>
      <c r="XF5" s="76"/>
      <c r="XG5" s="76"/>
      <c r="XH5" s="76"/>
      <c r="XI5" s="76"/>
      <c r="XJ5" s="76"/>
      <c r="XK5" s="76"/>
      <c r="XL5" s="76"/>
      <c r="XM5" s="76"/>
      <c r="XN5" s="76"/>
      <c r="XO5" s="76"/>
      <c r="XP5" s="76"/>
      <c r="XQ5" s="76"/>
      <c r="XR5" s="76"/>
      <c r="XS5" s="76"/>
      <c r="XT5" s="76"/>
      <c r="XU5" s="76"/>
      <c r="XV5" s="76"/>
      <c r="XW5" s="76"/>
      <c r="XX5" s="76"/>
      <c r="XY5" s="76"/>
      <c r="XZ5" s="76"/>
      <c r="YA5" s="76"/>
      <c r="YB5" s="76"/>
      <c r="YC5" s="76"/>
      <c r="YD5" s="76"/>
      <c r="YE5" s="76"/>
      <c r="YF5" s="76"/>
      <c r="YG5" s="76"/>
      <c r="YH5" s="76"/>
      <c r="YI5" s="76"/>
      <c r="YJ5" s="76"/>
      <c r="YK5" s="76"/>
      <c r="YL5" s="76"/>
      <c r="YM5" s="76"/>
      <c r="YN5" s="76"/>
      <c r="YO5" s="76"/>
      <c r="YP5" s="76"/>
      <c r="YQ5" s="76"/>
      <c r="YR5" s="76"/>
      <c r="YS5" s="76"/>
      <c r="YT5" s="76"/>
      <c r="YU5" s="76"/>
      <c r="YV5" s="76"/>
      <c r="YW5" s="76"/>
      <c r="YX5" s="76"/>
      <c r="YY5" s="76"/>
      <c r="YZ5" s="76"/>
      <c r="ZA5" s="76"/>
      <c r="ZB5" s="76"/>
      <c r="ZC5" s="76"/>
      <c r="ZD5" s="76"/>
      <c r="ZE5" s="76"/>
      <c r="ZF5" s="76"/>
      <c r="ZG5" s="76"/>
      <c r="ZH5" s="76"/>
      <c r="ZI5" s="76"/>
      <c r="ZJ5" s="76"/>
      <c r="ZK5" s="76"/>
      <c r="ZL5" s="76"/>
      <c r="ZM5" s="76"/>
      <c r="ZN5" s="76"/>
      <c r="ZO5" s="76"/>
      <c r="ZP5" s="76"/>
      <c r="ZQ5" s="76"/>
      <c r="ZR5" s="76"/>
      <c r="ZS5" s="76"/>
      <c r="ZT5" s="76"/>
      <c r="ZU5" s="76"/>
      <c r="ZV5" s="76"/>
      <c r="ZW5" s="76"/>
      <c r="ZX5" s="76"/>
      <c r="ZY5" s="76"/>
      <c r="ZZ5" s="76"/>
      <c r="AAA5" s="76"/>
      <c r="AAB5" s="76"/>
      <c r="AAC5" s="76"/>
      <c r="AAD5" s="76"/>
      <c r="AAE5" s="76"/>
      <c r="AAF5" s="76"/>
      <c r="AAG5" s="76"/>
      <c r="AAH5" s="76"/>
      <c r="AAI5" s="76"/>
      <c r="AAJ5" s="76"/>
      <c r="AAK5" s="76"/>
      <c r="AAL5" s="76"/>
      <c r="AAM5" s="76"/>
      <c r="AAN5" s="76"/>
      <c r="AAO5" s="76"/>
      <c r="AAP5" s="76"/>
      <c r="AAQ5" s="76"/>
      <c r="AAR5" s="76"/>
      <c r="AAS5" s="76"/>
      <c r="AAT5" s="76"/>
      <c r="AAU5" s="76"/>
      <c r="AAV5" s="76"/>
      <c r="AAW5" s="76"/>
      <c r="AAX5" s="76"/>
      <c r="AAY5" s="76"/>
      <c r="AAZ5" s="76"/>
      <c r="ABA5" s="76"/>
      <c r="ABB5" s="76"/>
      <c r="ABC5" s="76"/>
      <c r="ABD5" s="76"/>
      <c r="ABE5" s="76"/>
      <c r="ABF5" s="76"/>
      <c r="ABG5" s="76"/>
      <c r="ABH5" s="76"/>
      <c r="ABI5" s="76"/>
      <c r="ABJ5" s="76"/>
      <c r="ABK5" s="76"/>
      <c r="ABL5" s="76"/>
      <c r="ABM5" s="76"/>
      <c r="ABN5" s="76"/>
      <c r="ABO5" s="76"/>
      <c r="ABP5" s="76"/>
      <c r="ABQ5" s="76"/>
      <c r="ABR5" s="76"/>
      <c r="ABS5" s="76"/>
      <c r="ABT5" s="76"/>
      <c r="ABU5" s="76"/>
      <c r="ABV5" s="76"/>
      <c r="ABW5" s="76"/>
      <c r="ABX5" s="76"/>
      <c r="ABY5" s="76"/>
      <c r="ABZ5" s="76"/>
      <c r="ACA5" s="76"/>
      <c r="ACB5" s="76"/>
      <c r="ACC5" s="76"/>
      <c r="ACD5" s="76"/>
      <c r="ACE5" s="76"/>
      <c r="ACF5" s="76"/>
      <c r="ACG5" s="76"/>
      <c r="ACH5" s="76"/>
      <c r="ACI5" s="76"/>
      <c r="ACJ5" s="76"/>
      <c r="ACK5" s="76"/>
      <c r="ACL5" s="76"/>
      <c r="ACM5" s="76"/>
      <c r="ACN5" s="76"/>
      <c r="ACO5" s="76"/>
      <c r="ACP5" s="76"/>
      <c r="ACQ5" s="76"/>
      <c r="ACR5" s="76"/>
      <c r="ACS5" s="76"/>
      <c r="ACT5" s="76"/>
      <c r="ACU5" s="76"/>
      <c r="ACV5" s="76"/>
      <c r="ACW5" s="76"/>
      <c r="ACX5" s="76"/>
      <c r="ACY5" s="76"/>
      <c r="ACZ5" s="76"/>
      <c r="ADA5" s="76"/>
      <c r="ADB5" s="76"/>
      <c r="ADC5" s="76"/>
      <c r="ADD5" s="76"/>
      <c r="ADE5" s="76"/>
      <c r="ADF5" s="76"/>
      <c r="ADG5" s="76"/>
      <c r="ADH5" s="76"/>
      <c r="ADI5" s="76"/>
      <c r="ADJ5" s="76"/>
      <c r="ADK5" s="76"/>
      <c r="ADL5" s="76"/>
      <c r="ADM5" s="76"/>
      <c r="ADN5" s="76"/>
      <c r="ADO5" s="76"/>
      <c r="ADP5" s="76"/>
      <c r="ADQ5" s="76"/>
      <c r="ADR5" s="76"/>
      <c r="ADS5" s="76"/>
      <c r="ADT5" s="76"/>
      <c r="ADU5" s="76"/>
      <c r="ADV5" s="76"/>
      <c r="ADW5" s="76"/>
      <c r="ADX5" s="76"/>
      <c r="ADY5" s="76"/>
      <c r="ADZ5" s="76"/>
      <c r="AEA5" s="76"/>
      <c r="AEB5" s="76"/>
      <c r="AEC5" s="76"/>
      <c r="AED5" s="76"/>
      <c r="AEE5" s="76"/>
      <c r="AEF5" s="76"/>
      <c r="AEG5" s="76"/>
      <c r="AEH5" s="76"/>
      <c r="AEI5" s="76"/>
      <c r="AEJ5" s="76"/>
      <c r="AEK5" s="76"/>
      <c r="AEL5" s="76"/>
      <c r="AEM5" s="76"/>
      <c r="AEN5" s="76"/>
      <c r="AEO5" s="76"/>
      <c r="AEP5" s="76"/>
      <c r="AEQ5" s="76"/>
      <c r="AER5" s="76"/>
      <c r="AES5" s="76"/>
      <c r="AET5" s="76"/>
      <c r="AEU5" s="76"/>
      <c r="AEV5" s="76"/>
      <c r="AEW5" s="76"/>
      <c r="AEX5" s="76"/>
      <c r="AEY5" s="76"/>
      <c r="AEZ5" s="76"/>
      <c r="AFA5" s="76"/>
      <c r="AFB5" s="76"/>
      <c r="AFC5" s="76"/>
      <c r="AFD5" s="76"/>
      <c r="AFE5" s="76"/>
      <c r="AFF5" s="76"/>
      <c r="AFG5" s="76"/>
      <c r="AFH5" s="76"/>
      <c r="AFI5" s="76"/>
      <c r="AFJ5" s="76"/>
      <c r="AFK5" s="76"/>
      <c r="AFL5" s="76"/>
      <c r="AFM5" s="76"/>
      <c r="AFN5" s="76"/>
      <c r="AFO5" s="76"/>
      <c r="AFP5" s="76"/>
      <c r="AFQ5" s="76"/>
      <c r="AFR5" s="76"/>
      <c r="AFS5" s="76"/>
      <c r="AFT5" s="76"/>
      <c r="AFU5" s="76"/>
      <c r="AFV5" s="76"/>
      <c r="AFW5" s="76"/>
      <c r="AFX5" s="76"/>
      <c r="AFY5" s="76"/>
      <c r="AFZ5" s="76"/>
      <c r="AGA5" s="76"/>
      <c r="AGB5" s="76"/>
      <c r="AGC5" s="76"/>
      <c r="AGD5" s="76"/>
      <c r="AGE5" s="76"/>
      <c r="AGF5" s="76"/>
      <c r="AGG5" s="76"/>
      <c r="AGH5" s="76"/>
      <c r="AGI5" s="76"/>
      <c r="AGJ5" s="76"/>
      <c r="AGK5" s="76"/>
      <c r="AGL5" s="76"/>
      <c r="AGM5" s="76"/>
      <c r="AGN5" s="76"/>
      <c r="AGO5" s="76"/>
      <c r="AGP5" s="76"/>
      <c r="AGQ5" s="76"/>
      <c r="AGR5" s="76"/>
      <c r="AGS5" s="76"/>
      <c r="AGT5" s="76"/>
      <c r="AGU5" s="76"/>
      <c r="AGV5" s="76"/>
      <c r="AGW5" s="76"/>
      <c r="AGX5" s="76"/>
      <c r="AGY5" s="76"/>
      <c r="AGZ5" s="76"/>
      <c r="AHA5" s="76"/>
      <c r="AHB5" s="76"/>
      <c r="AHC5" s="76"/>
      <c r="AHD5" s="76"/>
      <c r="AHE5" s="76"/>
      <c r="AHF5" s="76"/>
      <c r="AHG5" s="76"/>
      <c r="AHH5" s="76"/>
      <c r="AHI5" s="76"/>
      <c r="AHJ5" s="76"/>
      <c r="AHK5" s="76"/>
      <c r="AHL5" s="76"/>
      <c r="AHM5" s="76"/>
      <c r="AHN5" s="76"/>
      <c r="AHO5" s="76"/>
      <c r="AHP5" s="76"/>
      <c r="AHQ5" s="76"/>
      <c r="AHR5" s="76"/>
      <c r="AHS5" s="76"/>
      <c r="AHT5" s="76"/>
      <c r="AHU5" s="76"/>
      <c r="AHV5" s="76"/>
      <c r="AHW5" s="76"/>
      <c r="AHX5" s="76"/>
      <c r="AHY5" s="76"/>
      <c r="AHZ5" s="76"/>
      <c r="AIA5" s="76"/>
      <c r="AIB5" s="76"/>
      <c r="AIC5" s="76"/>
      <c r="AID5" s="76"/>
      <c r="AIE5" s="76"/>
      <c r="AIF5" s="76"/>
      <c r="AIG5" s="76"/>
      <c r="AIH5" s="76"/>
      <c r="AII5" s="76"/>
      <c r="AIJ5" s="76"/>
      <c r="AIK5" s="76"/>
      <c r="AIL5" s="76"/>
      <c r="AIM5" s="76"/>
      <c r="AIN5" s="76"/>
      <c r="AIO5" s="76"/>
      <c r="AIP5" s="76"/>
      <c r="AIQ5" s="76"/>
      <c r="AIR5" s="76"/>
      <c r="AIS5" s="76"/>
      <c r="AIT5" s="76"/>
      <c r="AIU5" s="76"/>
      <c r="AIV5" s="76"/>
      <c r="AIW5" s="76"/>
      <c r="AIX5" s="76"/>
      <c r="AIY5" s="76"/>
      <c r="AIZ5" s="76"/>
      <c r="AJA5" s="76"/>
      <c r="AJB5" s="76"/>
      <c r="AJC5" s="76"/>
      <c r="AJD5" s="76"/>
      <c r="AJE5" s="76"/>
      <c r="AJF5" s="76"/>
      <c r="AJG5" s="76"/>
      <c r="AJH5" s="76"/>
      <c r="AJI5" s="76"/>
      <c r="AJJ5" s="76"/>
      <c r="AJK5" s="76"/>
      <c r="AJL5" s="76"/>
      <c r="AJM5" s="76"/>
      <c r="AJN5" s="76"/>
      <c r="AJO5" s="76"/>
      <c r="AJP5" s="76"/>
      <c r="AJQ5" s="76"/>
      <c r="AJR5" s="76"/>
      <c r="AJS5" s="76"/>
      <c r="AJT5" s="76"/>
      <c r="AJU5" s="76"/>
      <c r="AJV5" s="76"/>
      <c r="AJW5" s="76"/>
      <c r="AJX5" s="76"/>
      <c r="AJY5" s="76"/>
      <c r="AJZ5" s="76"/>
      <c r="AKA5" s="76"/>
      <c r="AKB5" s="76"/>
      <c r="AKC5" s="76"/>
      <c r="AKD5" s="76"/>
      <c r="AKE5" s="76"/>
      <c r="AKF5" s="76"/>
      <c r="AKG5" s="76"/>
      <c r="AKH5" s="76"/>
      <c r="AKI5" s="76"/>
      <c r="AKJ5" s="76"/>
      <c r="AKK5" s="76"/>
      <c r="AKL5" s="76"/>
      <c r="AKM5" s="76"/>
      <c r="AKN5" s="76"/>
      <c r="AKO5" s="76"/>
      <c r="AKP5" s="76"/>
      <c r="AKQ5" s="76"/>
      <c r="AKR5" s="76"/>
      <c r="AKS5" s="76"/>
      <c r="AKT5" s="76"/>
      <c r="AKU5" s="76"/>
      <c r="AKV5" s="76"/>
      <c r="AKW5" s="76"/>
      <c r="AKX5" s="76"/>
      <c r="AKY5" s="76"/>
      <c r="AKZ5" s="76"/>
      <c r="ALA5" s="76"/>
      <c r="ALB5" s="76"/>
      <c r="ALC5" s="76"/>
      <c r="ALD5" s="76"/>
      <c r="ALE5" s="76"/>
      <c r="ALF5" s="76"/>
      <c r="ALG5" s="76"/>
      <c r="ALH5" s="76"/>
      <c r="ALI5" s="76"/>
      <c r="ALJ5" s="76"/>
      <c r="ALK5" s="76"/>
      <c r="ALL5" s="76"/>
      <c r="ALM5" s="76"/>
      <c r="ALN5" s="76"/>
      <c r="ALO5" s="76"/>
      <c r="ALP5" s="76"/>
      <c r="ALQ5" s="76"/>
      <c r="ALR5" s="76"/>
      <c r="ALS5" s="76"/>
      <c r="ALT5" s="76"/>
      <c r="ALU5" s="76"/>
      <c r="ALV5" s="76"/>
      <c r="ALW5" s="76"/>
      <c r="ALX5" s="76"/>
      <c r="ALY5" s="76"/>
      <c r="ALZ5" s="76"/>
      <c r="AMA5" s="76"/>
      <c r="AMB5" s="76"/>
      <c r="AMC5" s="76"/>
      <c r="AMD5" s="76"/>
      <c r="AME5" s="76"/>
      <c r="AMF5" s="76"/>
      <c r="AMG5" s="76"/>
      <c r="AMH5" s="76"/>
      <c r="AMI5" s="76"/>
      <c r="AMJ5" s="76"/>
      <c r="AMK5" s="76"/>
      <c r="AML5" s="76"/>
      <c r="AMM5" s="76"/>
      <c r="AMN5" s="76"/>
      <c r="AMO5" s="76"/>
    </row>
    <row r="6" spans="1:1029" s="76" customFormat="1" ht="39">
      <c r="B6" s="577"/>
      <c r="C6" s="404" t="s">
        <v>870</v>
      </c>
      <c r="D6" s="176" t="s">
        <v>876</v>
      </c>
      <c r="E6" s="172" t="s">
        <v>878</v>
      </c>
      <c r="F6" s="172" t="s">
        <v>878</v>
      </c>
      <c r="G6" s="182" t="s">
        <v>859</v>
      </c>
      <c r="H6" s="100" t="s">
        <v>892</v>
      </c>
      <c r="I6" s="239" t="s">
        <v>882</v>
      </c>
      <c r="J6" s="240" t="s">
        <v>883</v>
      </c>
      <c r="K6" s="240"/>
      <c r="L6" s="256" t="s">
        <v>1151</v>
      </c>
      <c r="M6" s="256"/>
      <c r="N6" s="241">
        <v>46128</v>
      </c>
      <c r="O6" s="241">
        <v>46153</v>
      </c>
      <c r="P6" s="299">
        <f t="shared" ca="1" si="0"/>
        <v>25</v>
      </c>
      <c r="Q6" s="361" t="s">
        <v>1331</v>
      </c>
    </row>
    <row r="7" spans="1:1029" s="76" customFormat="1" ht="39">
      <c r="B7" s="577"/>
      <c r="C7" s="404" t="s">
        <v>871</v>
      </c>
      <c r="D7" s="176" t="s">
        <v>876</v>
      </c>
      <c r="E7" s="172" t="s">
        <v>878</v>
      </c>
      <c r="F7" s="172" t="s">
        <v>878</v>
      </c>
      <c r="G7" s="182" t="s">
        <v>859</v>
      </c>
      <c r="H7" s="100" t="s">
        <v>892</v>
      </c>
      <c r="I7" s="239" t="s">
        <v>884</v>
      </c>
      <c r="J7" s="240" t="s">
        <v>880</v>
      </c>
      <c r="K7" s="240"/>
      <c r="L7" s="256" t="s">
        <v>1145</v>
      </c>
      <c r="M7" s="256"/>
      <c r="N7" s="241">
        <v>46128</v>
      </c>
      <c r="O7" s="241">
        <v>46150</v>
      </c>
      <c r="P7" s="299">
        <f t="shared" ca="1" si="0"/>
        <v>22</v>
      </c>
      <c r="Q7" s="360" t="s">
        <v>1591</v>
      </c>
    </row>
    <row r="8" spans="1:1029" s="76" customFormat="1" ht="39">
      <c r="B8" s="577"/>
      <c r="C8" s="404" t="s">
        <v>872</v>
      </c>
      <c r="D8" s="176" t="s">
        <v>876</v>
      </c>
      <c r="E8" s="172" t="s">
        <v>878</v>
      </c>
      <c r="F8" s="172" t="s">
        <v>878</v>
      </c>
      <c r="G8" s="182" t="s">
        <v>859</v>
      </c>
      <c r="H8" s="100" t="s">
        <v>892</v>
      </c>
      <c r="I8" s="239" t="s">
        <v>901</v>
      </c>
      <c r="J8" s="240" t="s">
        <v>885</v>
      </c>
      <c r="K8" s="240"/>
      <c r="L8" s="256" t="s">
        <v>951</v>
      </c>
      <c r="M8" s="256"/>
      <c r="N8" s="241">
        <v>46128</v>
      </c>
      <c r="O8" s="103"/>
      <c r="P8" s="299">
        <f t="shared" ca="1" si="0"/>
        <v>49</v>
      </c>
      <c r="Q8" s="99"/>
    </row>
    <row r="9" spans="1:1029" s="76" customFormat="1" ht="39">
      <c r="B9" s="577"/>
      <c r="C9" s="404" t="s">
        <v>873</v>
      </c>
      <c r="D9" s="176" t="s">
        <v>876</v>
      </c>
      <c r="E9" s="172" t="s">
        <v>878</v>
      </c>
      <c r="F9" s="172" t="s">
        <v>878</v>
      </c>
      <c r="G9" s="182" t="s">
        <v>859</v>
      </c>
      <c r="H9" s="100" t="s">
        <v>892</v>
      </c>
      <c r="I9" s="239" t="s">
        <v>886</v>
      </c>
      <c r="J9" s="240" t="s">
        <v>887</v>
      </c>
      <c r="K9" s="240"/>
      <c r="L9" s="256" t="s">
        <v>1151</v>
      </c>
      <c r="M9" s="256"/>
      <c r="N9" s="251">
        <v>46128</v>
      </c>
      <c r="O9" s="241">
        <v>46153</v>
      </c>
      <c r="P9" s="299">
        <f t="shared" ca="1" si="0"/>
        <v>25</v>
      </c>
      <c r="Q9" s="361" t="s">
        <v>1331</v>
      </c>
    </row>
    <row r="10" spans="1:1029" s="76" customFormat="1" ht="39">
      <c r="B10" s="577"/>
      <c r="C10" s="404" t="s">
        <v>874</v>
      </c>
      <c r="D10" s="176" t="s">
        <v>876</v>
      </c>
      <c r="E10" s="172" t="s">
        <v>878</v>
      </c>
      <c r="F10" s="172" t="s">
        <v>878</v>
      </c>
      <c r="G10" s="182" t="s">
        <v>859</v>
      </c>
      <c r="H10" s="100" t="s">
        <v>892</v>
      </c>
      <c r="I10" s="239" t="s">
        <v>888</v>
      </c>
      <c r="J10" s="240" t="s">
        <v>889</v>
      </c>
      <c r="K10" s="240"/>
      <c r="L10" s="256" t="s">
        <v>1151</v>
      </c>
      <c r="M10" s="256"/>
      <c r="N10" s="251">
        <v>46129</v>
      </c>
      <c r="O10" s="241">
        <v>46153</v>
      </c>
      <c r="P10" s="299">
        <f t="shared" ca="1" si="0"/>
        <v>24</v>
      </c>
      <c r="Q10" s="361" t="s">
        <v>1331</v>
      </c>
    </row>
    <row r="11" spans="1:1029" s="76" customFormat="1" ht="39">
      <c r="B11" s="577"/>
      <c r="C11" s="404" t="s">
        <v>875</v>
      </c>
      <c r="D11" s="176" t="s">
        <v>876</v>
      </c>
      <c r="E11" s="172" t="s">
        <v>878</v>
      </c>
      <c r="F11" s="172" t="s">
        <v>878</v>
      </c>
      <c r="G11" s="182" t="s">
        <v>859</v>
      </c>
      <c r="H11" s="251" t="s">
        <v>928</v>
      </c>
      <c r="I11" s="252" t="s">
        <v>929</v>
      </c>
      <c r="J11" s="253" t="s">
        <v>930</v>
      </c>
      <c r="K11" s="253"/>
      <c r="L11" s="256" t="s">
        <v>1151</v>
      </c>
      <c r="M11" s="256"/>
      <c r="N11" s="251">
        <v>46129</v>
      </c>
      <c r="O11" s="241">
        <v>46153</v>
      </c>
      <c r="P11" s="299">
        <f ca="1">IF(O11="",TODAY()-N11,O11-N11)</f>
        <v>24</v>
      </c>
      <c r="Q11" s="361" t="s">
        <v>1331</v>
      </c>
    </row>
    <row r="12" spans="1:1029" s="76" customFormat="1" ht="39">
      <c r="B12" s="577"/>
      <c r="C12" s="242" t="s">
        <v>895</v>
      </c>
      <c r="D12" s="303" t="s">
        <v>876</v>
      </c>
      <c r="E12" s="172" t="s">
        <v>878</v>
      </c>
      <c r="F12" s="172" t="s">
        <v>878</v>
      </c>
      <c r="G12" s="182" t="s">
        <v>859</v>
      </c>
      <c r="H12" s="100" t="s">
        <v>892</v>
      </c>
      <c r="I12" s="302" t="s">
        <v>1592</v>
      </c>
      <c r="J12" s="283" t="s">
        <v>1126</v>
      </c>
      <c r="K12" s="283"/>
      <c r="L12" s="256" t="s">
        <v>951</v>
      </c>
      <c r="M12" s="256"/>
      <c r="N12" s="251">
        <v>46134</v>
      </c>
      <c r="O12" s="181"/>
      <c r="P12" s="299">
        <f ca="1">IF(O12="",TODAY()-N12,O12-N12)</f>
        <v>43</v>
      </c>
      <c r="Q12" s="175"/>
    </row>
    <row r="13" spans="1:1029" s="76" customFormat="1" ht="39">
      <c r="B13" s="577"/>
      <c r="C13" s="350" t="s">
        <v>1259</v>
      </c>
      <c r="D13" s="303" t="s">
        <v>876</v>
      </c>
      <c r="E13" s="172" t="s">
        <v>878</v>
      </c>
      <c r="F13" s="172" t="s">
        <v>878</v>
      </c>
      <c r="G13" s="182" t="s">
        <v>859</v>
      </c>
      <c r="H13" s="100" t="s">
        <v>892</v>
      </c>
      <c r="I13" s="302" t="s">
        <v>1125</v>
      </c>
      <c r="J13" s="283" t="s">
        <v>1124</v>
      </c>
      <c r="K13" s="253"/>
      <c r="L13" s="256" t="s">
        <v>1150</v>
      </c>
      <c r="M13" s="256"/>
      <c r="N13" s="251">
        <v>46136</v>
      </c>
      <c r="O13" s="241">
        <v>46150</v>
      </c>
      <c r="P13" s="299">
        <f t="shared" ref="P13:P17" ca="1" si="1">IF(O13="",TODAY()-N13,O13-N13)</f>
        <v>14</v>
      </c>
      <c r="Q13" s="182" t="s">
        <v>1601</v>
      </c>
    </row>
    <row r="14" spans="1:1029" s="76" customFormat="1" ht="39">
      <c r="B14" s="577"/>
      <c r="C14" s="350" t="s">
        <v>897</v>
      </c>
      <c r="D14" s="303" t="s">
        <v>876</v>
      </c>
      <c r="E14" s="172" t="s">
        <v>878</v>
      </c>
      <c r="F14" s="172" t="s">
        <v>878</v>
      </c>
      <c r="G14" s="182" t="s">
        <v>859</v>
      </c>
      <c r="H14" s="100" t="s">
        <v>892</v>
      </c>
      <c r="I14" s="302" t="s">
        <v>1123</v>
      </c>
      <c r="J14" s="283" t="s">
        <v>1124</v>
      </c>
      <c r="K14" s="253"/>
      <c r="L14" s="256" t="s">
        <v>1150</v>
      </c>
      <c r="M14" s="256"/>
      <c r="N14" s="251">
        <v>46136</v>
      </c>
      <c r="O14" s="241">
        <v>46150</v>
      </c>
      <c r="P14" s="299">
        <f t="shared" ca="1" si="1"/>
        <v>14</v>
      </c>
      <c r="Q14" s="182" t="s">
        <v>1601</v>
      </c>
    </row>
    <row r="15" spans="1:1029" s="76" customFormat="1" ht="39">
      <c r="B15" s="577"/>
      <c r="C15" s="350" t="s">
        <v>917</v>
      </c>
      <c r="D15" s="303" t="s">
        <v>876</v>
      </c>
      <c r="E15" s="172" t="s">
        <v>878</v>
      </c>
      <c r="F15" s="172" t="s">
        <v>878</v>
      </c>
      <c r="G15" s="182" t="s">
        <v>859</v>
      </c>
      <c r="H15" s="100" t="s">
        <v>892</v>
      </c>
      <c r="I15" s="302" t="s">
        <v>1282</v>
      </c>
      <c r="J15" s="283" t="s">
        <v>1283</v>
      </c>
      <c r="K15" s="253"/>
      <c r="L15" s="256" t="s">
        <v>951</v>
      </c>
      <c r="M15" s="256"/>
      <c r="N15" s="251">
        <v>46136</v>
      </c>
      <c r="O15" s="181"/>
      <c r="P15" s="299">
        <f t="shared" ca="1" si="1"/>
        <v>41</v>
      </c>
      <c r="Q15" s="175"/>
    </row>
    <row r="16" spans="1:1029" s="76" customFormat="1" ht="39">
      <c r="B16" s="577"/>
      <c r="C16" s="350" t="s">
        <v>918</v>
      </c>
      <c r="D16" s="303" t="s">
        <v>876</v>
      </c>
      <c r="E16" s="172" t="s">
        <v>878</v>
      </c>
      <c r="F16" s="172" t="s">
        <v>878</v>
      </c>
      <c r="G16" s="182" t="s">
        <v>859</v>
      </c>
      <c r="H16" s="100" t="s">
        <v>892</v>
      </c>
      <c r="I16" s="302" t="s">
        <v>1284</v>
      </c>
      <c r="J16" s="283" t="s">
        <v>1285</v>
      </c>
      <c r="K16" s="253"/>
      <c r="L16" s="256" t="s">
        <v>1151</v>
      </c>
      <c r="M16" s="256"/>
      <c r="N16" s="251">
        <v>46136</v>
      </c>
      <c r="O16" s="241">
        <v>46147</v>
      </c>
      <c r="P16" s="299">
        <f t="shared" ca="1" si="1"/>
        <v>11</v>
      </c>
      <c r="Q16" s="361" t="s">
        <v>1331</v>
      </c>
    </row>
    <row r="17" spans="2:17" s="76" customFormat="1" ht="39">
      <c r="B17" s="577"/>
      <c r="C17" s="351" t="s">
        <v>1274</v>
      </c>
      <c r="D17" s="303" t="s">
        <v>876</v>
      </c>
      <c r="E17" s="172" t="s">
        <v>878</v>
      </c>
      <c r="F17" s="172" t="s">
        <v>878</v>
      </c>
      <c r="G17" s="182" t="s">
        <v>859</v>
      </c>
      <c r="H17" s="100" t="s">
        <v>892</v>
      </c>
      <c r="I17" s="302" t="s">
        <v>1286</v>
      </c>
      <c r="J17" s="283" t="s">
        <v>1287</v>
      </c>
      <c r="K17" s="253"/>
      <c r="L17" s="256" t="s">
        <v>951</v>
      </c>
      <c r="M17" s="256"/>
      <c r="N17" s="251">
        <v>46139</v>
      </c>
      <c r="O17" s="181"/>
      <c r="P17" s="299">
        <f t="shared" ca="1" si="1"/>
        <v>38</v>
      </c>
      <c r="Q17" s="175"/>
    </row>
    <row r="18" spans="2:17" s="76" customFormat="1" ht="39">
      <c r="B18" s="577"/>
      <c r="C18" s="351" t="s">
        <v>1275</v>
      </c>
      <c r="D18" s="303" t="s">
        <v>876</v>
      </c>
      <c r="E18" s="172" t="s">
        <v>878</v>
      </c>
      <c r="F18" s="172" t="s">
        <v>878</v>
      </c>
      <c r="G18" s="182" t="s">
        <v>859</v>
      </c>
      <c r="H18" s="100" t="s">
        <v>892</v>
      </c>
      <c r="I18" s="302" t="s">
        <v>1288</v>
      </c>
      <c r="J18" s="283" t="s">
        <v>1287</v>
      </c>
      <c r="K18" s="253"/>
      <c r="L18" s="256" t="s">
        <v>1145</v>
      </c>
      <c r="M18" s="256"/>
      <c r="N18" s="251">
        <v>46139</v>
      </c>
      <c r="O18" s="241">
        <v>46149</v>
      </c>
      <c r="P18" s="299">
        <f ca="1">IF(O18="",TODAY()-N18,O18-N18)</f>
        <v>10</v>
      </c>
      <c r="Q18" s="360" t="s">
        <v>1593</v>
      </c>
    </row>
    <row r="19" spans="2:17" s="76" customFormat="1" ht="39">
      <c r="B19" s="577"/>
      <c r="C19" s="350" t="s">
        <v>1279</v>
      </c>
      <c r="D19" s="303" t="s">
        <v>876</v>
      </c>
      <c r="E19" s="172" t="s">
        <v>878</v>
      </c>
      <c r="F19" s="172" t="s">
        <v>878</v>
      </c>
      <c r="G19" s="182" t="s">
        <v>859</v>
      </c>
      <c r="H19" s="100" t="s">
        <v>892</v>
      </c>
      <c r="I19" s="302" t="s">
        <v>1289</v>
      </c>
      <c r="J19" s="283" t="s">
        <v>1290</v>
      </c>
      <c r="K19" s="253"/>
      <c r="L19" s="256" t="s">
        <v>1145</v>
      </c>
      <c r="M19" s="256"/>
      <c r="N19" s="251">
        <v>46139</v>
      </c>
      <c r="O19" s="241">
        <v>46149</v>
      </c>
      <c r="P19" s="299">
        <f t="shared" ref="P19:P25" ca="1" si="2">IF(O19="",TODAY()-N19,O19-N19)</f>
        <v>10</v>
      </c>
      <c r="Q19" s="360" t="s">
        <v>1593</v>
      </c>
    </row>
    <row r="20" spans="2:17" s="76" customFormat="1" ht="39">
      <c r="B20" s="577"/>
      <c r="C20" s="350" t="s">
        <v>933</v>
      </c>
      <c r="D20" s="303" t="s">
        <v>876</v>
      </c>
      <c r="E20" s="172" t="s">
        <v>878</v>
      </c>
      <c r="F20" s="172" t="s">
        <v>878</v>
      </c>
      <c r="G20" s="182" t="s">
        <v>859</v>
      </c>
      <c r="H20" s="100" t="s">
        <v>892</v>
      </c>
      <c r="I20" s="252" t="s">
        <v>1291</v>
      </c>
      <c r="J20" s="283" t="s">
        <v>1292</v>
      </c>
      <c r="K20" s="253"/>
      <c r="L20" s="256" t="s">
        <v>1151</v>
      </c>
      <c r="M20" s="256"/>
      <c r="N20" s="251">
        <v>46139</v>
      </c>
      <c r="O20" s="241">
        <v>46149</v>
      </c>
      <c r="P20" s="299">
        <f t="shared" ca="1" si="2"/>
        <v>10</v>
      </c>
      <c r="Q20" s="361" t="s">
        <v>1331</v>
      </c>
    </row>
    <row r="21" spans="2:17" s="76" customFormat="1" ht="39">
      <c r="B21" s="577"/>
      <c r="C21" s="350" t="s">
        <v>1116</v>
      </c>
      <c r="D21" s="303" t="s">
        <v>876</v>
      </c>
      <c r="E21" s="172" t="s">
        <v>878</v>
      </c>
      <c r="F21" s="172" t="s">
        <v>878</v>
      </c>
      <c r="G21" s="182" t="s">
        <v>859</v>
      </c>
      <c r="H21" s="100" t="s">
        <v>892</v>
      </c>
      <c r="I21" s="352" t="s">
        <v>1293</v>
      </c>
      <c r="J21" s="283" t="s">
        <v>1294</v>
      </c>
      <c r="K21" s="253"/>
      <c r="L21" s="256" t="s">
        <v>1145</v>
      </c>
      <c r="M21" s="256"/>
      <c r="N21" s="251">
        <v>46139</v>
      </c>
      <c r="O21" s="241">
        <v>46154</v>
      </c>
      <c r="P21" s="299">
        <f t="shared" ca="1" si="2"/>
        <v>15</v>
      </c>
      <c r="Q21" s="360" t="s">
        <v>1594</v>
      </c>
    </row>
    <row r="22" spans="2:17" s="76" customFormat="1" ht="39">
      <c r="B22" s="577"/>
      <c r="C22" s="350" t="s">
        <v>948</v>
      </c>
      <c r="D22" s="303" t="s">
        <v>876</v>
      </c>
      <c r="E22" s="172" t="s">
        <v>878</v>
      </c>
      <c r="F22" s="172" t="s">
        <v>878</v>
      </c>
      <c r="G22" s="182" t="s">
        <v>859</v>
      </c>
      <c r="H22" s="100" t="s">
        <v>892</v>
      </c>
      <c r="I22" s="286" t="s">
        <v>1295</v>
      </c>
      <c r="J22" s="353" t="s">
        <v>914</v>
      </c>
      <c r="K22" s="253"/>
      <c r="L22" s="256" t="s">
        <v>951</v>
      </c>
      <c r="M22" s="256"/>
      <c r="N22" s="251">
        <v>46139</v>
      </c>
      <c r="O22" s="181"/>
      <c r="P22" s="299">
        <f t="shared" ca="1" si="2"/>
        <v>38</v>
      </c>
      <c r="Q22" s="175"/>
    </row>
    <row r="23" spans="2:17" s="76" customFormat="1" ht="39">
      <c r="B23" s="577"/>
      <c r="C23" s="350" t="s">
        <v>949</v>
      </c>
      <c r="D23" s="303" t="s">
        <v>876</v>
      </c>
      <c r="E23" s="172" t="s">
        <v>878</v>
      </c>
      <c r="F23" s="172" t="s">
        <v>878</v>
      </c>
      <c r="G23" s="182" t="s">
        <v>859</v>
      </c>
      <c r="H23" s="100" t="s">
        <v>892</v>
      </c>
      <c r="I23" s="352" t="s">
        <v>1296</v>
      </c>
      <c r="J23" s="353" t="s">
        <v>1294</v>
      </c>
      <c r="K23" s="253"/>
      <c r="L23" s="256" t="s">
        <v>1145</v>
      </c>
      <c r="M23" s="256"/>
      <c r="N23" s="251">
        <v>46139</v>
      </c>
      <c r="O23" s="241">
        <v>46154</v>
      </c>
      <c r="P23" s="299">
        <f t="shared" ref="P23" ca="1" si="3">IF(O23="",TODAY()-N23,O23-N23)</f>
        <v>15</v>
      </c>
      <c r="Q23" s="360" t="s">
        <v>1594</v>
      </c>
    </row>
    <row r="24" spans="2:17" s="76" customFormat="1" ht="39">
      <c r="B24" s="577"/>
      <c r="C24" s="350" t="s">
        <v>950</v>
      </c>
      <c r="D24" s="303" t="s">
        <v>876</v>
      </c>
      <c r="E24" s="172" t="s">
        <v>878</v>
      </c>
      <c r="F24" s="172" t="s">
        <v>878</v>
      </c>
      <c r="G24" s="182" t="s">
        <v>859</v>
      </c>
      <c r="H24" s="100" t="s">
        <v>892</v>
      </c>
      <c r="I24" s="286" t="s">
        <v>1629</v>
      </c>
      <c r="J24" s="353" t="s">
        <v>914</v>
      </c>
      <c r="K24" s="253"/>
      <c r="L24" s="256" t="s">
        <v>951</v>
      </c>
      <c r="M24" s="256"/>
      <c r="N24" s="251">
        <v>46139</v>
      </c>
      <c r="O24" s="181"/>
      <c r="P24" s="299">
        <f t="shared" ca="1" si="2"/>
        <v>38</v>
      </c>
      <c r="Q24" s="175"/>
    </row>
    <row r="25" spans="2:17" s="76" customFormat="1" ht="39">
      <c r="B25" s="577"/>
      <c r="C25" s="350" t="s">
        <v>1280</v>
      </c>
      <c r="D25" s="303" t="s">
        <v>876</v>
      </c>
      <c r="E25" s="172" t="s">
        <v>878</v>
      </c>
      <c r="F25" s="172" t="s">
        <v>878</v>
      </c>
      <c r="G25" s="182" t="s">
        <v>859</v>
      </c>
      <c r="H25" s="100" t="s">
        <v>892</v>
      </c>
      <c r="I25" s="295" t="s">
        <v>1298</v>
      </c>
      <c r="J25" s="283" t="s">
        <v>1299</v>
      </c>
      <c r="K25" s="253"/>
      <c r="L25" s="256" t="s">
        <v>951</v>
      </c>
      <c r="M25" s="256"/>
      <c r="N25" s="251">
        <v>46141</v>
      </c>
      <c r="O25" s="181"/>
      <c r="P25" s="299">
        <f t="shared" ca="1" si="2"/>
        <v>36</v>
      </c>
      <c r="Q25" s="175"/>
    </row>
    <row r="26" spans="2:17" s="76" customFormat="1" ht="39">
      <c r="B26" s="577"/>
      <c r="C26" s="350" t="s">
        <v>1281</v>
      </c>
      <c r="D26" s="303" t="s">
        <v>876</v>
      </c>
      <c r="E26" s="172" t="s">
        <v>878</v>
      </c>
      <c r="F26" s="172" t="s">
        <v>878</v>
      </c>
      <c r="G26" s="182" t="s">
        <v>859</v>
      </c>
      <c r="H26" s="100" t="s">
        <v>892</v>
      </c>
      <c r="I26" s="295" t="s">
        <v>1300</v>
      </c>
      <c r="J26" s="353" t="s">
        <v>976</v>
      </c>
      <c r="K26" s="253"/>
      <c r="L26" s="256" t="s">
        <v>951</v>
      </c>
      <c r="M26" s="256"/>
      <c r="N26" s="251">
        <v>46141</v>
      </c>
      <c r="O26" s="181"/>
      <c r="P26" s="299">
        <f t="shared" ref="P26:P30" ca="1" si="4">IF(O26="",TODAY()-N26,O26-N26)</f>
        <v>36</v>
      </c>
      <c r="Q26" s="175"/>
    </row>
    <row r="27" spans="2:17" s="76" customFormat="1" ht="65">
      <c r="B27" s="577"/>
      <c r="C27" s="350" t="s">
        <v>1306</v>
      </c>
      <c r="D27" s="303" t="s">
        <v>876</v>
      </c>
      <c r="E27" s="172" t="s">
        <v>878</v>
      </c>
      <c r="F27" s="172" t="s">
        <v>878</v>
      </c>
      <c r="G27" s="182" t="s">
        <v>859</v>
      </c>
      <c r="H27" s="398" t="s">
        <v>928</v>
      </c>
      <c r="I27" s="399" t="s">
        <v>1583</v>
      </c>
      <c r="J27" s="400" t="s">
        <v>1342</v>
      </c>
      <c r="K27" s="253"/>
      <c r="L27" s="256" t="s">
        <v>1150</v>
      </c>
      <c r="M27" s="256"/>
      <c r="N27" s="401">
        <v>46149</v>
      </c>
      <c r="O27" s="241">
        <v>46150</v>
      </c>
      <c r="P27" s="299">
        <f t="shared" ca="1" si="4"/>
        <v>1</v>
      </c>
      <c r="Q27" s="182" t="s">
        <v>1595</v>
      </c>
    </row>
    <row r="28" spans="2:17" s="76" customFormat="1" ht="52">
      <c r="B28" s="577"/>
      <c r="C28" s="350" t="s">
        <v>1580</v>
      </c>
      <c r="D28" s="303" t="s">
        <v>876</v>
      </c>
      <c r="E28" s="172" t="s">
        <v>878</v>
      </c>
      <c r="F28" s="172" t="s">
        <v>878</v>
      </c>
      <c r="G28" s="182" t="s">
        <v>859</v>
      </c>
      <c r="H28" s="398" t="s">
        <v>928</v>
      </c>
      <c r="I28" s="399" t="s">
        <v>1584</v>
      </c>
      <c r="J28" s="400" t="s">
        <v>1342</v>
      </c>
      <c r="K28" s="253"/>
      <c r="L28" s="256" t="s">
        <v>1151</v>
      </c>
      <c r="M28" s="256"/>
      <c r="N28" s="401">
        <v>46149</v>
      </c>
      <c r="O28" s="241">
        <v>46150</v>
      </c>
      <c r="P28" s="299">
        <f t="shared" ca="1" si="4"/>
        <v>1</v>
      </c>
      <c r="Q28" s="182" t="s">
        <v>1597</v>
      </c>
    </row>
    <row r="29" spans="2:17" s="76" customFormat="1" ht="39">
      <c r="B29" s="577"/>
      <c r="C29" s="350" t="s">
        <v>1581</v>
      </c>
      <c r="D29" s="303" t="s">
        <v>876</v>
      </c>
      <c r="E29" s="172" t="s">
        <v>878</v>
      </c>
      <c r="F29" s="172" t="s">
        <v>878</v>
      </c>
      <c r="G29" s="182" t="s">
        <v>859</v>
      </c>
      <c r="H29" s="401" t="s">
        <v>928</v>
      </c>
      <c r="I29" s="402" t="s">
        <v>1585</v>
      </c>
      <c r="J29" s="403" t="s">
        <v>1586</v>
      </c>
      <c r="K29" s="253"/>
      <c r="L29" s="256" t="s">
        <v>951</v>
      </c>
      <c r="M29" s="256"/>
      <c r="N29" s="401">
        <v>46136</v>
      </c>
      <c r="O29" s="181"/>
      <c r="P29" s="299">
        <f t="shared" ca="1" si="4"/>
        <v>41</v>
      </c>
      <c r="Q29" s="175"/>
    </row>
    <row r="30" spans="2:17" s="76" customFormat="1" ht="52">
      <c r="B30" s="577"/>
      <c r="C30" s="350" t="s">
        <v>1582</v>
      </c>
      <c r="D30" s="303" t="s">
        <v>876</v>
      </c>
      <c r="E30" s="172" t="s">
        <v>878</v>
      </c>
      <c r="F30" s="172" t="s">
        <v>878</v>
      </c>
      <c r="G30" s="182" t="s">
        <v>859</v>
      </c>
      <c r="H30" s="401" t="s">
        <v>928</v>
      </c>
      <c r="I30" s="402" t="s">
        <v>1587</v>
      </c>
      <c r="J30" s="403" t="s">
        <v>1588</v>
      </c>
      <c r="K30" s="253"/>
      <c r="L30" s="256" t="s">
        <v>1145</v>
      </c>
      <c r="M30" s="256"/>
      <c r="N30" s="401">
        <v>46136</v>
      </c>
      <c r="O30" s="241">
        <v>46155</v>
      </c>
      <c r="P30" s="299">
        <f t="shared" ca="1" si="4"/>
        <v>19</v>
      </c>
      <c r="Q30" s="182" t="s">
        <v>1598</v>
      </c>
    </row>
    <row r="31" spans="2:17" s="76" customFormat="1" ht="39">
      <c r="B31" s="585" t="s">
        <v>851</v>
      </c>
      <c r="C31" s="406" t="s">
        <v>1171</v>
      </c>
      <c r="D31" s="176" t="s">
        <v>877</v>
      </c>
      <c r="E31" s="172" t="s">
        <v>878</v>
      </c>
      <c r="F31" s="172" t="s">
        <v>878</v>
      </c>
      <c r="G31" s="193" t="s">
        <v>860</v>
      </c>
      <c r="H31" s="100" t="s">
        <v>892</v>
      </c>
      <c r="I31" s="239" t="s">
        <v>890</v>
      </c>
      <c r="J31" s="240" t="s">
        <v>891</v>
      </c>
      <c r="K31" s="240"/>
      <c r="L31" s="256" t="s">
        <v>1151</v>
      </c>
      <c r="M31" s="256"/>
      <c r="N31" s="251">
        <v>46129</v>
      </c>
      <c r="O31" s="103"/>
      <c r="P31" s="299">
        <f t="shared" ca="1" si="0"/>
        <v>48</v>
      </c>
      <c r="Q31" s="361" t="s">
        <v>1331</v>
      </c>
    </row>
    <row r="32" spans="2:17" s="76" customFormat="1" ht="39">
      <c r="B32" s="586"/>
      <c r="C32" s="350" t="s">
        <v>1172</v>
      </c>
      <c r="D32" s="176" t="s">
        <v>877</v>
      </c>
      <c r="E32" s="172" t="s">
        <v>878</v>
      </c>
      <c r="F32" s="172" t="s">
        <v>878</v>
      </c>
      <c r="G32" s="193" t="s">
        <v>860</v>
      </c>
      <c r="H32" s="100" t="s">
        <v>892</v>
      </c>
      <c r="I32" s="302" t="s">
        <v>1125</v>
      </c>
      <c r="J32" s="283" t="s">
        <v>1124</v>
      </c>
      <c r="K32" s="240"/>
      <c r="L32" s="256" t="s">
        <v>1150</v>
      </c>
      <c r="M32" s="256"/>
      <c r="N32" s="251">
        <v>46136</v>
      </c>
      <c r="O32" s="241">
        <v>46150</v>
      </c>
      <c r="P32" s="299">
        <f t="shared" ca="1" si="0"/>
        <v>14</v>
      </c>
      <c r="Q32" s="182" t="s">
        <v>1601</v>
      </c>
    </row>
    <row r="33" spans="2:17" s="76" customFormat="1" ht="39">
      <c r="B33" s="586"/>
      <c r="C33" s="350" t="s">
        <v>869</v>
      </c>
      <c r="D33" s="176" t="s">
        <v>877</v>
      </c>
      <c r="E33" s="172" t="s">
        <v>878</v>
      </c>
      <c r="F33" s="172" t="s">
        <v>878</v>
      </c>
      <c r="G33" s="193" t="s">
        <v>860</v>
      </c>
      <c r="H33" s="100" t="s">
        <v>892</v>
      </c>
      <c r="I33" s="302" t="s">
        <v>1123</v>
      </c>
      <c r="J33" s="283" t="s">
        <v>1124</v>
      </c>
      <c r="K33" s="240"/>
      <c r="L33" s="256" t="s">
        <v>1150</v>
      </c>
      <c r="M33" s="256"/>
      <c r="N33" s="251">
        <v>46136</v>
      </c>
      <c r="O33" s="241">
        <v>46150</v>
      </c>
      <c r="P33" s="299">
        <f t="shared" ca="1" si="0"/>
        <v>14</v>
      </c>
      <c r="Q33" s="182" t="s">
        <v>1601</v>
      </c>
    </row>
    <row r="34" spans="2:17" s="76" customFormat="1" ht="39">
      <c r="B34" s="586"/>
      <c r="C34" s="350" t="s">
        <v>870</v>
      </c>
      <c r="D34" s="176" t="s">
        <v>877</v>
      </c>
      <c r="E34" s="172" t="s">
        <v>878</v>
      </c>
      <c r="F34" s="172" t="s">
        <v>878</v>
      </c>
      <c r="G34" s="193" t="s">
        <v>860</v>
      </c>
      <c r="H34" s="100" t="s">
        <v>892</v>
      </c>
      <c r="I34" s="302" t="s">
        <v>1282</v>
      </c>
      <c r="J34" s="283" t="s">
        <v>1301</v>
      </c>
      <c r="K34" s="240"/>
      <c r="L34" s="256" t="s">
        <v>951</v>
      </c>
      <c r="M34" s="256"/>
      <c r="N34" s="251">
        <v>46136</v>
      </c>
      <c r="O34" s="181"/>
      <c r="P34" s="299">
        <f t="shared" ca="1" si="0"/>
        <v>41</v>
      </c>
      <c r="Q34" s="175"/>
    </row>
    <row r="35" spans="2:17" s="76" customFormat="1" ht="39">
      <c r="B35" s="586"/>
      <c r="C35" s="350" t="s">
        <v>871</v>
      </c>
      <c r="D35" s="176" t="s">
        <v>877</v>
      </c>
      <c r="E35" s="172" t="s">
        <v>878</v>
      </c>
      <c r="F35" s="172" t="s">
        <v>878</v>
      </c>
      <c r="G35" s="193" t="s">
        <v>860</v>
      </c>
      <c r="H35" s="100" t="s">
        <v>892</v>
      </c>
      <c r="I35" s="252" t="s">
        <v>1302</v>
      </c>
      <c r="J35" s="283" t="s">
        <v>1303</v>
      </c>
      <c r="K35" s="240"/>
      <c r="L35" s="256" t="s">
        <v>951</v>
      </c>
      <c r="M35" s="256"/>
      <c r="N35" s="251">
        <v>46139</v>
      </c>
      <c r="O35" s="181"/>
      <c r="P35" s="299">
        <f t="shared" ca="1" si="0"/>
        <v>38</v>
      </c>
      <c r="Q35" s="175"/>
    </row>
    <row r="36" spans="2:17" s="76" customFormat="1" ht="39">
      <c r="B36" s="586"/>
      <c r="C36" s="350" t="s">
        <v>872</v>
      </c>
      <c r="D36" s="176" t="s">
        <v>877</v>
      </c>
      <c r="E36" s="172" t="s">
        <v>878</v>
      </c>
      <c r="F36" s="172" t="s">
        <v>878</v>
      </c>
      <c r="G36" s="193" t="s">
        <v>860</v>
      </c>
      <c r="H36" s="100" t="s">
        <v>892</v>
      </c>
      <c r="I36" s="286" t="s">
        <v>1295</v>
      </c>
      <c r="J36" s="353" t="s">
        <v>1114</v>
      </c>
      <c r="K36" s="240"/>
      <c r="L36" s="256" t="s">
        <v>951</v>
      </c>
      <c r="M36" s="256"/>
      <c r="N36" s="251">
        <v>46139</v>
      </c>
      <c r="O36" s="181"/>
      <c r="P36" s="299">
        <f t="shared" ca="1" si="0"/>
        <v>38</v>
      </c>
      <c r="Q36" s="175"/>
    </row>
    <row r="37" spans="2:17" s="76" customFormat="1" ht="39">
      <c r="B37" s="586"/>
      <c r="C37" s="350" t="s">
        <v>873</v>
      </c>
      <c r="D37" s="176" t="s">
        <v>877</v>
      </c>
      <c r="E37" s="172" t="s">
        <v>878</v>
      </c>
      <c r="F37" s="172" t="s">
        <v>878</v>
      </c>
      <c r="G37" s="193" t="s">
        <v>860</v>
      </c>
      <c r="H37" s="100" t="s">
        <v>892</v>
      </c>
      <c r="I37" s="286" t="s">
        <v>1297</v>
      </c>
      <c r="J37" s="353" t="s">
        <v>1114</v>
      </c>
      <c r="K37" s="240"/>
      <c r="L37" s="256" t="s">
        <v>951</v>
      </c>
      <c r="M37" s="256"/>
      <c r="N37" s="251">
        <v>46139</v>
      </c>
      <c r="O37" s="181"/>
      <c r="P37" s="299">
        <f t="shared" ca="1" si="0"/>
        <v>38</v>
      </c>
      <c r="Q37" s="175"/>
    </row>
    <row r="38" spans="2:17" s="76" customFormat="1" ht="39">
      <c r="B38" s="586"/>
      <c r="C38" s="350" t="s">
        <v>874</v>
      </c>
      <c r="D38" s="176" t="s">
        <v>877</v>
      </c>
      <c r="E38" s="172" t="s">
        <v>878</v>
      </c>
      <c r="F38" s="172" t="s">
        <v>878</v>
      </c>
      <c r="G38" s="193" t="s">
        <v>860</v>
      </c>
      <c r="H38" s="100" t="s">
        <v>892</v>
      </c>
      <c r="I38" s="295" t="s">
        <v>1304</v>
      </c>
      <c r="J38" s="353" t="s">
        <v>924</v>
      </c>
      <c r="K38" s="240"/>
      <c r="L38" s="256" t="s">
        <v>951</v>
      </c>
      <c r="M38" s="256"/>
      <c r="N38" s="251">
        <v>46141</v>
      </c>
      <c r="O38" s="181"/>
      <c r="P38" s="299">
        <f t="shared" ref="P38:P41" ca="1" si="5">IF(O38="",TODAY()-N38,O38-N38)</f>
        <v>36</v>
      </c>
      <c r="Q38" s="175"/>
    </row>
    <row r="39" spans="2:17" s="76" customFormat="1" ht="65">
      <c r="B39" s="586"/>
      <c r="C39" s="350" t="s">
        <v>875</v>
      </c>
      <c r="D39" s="176" t="s">
        <v>877</v>
      </c>
      <c r="E39" s="172" t="s">
        <v>878</v>
      </c>
      <c r="F39" s="172" t="s">
        <v>878</v>
      </c>
      <c r="G39" s="193" t="s">
        <v>860</v>
      </c>
      <c r="H39" s="405" t="s">
        <v>928</v>
      </c>
      <c r="I39" s="361" t="s">
        <v>1599</v>
      </c>
      <c r="J39" s="400" t="s">
        <v>1342</v>
      </c>
      <c r="K39" s="240"/>
      <c r="L39" s="256" t="s">
        <v>1150</v>
      </c>
      <c r="M39" s="256"/>
      <c r="N39" s="401">
        <v>46149</v>
      </c>
      <c r="O39" s="241">
        <v>46150</v>
      </c>
      <c r="P39" s="299">
        <f t="shared" ca="1" si="5"/>
        <v>1</v>
      </c>
      <c r="Q39" s="182" t="s">
        <v>1595</v>
      </c>
    </row>
    <row r="40" spans="2:17" s="76" customFormat="1" ht="52">
      <c r="B40" s="586"/>
      <c r="C40" s="350" t="s">
        <v>895</v>
      </c>
      <c r="D40" s="176" t="s">
        <v>877</v>
      </c>
      <c r="E40" s="172" t="s">
        <v>878</v>
      </c>
      <c r="F40" s="172" t="s">
        <v>878</v>
      </c>
      <c r="G40" s="193" t="s">
        <v>860</v>
      </c>
      <c r="H40" s="405" t="s">
        <v>928</v>
      </c>
      <c r="I40" s="361" t="s">
        <v>1584</v>
      </c>
      <c r="J40" s="400" t="s">
        <v>1342</v>
      </c>
      <c r="K40" s="240"/>
      <c r="L40" s="256" t="s">
        <v>1151</v>
      </c>
      <c r="M40" s="256"/>
      <c r="N40" s="401">
        <v>46149</v>
      </c>
      <c r="O40" s="241">
        <v>46150</v>
      </c>
      <c r="P40" s="299">
        <f t="shared" ca="1" si="5"/>
        <v>1</v>
      </c>
      <c r="Q40" s="182" t="s">
        <v>1597</v>
      </c>
    </row>
    <row r="41" spans="2:17" s="76" customFormat="1" ht="39">
      <c r="B41" s="587"/>
      <c r="C41" s="350" t="s">
        <v>896</v>
      </c>
      <c r="D41" s="176" t="s">
        <v>877</v>
      </c>
      <c r="E41" s="172" t="s">
        <v>878</v>
      </c>
      <c r="F41" s="172" t="s">
        <v>878</v>
      </c>
      <c r="G41" s="193" t="s">
        <v>860</v>
      </c>
      <c r="H41" s="396" t="s">
        <v>928</v>
      </c>
      <c r="I41" s="402" t="s">
        <v>1585</v>
      </c>
      <c r="J41" s="397" t="s">
        <v>1600</v>
      </c>
      <c r="K41" s="240"/>
      <c r="L41" s="256" t="s">
        <v>951</v>
      </c>
      <c r="M41" s="256"/>
      <c r="N41" s="251">
        <v>46136</v>
      </c>
      <c r="O41" s="181"/>
      <c r="P41" s="299">
        <f t="shared" ca="1" si="5"/>
        <v>41</v>
      </c>
      <c r="Q41" s="175"/>
    </row>
    <row r="42" spans="2:17" s="76" customFormat="1" ht="39">
      <c r="B42" s="576" t="s">
        <v>862</v>
      </c>
      <c r="C42" s="242" t="s">
        <v>1171</v>
      </c>
      <c r="D42" s="176" t="s">
        <v>898</v>
      </c>
      <c r="E42" s="172" t="s">
        <v>878</v>
      </c>
      <c r="F42" s="172" t="s">
        <v>878</v>
      </c>
      <c r="G42" s="193" t="s">
        <v>858</v>
      </c>
      <c r="H42" s="100" t="s">
        <v>892</v>
      </c>
      <c r="I42" s="245" t="s">
        <v>902</v>
      </c>
      <c r="J42" s="244" t="s">
        <v>893</v>
      </c>
      <c r="K42" s="303"/>
      <c r="L42" s="256" t="s">
        <v>951</v>
      </c>
      <c r="M42" s="256"/>
      <c r="N42" s="241">
        <v>46129</v>
      </c>
      <c r="O42" s="103"/>
      <c r="P42" s="299">
        <f t="shared" ca="1" si="0"/>
        <v>48</v>
      </c>
      <c r="Q42" s="99"/>
    </row>
    <row r="43" spans="2:17" s="76" customFormat="1" ht="39">
      <c r="B43" s="577"/>
      <c r="C43" s="242" t="s">
        <v>868</v>
      </c>
      <c r="D43" s="176" t="s">
        <v>898</v>
      </c>
      <c r="E43" s="172" t="s">
        <v>878</v>
      </c>
      <c r="F43" s="172" t="s">
        <v>878</v>
      </c>
      <c r="G43" s="193" t="s">
        <v>858</v>
      </c>
      <c r="H43" s="100" t="s">
        <v>892</v>
      </c>
      <c r="I43" s="243" t="s">
        <v>903</v>
      </c>
      <c r="J43" s="244" t="s">
        <v>893</v>
      </c>
      <c r="K43" s="303"/>
      <c r="L43" s="256" t="s">
        <v>951</v>
      </c>
      <c r="M43" s="256"/>
      <c r="N43" s="241">
        <v>46129</v>
      </c>
      <c r="O43" s="103"/>
      <c r="P43" s="299">
        <f t="shared" ca="1" si="0"/>
        <v>48</v>
      </c>
      <c r="Q43" s="99"/>
    </row>
    <row r="44" spans="2:17" s="76" customFormat="1" ht="39">
      <c r="B44" s="577"/>
      <c r="C44" s="242" t="s">
        <v>869</v>
      </c>
      <c r="D44" s="176" t="s">
        <v>898</v>
      </c>
      <c r="E44" s="172" t="s">
        <v>878</v>
      </c>
      <c r="F44" s="172" t="s">
        <v>878</v>
      </c>
      <c r="G44" s="193" t="s">
        <v>858</v>
      </c>
      <c r="H44" s="100" t="s">
        <v>892</v>
      </c>
      <c r="I44" s="239" t="s">
        <v>939</v>
      </c>
      <c r="J44" s="244" t="s">
        <v>894</v>
      </c>
      <c r="K44" s="303"/>
      <c r="L44" s="256" t="s">
        <v>1150</v>
      </c>
      <c r="M44" s="256"/>
      <c r="N44" s="241">
        <v>46132</v>
      </c>
      <c r="O44" s="241">
        <v>46150</v>
      </c>
      <c r="P44" s="299">
        <f t="shared" ca="1" si="0"/>
        <v>18</v>
      </c>
      <c r="Q44" s="182" t="s">
        <v>1601</v>
      </c>
    </row>
    <row r="45" spans="2:17" s="76" customFormat="1" ht="39">
      <c r="B45" s="577"/>
      <c r="C45" s="242" t="s">
        <v>870</v>
      </c>
      <c r="D45" s="176" t="s">
        <v>898</v>
      </c>
      <c r="E45" s="172" t="s">
        <v>878</v>
      </c>
      <c r="F45" s="172" t="s">
        <v>878</v>
      </c>
      <c r="G45" s="193" t="s">
        <v>858</v>
      </c>
      <c r="H45" s="100" t="s">
        <v>892</v>
      </c>
      <c r="I45" s="254" t="s">
        <v>934</v>
      </c>
      <c r="J45" s="253" t="s">
        <v>935</v>
      </c>
      <c r="K45" s="303"/>
      <c r="L45" s="256" t="s">
        <v>951</v>
      </c>
      <c r="M45" s="256"/>
      <c r="N45" s="241">
        <v>46132</v>
      </c>
      <c r="O45" s="181"/>
      <c r="P45" s="299">
        <f t="shared" ca="1" si="0"/>
        <v>45</v>
      </c>
      <c r="Q45" s="175"/>
    </row>
    <row r="46" spans="2:17" s="76" customFormat="1" ht="39">
      <c r="B46" s="577"/>
      <c r="C46" s="242" t="s">
        <v>871</v>
      </c>
      <c r="D46" s="176" t="s">
        <v>898</v>
      </c>
      <c r="E46" s="172" t="s">
        <v>878</v>
      </c>
      <c r="F46" s="172" t="s">
        <v>878</v>
      </c>
      <c r="G46" s="193" t="s">
        <v>858</v>
      </c>
      <c r="H46" s="100" t="s">
        <v>892</v>
      </c>
      <c r="I46" s="239" t="s">
        <v>936</v>
      </c>
      <c r="J46" s="253" t="s">
        <v>937</v>
      </c>
      <c r="K46" s="303"/>
      <c r="L46" s="256" t="s">
        <v>1151</v>
      </c>
      <c r="M46" s="256"/>
      <c r="N46" s="241">
        <v>46132</v>
      </c>
      <c r="O46" s="241">
        <v>46150</v>
      </c>
      <c r="P46" s="299">
        <f t="shared" ca="1" si="0"/>
        <v>18</v>
      </c>
      <c r="Q46" s="175" t="s">
        <v>1602</v>
      </c>
    </row>
    <row r="47" spans="2:17" s="76" customFormat="1" ht="39">
      <c r="B47" s="577"/>
      <c r="C47" s="242" t="s">
        <v>872</v>
      </c>
      <c r="D47" s="176" t="s">
        <v>898</v>
      </c>
      <c r="E47" s="172" t="s">
        <v>878</v>
      </c>
      <c r="F47" s="172" t="s">
        <v>878</v>
      </c>
      <c r="G47" s="193" t="s">
        <v>858</v>
      </c>
      <c r="H47" s="100" t="s">
        <v>892</v>
      </c>
      <c r="I47" s="254" t="s">
        <v>938</v>
      </c>
      <c r="J47" s="253" t="s">
        <v>894</v>
      </c>
      <c r="K47" s="303"/>
      <c r="L47" s="256" t="s">
        <v>951</v>
      </c>
      <c r="M47" s="256"/>
      <c r="N47" s="241">
        <v>46132</v>
      </c>
      <c r="O47" s="181"/>
      <c r="P47" s="299">
        <f t="shared" ca="1" si="0"/>
        <v>45</v>
      </c>
      <c r="Q47" s="175"/>
    </row>
    <row r="48" spans="2:17" s="76" customFormat="1" ht="39">
      <c r="B48" s="577"/>
      <c r="C48" s="242" t="s">
        <v>873</v>
      </c>
      <c r="D48" s="251" t="s">
        <v>1127</v>
      </c>
      <c r="E48" s="172" t="s">
        <v>878</v>
      </c>
      <c r="F48" s="172" t="s">
        <v>878</v>
      </c>
      <c r="G48" s="193" t="s">
        <v>858</v>
      </c>
      <c r="H48" s="100" t="s">
        <v>892</v>
      </c>
      <c r="I48" s="300" t="s">
        <v>1117</v>
      </c>
      <c r="J48" s="301" t="s">
        <v>1118</v>
      </c>
      <c r="K48" s="303"/>
      <c r="L48" s="256" t="s">
        <v>951</v>
      </c>
      <c r="M48" s="256"/>
      <c r="N48" s="251">
        <v>46133</v>
      </c>
      <c r="O48" s="181"/>
      <c r="P48" s="299">
        <f t="shared" ca="1" si="0"/>
        <v>44</v>
      </c>
      <c r="Q48" s="175"/>
    </row>
    <row r="49" spans="2:17" s="76" customFormat="1" ht="39">
      <c r="B49" s="577"/>
      <c r="C49" s="242" t="s">
        <v>874</v>
      </c>
      <c r="D49" s="251" t="s">
        <v>1127</v>
      </c>
      <c r="E49" s="172" t="s">
        <v>878</v>
      </c>
      <c r="F49" s="172" t="s">
        <v>878</v>
      </c>
      <c r="G49" s="193" t="s">
        <v>858</v>
      </c>
      <c r="H49" s="100" t="s">
        <v>892</v>
      </c>
      <c r="I49" s="302" t="s">
        <v>1119</v>
      </c>
      <c r="J49" s="301" t="s">
        <v>1120</v>
      </c>
      <c r="K49" s="303"/>
      <c r="L49" s="256" t="s">
        <v>951</v>
      </c>
      <c r="M49" s="256"/>
      <c r="N49" s="251">
        <v>46133</v>
      </c>
      <c r="O49" s="181"/>
      <c r="P49" s="299">
        <f t="shared" ca="1" si="0"/>
        <v>44</v>
      </c>
      <c r="Q49" s="175"/>
    </row>
    <row r="50" spans="2:17" s="76" customFormat="1" ht="39">
      <c r="B50" s="577"/>
      <c r="C50" s="242" t="s">
        <v>875</v>
      </c>
      <c r="D50" s="251" t="s">
        <v>1127</v>
      </c>
      <c r="E50" s="172" t="s">
        <v>878</v>
      </c>
      <c r="F50" s="172" t="s">
        <v>878</v>
      </c>
      <c r="G50" s="193" t="s">
        <v>858</v>
      </c>
      <c r="H50" s="100" t="s">
        <v>892</v>
      </c>
      <c r="I50" s="302" t="s">
        <v>1121</v>
      </c>
      <c r="J50" s="283" t="s">
        <v>1122</v>
      </c>
      <c r="K50" s="303"/>
      <c r="L50" s="256" t="s">
        <v>951</v>
      </c>
      <c r="M50" s="256"/>
      <c r="N50" s="251">
        <v>46133</v>
      </c>
      <c r="O50" s="181"/>
      <c r="P50" s="299">
        <f t="shared" ca="1" si="0"/>
        <v>44</v>
      </c>
      <c r="Q50" s="175"/>
    </row>
    <row r="51" spans="2:17" s="76" customFormat="1" ht="39">
      <c r="B51" s="577"/>
      <c r="C51" s="242" t="s">
        <v>895</v>
      </c>
      <c r="D51" s="251" t="s">
        <v>1127</v>
      </c>
      <c r="E51" s="172" t="s">
        <v>878</v>
      </c>
      <c r="F51" s="172" t="s">
        <v>878</v>
      </c>
      <c r="G51" s="193" t="s">
        <v>858</v>
      </c>
      <c r="H51" s="100" t="s">
        <v>892</v>
      </c>
      <c r="I51" s="302" t="s">
        <v>1123</v>
      </c>
      <c r="J51" s="283" t="s">
        <v>1124</v>
      </c>
      <c r="K51" s="303"/>
      <c r="L51" s="256" t="s">
        <v>1150</v>
      </c>
      <c r="M51" s="256"/>
      <c r="N51" s="251">
        <v>46133</v>
      </c>
      <c r="O51" s="241">
        <v>46150</v>
      </c>
      <c r="P51" s="299">
        <f t="shared" ca="1" si="0"/>
        <v>17</v>
      </c>
      <c r="Q51" s="182" t="s">
        <v>1601</v>
      </c>
    </row>
    <row r="52" spans="2:17" s="76" customFormat="1" ht="39">
      <c r="B52" s="577"/>
      <c r="C52" s="242" t="s">
        <v>896</v>
      </c>
      <c r="D52" s="251" t="s">
        <v>1127</v>
      </c>
      <c r="E52" s="172" t="s">
        <v>878</v>
      </c>
      <c r="F52" s="172" t="s">
        <v>878</v>
      </c>
      <c r="G52" s="193" t="s">
        <v>858</v>
      </c>
      <c r="H52" s="100" t="s">
        <v>892</v>
      </c>
      <c r="I52" s="302" t="s">
        <v>1125</v>
      </c>
      <c r="J52" s="283" t="s">
        <v>1124</v>
      </c>
      <c r="K52" s="303"/>
      <c r="L52" s="256" t="s">
        <v>1150</v>
      </c>
      <c r="M52" s="256"/>
      <c r="N52" s="251">
        <v>46133</v>
      </c>
      <c r="O52" s="241">
        <v>46150</v>
      </c>
      <c r="P52" s="299">
        <f ca="1">IF(O52="",TODAY()-N52,O52-N52)</f>
        <v>17</v>
      </c>
      <c r="Q52" s="182" t="s">
        <v>1601</v>
      </c>
    </row>
    <row r="53" spans="2:17" s="76" customFormat="1" ht="39">
      <c r="B53" s="577"/>
      <c r="C53" s="350" t="s">
        <v>897</v>
      </c>
      <c r="D53" s="251" t="s">
        <v>1127</v>
      </c>
      <c r="E53" s="172" t="s">
        <v>878</v>
      </c>
      <c r="F53" s="172" t="s">
        <v>878</v>
      </c>
      <c r="G53" s="193" t="s">
        <v>858</v>
      </c>
      <c r="H53" s="251" t="s">
        <v>928</v>
      </c>
      <c r="I53" s="354" t="s">
        <v>1307</v>
      </c>
      <c r="J53" s="283" t="s">
        <v>1308</v>
      </c>
      <c r="K53" s="303"/>
      <c r="L53" s="256" t="s">
        <v>951</v>
      </c>
      <c r="M53" s="256"/>
      <c r="N53" s="251">
        <v>46134</v>
      </c>
      <c r="O53" s="181"/>
      <c r="P53" s="299">
        <f t="shared" ref="P53:P64" ca="1" si="6">IF(O53="",TODAY()-N53,O53-N53)</f>
        <v>43</v>
      </c>
      <c r="Q53" s="175"/>
    </row>
    <row r="54" spans="2:17" s="76" customFormat="1" ht="39">
      <c r="B54" s="577"/>
      <c r="C54" s="350" t="s">
        <v>917</v>
      </c>
      <c r="D54" s="251" t="s">
        <v>1127</v>
      </c>
      <c r="E54" s="172" t="s">
        <v>878</v>
      </c>
      <c r="F54" s="172" t="s">
        <v>878</v>
      </c>
      <c r="G54" s="193" t="s">
        <v>858</v>
      </c>
      <c r="H54" s="251" t="s">
        <v>928</v>
      </c>
      <c r="I54" s="354" t="s">
        <v>1309</v>
      </c>
      <c r="J54" s="283" t="s">
        <v>1310</v>
      </c>
      <c r="K54" s="303"/>
      <c r="L54" s="256" t="s">
        <v>951</v>
      </c>
      <c r="M54" s="256"/>
      <c r="N54" s="251">
        <v>46134</v>
      </c>
      <c r="O54" s="181"/>
      <c r="P54" s="299">
        <f t="shared" ca="1" si="6"/>
        <v>43</v>
      </c>
      <c r="Q54" s="175"/>
    </row>
    <row r="55" spans="2:17" s="76" customFormat="1" ht="39">
      <c r="B55" s="577"/>
      <c r="C55" s="350" t="s">
        <v>918</v>
      </c>
      <c r="D55" s="251" t="s">
        <v>1127</v>
      </c>
      <c r="E55" s="172" t="s">
        <v>878</v>
      </c>
      <c r="F55" s="172" t="s">
        <v>878</v>
      </c>
      <c r="G55" s="193" t="s">
        <v>858</v>
      </c>
      <c r="H55" s="251" t="s">
        <v>928</v>
      </c>
      <c r="I55" s="354" t="s">
        <v>1311</v>
      </c>
      <c r="J55" s="283" t="s">
        <v>1312</v>
      </c>
      <c r="K55" s="303"/>
      <c r="L55" s="256" t="s">
        <v>951</v>
      </c>
      <c r="M55" s="256"/>
      <c r="N55" s="251">
        <v>46134</v>
      </c>
      <c r="O55" s="181"/>
      <c r="P55" s="299">
        <f t="shared" ca="1" si="6"/>
        <v>43</v>
      </c>
      <c r="Q55" s="175"/>
    </row>
    <row r="56" spans="2:17" s="76" customFormat="1" ht="39">
      <c r="B56" s="577"/>
      <c r="C56" s="350" t="s">
        <v>926</v>
      </c>
      <c r="D56" s="251" t="s">
        <v>1127</v>
      </c>
      <c r="E56" s="172" t="s">
        <v>878</v>
      </c>
      <c r="F56" s="172" t="s">
        <v>878</v>
      </c>
      <c r="G56" s="193" t="s">
        <v>858</v>
      </c>
      <c r="H56" s="251" t="s">
        <v>928</v>
      </c>
      <c r="I56" s="286" t="s">
        <v>1313</v>
      </c>
      <c r="J56" s="283" t="s">
        <v>1314</v>
      </c>
      <c r="K56" s="303"/>
      <c r="L56" s="256" t="s">
        <v>1151</v>
      </c>
      <c r="M56" s="256"/>
      <c r="N56" s="251">
        <v>46136</v>
      </c>
      <c r="O56" s="181">
        <v>46142</v>
      </c>
      <c r="P56" s="299">
        <f t="shared" ca="1" si="6"/>
        <v>6</v>
      </c>
      <c r="Q56" s="182" t="s">
        <v>1603</v>
      </c>
    </row>
    <row r="57" spans="2:17" s="76" customFormat="1" ht="39">
      <c r="B57" s="577"/>
      <c r="C57" s="350" t="s">
        <v>931</v>
      </c>
      <c r="D57" s="251" t="s">
        <v>1127</v>
      </c>
      <c r="E57" s="172" t="s">
        <v>878</v>
      </c>
      <c r="F57" s="172" t="s">
        <v>878</v>
      </c>
      <c r="G57" s="193" t="s">
        <v>858</v>
      </c>
      <c r="H57" s="251" t="s">
        <v>928</v>
      </c>
      <c r="I57" s="286" t="s">
        <v>1315</v>
      </c>
      <c r="J57" s="283" t="s">
        <v>1316</v>
      </c>
      <c r="K57" s="303"/>
      <c r="L57" s="256" t="s">
        <v>1145</v>
      </c>
      <c r="M57" s="256"/>
      <c r="N57" s="251">
        <v>46136</v>
      </c>
      <c r="O57" s="241">
        <v>46149</v>
      </c>
      <c r="P57" s="299">
        <f t="shared" ca="1" si="6"/>
        <v>13</v>
      </c>
      <c r="Q57" s="175" t="s">
        <v>1604</v>
      </c>
    </row>
    <row r="58" spans="2:17" s="76" customFormat="1" ht="39">
      <c r="B58" s="577"/>
      <c r="C58" s="350" t="s">
        <v>932</v>
      </c>
      <c r="D58" s="251" t="s">
        <v>1127</v>
      </c>
      <c r="E58" s="172" t="s">
        <v>878</v>
      </c>
      <c r="F58" s="172" t="s">
        <v>878</v>
      </c>
      <c r="G58" s="193" t="s">
        <v>858</v>
      </c>
      <c r="H58" s="251" t="s">
        <v>928</v>
      </c>
      <c r="I58" s="355" t="s">
        <v>1317</v>
      </c>
      <c r="J58" s="356" t="s">
        <v>1318</v>
      </c>
      <c r="K58" s="303"/>
      <c r="L58" s="256" t="s">
        <v>951</v>
      </c>
      <c r="M58" s="256"/>
      <c r="N58" s="251">
        <v>46136</v>
      </c>
      <c r="O58" s="181"/>
      <c r="P58" s="299">
        <f t="shared" ca="1" si="6"/>
        <v>41</v>
      </c>
      <c r="Q58" s="175"/>
    </row>
    <row r="59" spans="2:17" s="76" customFormat="1" ht="39">
      <c r="B59" s="577"/>
      <c r="C59" s="350" t="s">
        <v>933</v>
      </c>
      <c r="D59" s="251" t="s">
        <v>1127</v>
      </c>
      <c r="E59" s="172" t="s">
        <v>878</v>
      </c>
      <c r="F59" s="172" t="s">
        <v>878</v>
      </c>
      <c r="G59" s="193" t="s">
        <v>858</v>
      </c>
      <c r="H59" s="251" t="s">
        <v>928</v>
      </c>
      <c r="I59" s="286" t="s">
        <v>1319</v>
      </c>
      <c r="J59" s="356" t="s">
        <v>1320</v>
      </c>
      <c r="K59" s="407"/>
      <c r="L59" s="256" t="s">
        <v>951</v>
      </c>
      <c r="M59" s="256"/>
      <c r="N59" s="251">
        <v>46136</v>
      </c>
      <c r="O59" s="181"/>
      <c r="P59" s="299">
        <f t="shared" ca="1" si="6"/>
        <v>41</v>
      </c>
      <c r="Q59" s="175"/>
    </row>
    <row r="60" spans="2:17" s="76" customFormat="1" ht="39">
      <c r="B60" s="577"/>
      <c r="C60" s="350" t="s">
        <v>1116</v>
      </c>
      <c r="D60" s="251" t="s">
        <v>1127</v>
      </c>
      <c r="E60" s="172" t="s">
        <v>878</v>
      </c>
      <c r="F60" s="172" t="s">
        <v>878</v>
      </c>
      <c r="G60" s="193" t="s">
        <v>858</v>
      </c>
      <c r="H60" s="251" t="s">
        <v>928</v>
      </c>
      <c r="I60" s="357" t="s">
        <v>1321</v>
      </c>
      <c r="J60" s="356" t="s">
        <v>1320</v>
      </c>
      <c r="K60" s="303"/>
      <c r="L60" s="256" t="s">
        <v>951</v>
      </c>
      <c r="M60" s="256"/>
      <c r="N60" s="251">
        <v>46136</v>
      </c>
      <c r="O60" s="181"/>
      <c r="P60" s="299">
        <f t="shared" ca="1" si="6"/>
        <v>41</v>
      </c>
      <c r="Q60" s="175"/>
    </row>
    <row r="61" spans="2:17" s="76" customFormat="1" ht="39">
      <c r="B61" s="577"/>
      <c r="C61" s="350" t="s">
        <v>948</v>
      </c>
      <c r="D61" s="251" t="s">
        <v>1127</v>
      </c>
      <c r="E61" s="172" t="s">
        <v>878</v>
      </c>
      <c r="F61" s="172" t="s">
        <v>878</v>
      </c>
      <c r="G61" s="193" t="s">
        <v>858</v>
      </c>
      <c r="H61" s="251" t="s">
        <v>928</v>
      </c>
      <c r="I61" s="295" t="s">
        <v>1322</v>
      </c>
      <c r="J61" s="303" t="s">
        <v>1323</v>
      </c>
      <c r="K61" s="408"/>
      <c r="L61" s="256" t="s">
        <v>951</v>
      </c>
      <c r="M61" s="256"/>
      <c r="N61" s="251">
        <v>46136</v>
      </c>
      <c r="O61" s="181"/>
      <c r="P61" s="299">
        <f t="shared" ca="1" si="6"/>
        <v>41</v>
      </c>
      <c r="Q61" s="175"/>
    </row>
    <row r="62" spans="2:17" s="76" customFormat="1" ht="39">
      <c r="B62" s="577"/>
      <c r="C62" s="350" t="s">
        <v>949</v>
      </c>
      <c r="D62" s="251" t="s">
        <v>1127</v>
      </c>
      <c r="E62" s="172" t="s">
        <v>878</v>
      </c>
      <c r="F62" s="172" t="s">
        <v>878</v>
      </c>
      <c r="G62" s="193" t="s">
        <v>858</v>
      </c>
      <c r="H62" s="251" t="s">
        <v>928</v>
      </c>
      <c r="I62" s="302" t="s">
        <v>1324</v>
      </c>
      <c r="J62" s="283" t="s">
        <v>1096</v>
      </c>
      <c r="K62" s="408"/>
      <c r="L62" s="256" t="s">
        <v>951</v>
      </c>
      <c r="M62" s="256"/>
      <c r="N62" s="251">
        <v>46139</v>
      </c>
      <c r="O62" s="181"/>
      <c r="P62" s="299">
        <f t="shared" ca="1" si="6"/>
        <v>38</v>
      </c>
      <c r="Q62" s="175"/>
    </row>
    <row r="63" spans="2:17" s="76" customFormat="1" ht="39">
      <c r="B63" s="577"/>
      <c r="C63" s="350" t="s">
        <v>950</v>
      </c>
      <c r="D63" s="251" t="s">
        <v>1127</v>
      </c>
      <c r="E63" s="172" t="s">
        <v>878</v>
      </c>
      <c r="F63" s="172" t="s">
        <v>878</v>
      </c>
      <c r="G63" s="193" t="s">
        <v>858</v>
      </c>
      <c r="H63" s="251" t="s">
        <v>928</v>
      </c>
      <c r="I63" s="358" t="s">
        <v>1325</v>
      </c>
      <c r="J63" s="283" t="s">
        <v>894</v>
      </c>
      <c r="K63" s="408"/>
      <c r="L63" s="256" t="s">
        <v>1151</v>
      </c>
      <c r="M63" s="256"/>
      <c r="N63" s="251">
        <v>46139</v>
      </c>
      <c r="O63" s="181">
        <v>46140</v>
      </c>
      <c r="P63" s="299">
        <f t="shared" ca="1" si="6"/>
        <v>1</v>
      </c>
      <c r="Q63" s="175" t="s">
        <v>1605</v>
      </c>
    </row>
    <row r="64" spans="2:17" s="76" customFormat="1" ht="39">
      <c r="B64" s="577"/>
      <c r="C64" s="350" t="s">
        <v>1280</v>
      </c>
      <c r="D64" s="251" t="s">
        <v>1127</v>
      </c>
      <c r="E64" s="172" t="s">
        <v>878</v>
      </c>
      <c r="F64" s="172" t="s">
        <v>878</v>
      </c>
      <c r="G64" s="193" t="s">
        <v>858</v>
      </c>
      <c r="H64" s="251" t="s">
        <v>928</v>
      </c>
      <c r="I64" s="355" t="s">
        <v>1332</v>
      </c>
      <c r="J64" s="283" t="s">
        <v>1326</v>
      </c>
      <c r="K64" s="408"/>
      <c r="L64" s="256" t="s">
        <v>951</v>
      </c>
      <c r="M64" s="256"/>
      <c r="N64" s="251">
        <v>46139</v>
      </c>
      <c r="O64" s="181"/>
      <c r="P64" s="299">
        <f t="shared" ca="1" si="6"/>
        <v>38</v>
      </c>
      <c r="Q64" s="175"/>
    </row>
    <row r="65" spans="2:17" s="76" customFormat="1" ht="39">
      <c r="B65" s="577"/>
      <c r="C65" s="350" t="s">
        <v>1281</v>
      </c>
      <c r="D65" s="251" t="s">
        <v>1127</v>
      </c>
      <c r="E65" s="172" t="s">
        <v>878</v>
      </c>
      <c r="F65" s="172" t="s">
        <v>878</v>
      </c>
      <c r="G65" s="193" t="s">
        <v>858</v>
      </c>
      <c r="H65" s="359" t="s">
        <v>928</v>
      </c>
      <c r="I65" s="358" t="s">
        <v>1327</v>
      </c>
      <c r="J65" s="283" t="s">
        <v>1328</v>
      </c>
      <c r="K65" s="303"/>
      <c r="L65" s="256" t="s">
        <v>951</v>
      </c>
      <c r="M65" s="256"/>
      <c r="N65" s="251">
        <v>46139</v>
      </c>
      <c r="O65" s="181"/>
      <c r="P65" s="299">
        <f t="shared" ref="P65:P66" ca="1" si="7">IF(O65="",TODAY()-N65,O65-N65)</f>
        <v>38</v>
      </c>
      <c r="Q65" s="175"/>
    </row>
    <row r="66" spans="2:17" s="76" customFormat="1" ht="39">
      <c r="B66" s="577"/>
      <c r="C66" s="350" t="s">
        <v>1306</v>
      </c>
      <c r="D66" s="251" t="s">
        <v>1127</v>
      </c>
      <c r="E66" s="172" t="s">
        <v>878</v>
      </c>
      <c r="F66" s="172" t="s">
        <v>878</v>
      </c>
      <c r="G66" s="193" t="s">
        <v>858</v>
      </c>
      <c r="H66" s="359" t="s">
        <v>928</v>
      </c>
      <c r="I66" s="358" t="s">
        <v>1329</v>
      </c>
      <c r="J66" s="283" t="s">
        <v>1330</v>
      </c>
      <c r="K66" s="303"/>
      <c r="L66" s="256" t="s">
        <v>951</v>
      </c>
      <c r="M66" s="256"/>
      <c r="N66" s="251">
        <v>46139</v>
      </c>
      <c r="O66" s="181"/>
      <c r="P66" s="299">
        <f t="shared" ca="1" si="7"/>
        <v>38</v>
      </c>
      <c r="Q66" s="175"/>
    </row>
    <row r="67" spans="2:17" s="76" customFormat="1" ht="65">
      <c r="B67" s="577"/>
      <c r="C67" s="350" t="s">
        <v>1580</v>
      </c>
      <c r="D67" s="251" t="s">
        <v>1127</v>
      </c>
      <c r="E67" s="172" t="s">
        <v>878</v>
      </c>
      <c r="F67" s="172" t="s">
        <v>878</v>
      </c>
      <c r="G67" s="193" t="s">
        <v>858</v>
      </c>
      <c r="H67" s="405" t="s">
        <v>928</v>
      </c>
      <c r="I67" s="361" t="s">
        <v>1599</v>
      </c>
      <c r="J67" s="400" t="s">
        <v>1342</v>
      </c>
      <c r="K67" s="409"/>
      <c r="L67" s="410" t="s">
        <v>1150</v>
      </c>
      <c r="M67" s="256"/>
      <c r="N67" s="411">
        <v>46148</v>
      </c>
      <c r="O67" s="411">
        <v>46150</v>
      </c>
      <c r="P67" s="412"/>
      <c r="Q67" s="413" t="s">
        <v>1595</v>
      </c>
    </row>
    <row r="68" spans="2:17" s="76" customFormat="1" ht="52">
      <c r="B68" s="577"/>
      <c r="C68" s="350" t="s">
        <v>1581</v>
      </c>
      <c r="D68" s="251" t="s">
        <v>1127</v>
      </c>
      <c r="E68" s="172" t="s">
        <v>878</v>
      </c>
      <c r="F68" s="172" t="s">
        <v>878</v>
      </c>
      <c r="G68" s="193" t="s">
        <v>858</v>
      </c>
      <c r="H68" s="405" t="s">
        <v>928</v>
      </c>
      <c r="I68" s="361" t="s">
        <v>1584</v>
      </c>
      <c r="J68" s="400" t="s">
        <v>1342</v>
      </c>
      <c r="K68" s="409"/>
      <c r="L68" s="410" t="s">
        <v>1151</v>
      </c>
      <c r="M68" s="256"/>
      <c r="N68" s="411">
        <v>46148</v>
      </c>
      <c r="O68" s="411">
        <v>46150</v>
      </c>
      <c r="P68" s="412"/>
      <c r="Q68" s="413" t="s">
        <v>1596</v>
      </c>
    </row>
    <row r="69" spans="2:17" s="76" customFormat="1" ht="45">
      <c r="B69" s="582" t="s">
        <v>927</v>
      </c>
      <c r="C69" s="242" t="s">
        <v>1215</v>
      </c>
      <c r="D69" s="176" t="s">
        <v>919</v>
      </c>
      <c r="E69" s="172" t="s">
        <v>920</v>
      </c>
      <c r="F69" s="172" t="s">
        <v>920</v>
      </c>
      <c r="G69" s="193" t="s">
        <v>921</v>
      </c>
      <c r="H69" s="100" t="s">
        <v>892</v>
      </c>
      <c r="I69" s="239" t="s">
        <v>913</v>
      </c>
      <c r="J69" s="244" t="s">
        <v>914</v>
      </c>
      <c r="K69" s="244"/>
      <c r="L69" s="256" t="s">
        <v>1151</v>
      </c>
      <c r="M69" s="256" t="s">
        <v>1151</v>
      </c>
      <c r="N69" s="241">
        <v>46132</v>
      </c>
      <c r="O69" s="241">
        <v>46134</v>
      </c>
      <c r="P69" s="299">
        <f t="shared" ca="1" si="0"/>
        <v>2</v>
      </c>
      <c r="Q69" s="246" t="s">
        <v>1152</v>
      </c>
    </row>
    <row r="70" spans="2:17" s="76" customFormat="1" ht="77.400000000000006" customHeight="1">
      <c r="B70" s="583"/>
      <c r="C70" s="242" t="s">
        <v>868</v>
      </c>
      <c r="D70" s="176" t="s">
        <v>922</v>
      </c>
      <c r="E70" s="172" t="s">
        <v>920</v>
      </c>
      <c r="F70" s="172" t="s">
        <v>920</v>
      </c>
      <c r="G70" s="193" t="s">
        <v>921</v>
      </c>
      <c r="H70" s="100" t="s">
        <v>892</v>
      </c>
      <c r="I70" s="239" t="s">
        <v>915</v>
      </c>
      <c r="J70" s="244" t="s">
        <v>916</v>
      </c>
      <c r="K70" s="244"/>
      <c r="L70" s="256" t="s">
        <v>1145</v>
      </c>
      <c r="M70" s="256" t="s">
        <v>1663</v>
      </c>
      <c r="N70" s="241">
        <v>46132</v>
      </c>
      <c r="O70" s="241">
        <v>46136</v>
      </c>
      <c r="P70" s="299">
        <f t="shared" ca="1" si="0"/>
        <v>4</v>
      </c>
      <c r="Q70" s="182" t="s">
        <v>1481</v>
      </c>
    </row>
    <row r="71" spans="2:17" s="76" customFormat="1" ht="47.4" customHeight="1">
      <c r="B71" s="583"/>
      <c r="C71" s="242" t="s">
        <v>869</v>
      </c>
      <c r="D71" s="176" t="s">
        <v>919</v>
      </c>
      <c r="E71" s="172" t="s">
        <v>920</v>
      </c>
      <c r="F71" s="172" t="s">
        <v>920</v>
      </c>
      <c r="G71" s="193" t="s">
        <v>921</v>
      </c>
      <c r="H71" s="100" t="s">
        <v>968</v>
      </c>
      <c r="I71" s="239" t="s">
        <v>1631</v>
      </c>
      <c r="J71" s="244" t="s">
        <v>967</v>
      </c>
      <c r="K71" s="244"/>
      <c r="L71" s="256" t="s">
        <v>1145</v>
      </c>
      <c r="M71" s="256" t="s">
        <v>1663</v>
      </c>
      <c r="N71" s="241">
        <v>46133</v>
      </c>
      <c r="O71" s="241">
        <v>46135</v>
      </c>
      <c r="P71" s="299">
        <f t="shared" ca="1" si="0"/>
        <v>2</v>
      </c>
      <c r="Q71" s="182" t="s">
        <v>1146</v>
      </c>
    </row>
    <row r="72" spans="2:17" s="76" customFormat="1" ht="47.4" customHeight="1">
      <c r="B72" s="583"/>
      <c r="C72" s="242" t="s">
        <v>870</v>
      </c>
      <c r="D72" s="176" t="s">
        <v>919</v>
      </c>
      <c r="E72" s="172" t="s">
        <v>920</v>
      </c>
      <c r="F72" s="172" t="s">
        <v>920</v>
      </c>
      <c r="G72" s="193" t="s">
        <v>921</v>
      </c>
      <c r="H72" s="100" t="s">
        <v>892</v>
      </c>
      <c r="I72" s="296" t="s">
        <v>1148</v>
      </c>
      <c r="J72" s="293" t="s">
        <v>1075</v>
      </c>
      <c r="K72" s="293"/>
      <c r="L72" s="256" t="s">
        <v>1145</v>
      </c>
      <c r="M72" s="256" t="s">
        <v>1662</v>
      </c>
      <c r="N72" s="241">
        <v>46128</v>
      </c>
      <c r="O72" s="241">
        <v>46133</v>
      </c>
      <c r="P72" s="299">
        <f t="shared" ref="P72:P73" ca="1" si="8">IF(O72="",TODAY()-N72,O72-N72)</f>
        <v>5</v>
      </c>
      <c r="Q72" s="182" t="s">
        <v>1147</v>
      </c>
    </row>
    <row r="73" spans="2:17" s="76" customFormat="1" ht="47.4" customHeight="1">
      <c r="B73" s="584"/>
      <c r="C73" s="242" t="s">
        <v>871</v>
      </c>
      <c r="D73" s="176" t="s">
        <v>919</v>
      </c>
      <c r="E73" s="172" t="s">
        <v>806</v>
      </c>
      <c r="F73" s="172" t="s">
        <v>806</v>
      </c>
      <c r="G73" s="193" t="s">
        <v>921</v>
      </c>
      <c r="H73" s="100" t="s">
        <v>892</v>
      </c>
      <c r="I73" s="296" t="s">
        <v>1632</v>
      </c>
      <c r="J73" s="293" t="s">
        <v>1216</v>
      </c>
      <c r="K73" s="293"/>
      <c r="L73" s="256" t="s">
        <v>1145</v>
      </c>
      <c r="M73" s="256" t="s">
        <v>1663</v>
      </c>
      <c r="N73" s="241">
        <v>46139</v>
      </c>
      <c r="O73" s="241">
        <v>46150</v>
      </c>
      <c r="P73" s="299">
        <f t="shared" ca="1" si="8"/>
        <v>11</v>
      </c>
      <c r="Q73" s="370" t="s">
        <v>1482</v>
      </c>
    </row>
    <row r="74" spans="2:17" s="76" customFormat="1" ht="39">
      <c r="B74" s="579" t="s">
        <v>966</v>
      </c>
      <c r="C74" s="242" t="s">
        <v>1217</v>
      </c>
      <c r="D74" s="176" t="s">
        <v>925</v>
      </c>
      <c r="E74" s="172" t="s">
        <v>806</v>
      </c>
      <c r="F74" s="172" t="s">
        <v>806</v>
      </c>
      <c r="G74" s="193" t="s">
        <v>769</v>
      </c>
      <c r="H74" s="100" t="s">
        <v>892</v>
      </c>
      <c r="I74" s="239" t="s">
        <v>923</v>
      </c>
      <c r="J74" s="244" t="s">
        <v>924</v>
      </c>
      <c r="K74" s="244"/>
      <c r="L74" s="256" t="s">
        <v>1150</v>
      </c>
      <c r="M74" s="256" t="s">
        <v>1150</v>
      </c>
      <c r="N74" s="241">
        <v>46132</v>
      </c>
      <c r="O74" s="241">
        <v>46134</v>
      </c>
      <c r="P74" s="299">
        <f t="shared" ca="1" si="0"/>
        <v>2</v>
      </c>
      <c r="Q74" s="246" t="s">
        <v>1149</v>
      </c>
    </row>
    <row r="75" spans="2:17" s="76" customFormat="1" ht="68.400000000000006" customHeight="1">
      <c r="B75" s="581"/>
      <c r="C75" s="242" t="s">
        <v>1218</v>
      </c>
      <c r="D75" s="176" t="s">
        <v>925</v>
      </c>
      <c r="E75" s="172" t="s">
        <v>806</v>
      </c>
      <c r="F75" s="172" t="s">
        <v>806</v>
      </c>
      <c r="G75" s="193" t="s">
        <v>769</v>
      </c>
      <c r="H75" s="100" t="s">
        <v>892</v>
      </c>
      <c r="I75" s="304" t="s">
        <v>1134</v>
      </c>
      <c r="J75" s="178" t="s">
        <v>1114</v>
      </c>
      <c r="K75" s="178"/>
      <c r="L75" s="256" t="s">
        <v>1151</v>
      </c>
      <c r="M75" s="256" t="s">
        <v>1151</v>
      </c>
      <c r="N75" s="241">
        <v>46134</v>
      </c>
      <c r="O75" s="241">
        <v>46149</v>
      </c>
      <c r="P75" s="299">
        <f t="shared" ca="1" si="0"/>
        <v>15</v>
      </c>
      <c r="Q75" s="182" t="s">
        <v>1473</v>
      </c>
    </row>
    <row r="76" spans="2:17" s="76" customFormat="1" ht="66.5">
      <c r="B76" s="578" t="s">
        <v>836</v>
      </c>
      <c r="C76" s="242" t="s">
        <v>1171</v>
      </c>
      <c r="D76" s="100" t="s">
        <v>898</v>
      </c>
      <c r="E76" s="172" t="s">
        <v>806</v>
      </c>
      <c r="F76" s="172" t="s">
        <v>806</v>
      </c>
      <c r="G76" s="193" t="s">
        <v>769</v>
      </c>
      <c r="H76" s="100" t="s">
        <v>892</v>
      </c>
      <c r="I76" s="252" t="s">
        <v>940</v>
      </c>
      <c r="J76" s="253" t="s">
        <v>941</v>
      </c>
      <c r="K76" s="253"/>
      <c r="L76" s="256" t="s">
        <v>1145</v>
      </c>
      <c r="M76" s="256"/>
      <c r="N76" s="251">
        <v>46129</v>
      </c>
      <c r="O76" s="241">
        <v>46151</v>
      </c>
      <c r="P76" s="299">
        <f t="shared" ca="1" si="0"/>
        <v>22</v>
      </c>
      <c r="Q76" s="246" t="s">
        <v>1607</v>
      </c>
    </row>
    <row r="77" spans="2:17" s="76" customFormat="1" ht="26">
      <c r="B77" s="578"/>
      <c r="C77" s="242" t="s">
        <v>868</v>
      </c>
      <c r="D77" s="100" t="s">
        <v>898</v>
      </c>
      <c r="E77" s="172" t="s">
        <v>806</v>
      </c>
      <c r="F77" s="172" t="s">
        <v>806</v>
      </c>
      <c r="G77" s="193" t="s">
        <v>769</v>
      </c>
      <c r="H77" s="100" t="s">
        <v>892</v>
      </c>
      <c r="I77" s="252" t="s">
        <v>942</v>
      </c>
      <c r="J77" s="253" t="s">
        <v>943</v>
      </c>
      <c r="K77" s="253"/>
      <c r="L77" s="256" t="s">
        <v>1145</v>
      </c>
      <c r="M77" s="256"/>
      <c r="N77" s="251">
        <v>46129</v>
      </c>
      <c r="O77" s="241">
        <v>46151</v>
      </c>
      <c r="P77" s="299">
        <f t="shared" ca="1" si="0"/>
        <v>22</v>
      </c>
      <c r="Q77" s="99" t="s">
        <v>1606</v>
      </c>
    </row>
    <row r="78" spans="2:17" s="76" customFormat="1" ht="39">
      <c r="B78" s="578"/>
      <c r="C78" s="242" t="s">
        <v>869</v>
      </c>
      <c r="D78" s="100" t="s">
        <v>898</v>
      </c>
      <c r="E78" s="172" t="s">
        <v>806</v>
      </c>
      <c r="F78" s="172" t="s">
        <v>806</v>
      </c>
      <c r="G78" s="193" t="s">
        <v>769</v>
      </c>
      <c r="H78" s="253" t="s">
        <v>928</v>
      </c>
      <c r="I78" s="252" t="s">
        <v>944</v>
      </c>
      <c r="J78" s="255" t="s">
        <v>1128</v>
      </c>
      <c r="K78" s="255"/>
      <c r="L78" s="256" t="s">
        <v>1151</v>
      </c>
      <c r="M78" s="256"/>
      <c r="N78" s="251">
        <v>46132</v>
      </c>
      <c r="O78" s="241">
        <v>46149</v>
      </c>
      <c r="P78" s="299">
        <f t="shared" ca="1" si="0"/>
        <v>17</v>
      </c>
      <c r="Q78" s="175" t="s">
        <v>1608</v>
      </c>
    </row>
    <row r="79" spans="2:17" s="76" customFormat="1" ht="39">
      <c r="B79" s="578"/>
      <c r="C79" s="242" t="s">
        <v>870</v>
      </c>
      <c r="D79" s="100" t="s">
        <v>898</v>
      </c>
      <c r="E79" s="172" t="s">
        <v>806</v>
      </c>
      <c r="F79" s="172" t="s">
        <v>806</v>
      </c>
      <c r="G79" s="193" t="s">
        <v>769</v>
      </c>
      <c r="H79" s="253" t="s">
        <v>928</v>
      </c>
      <c r="I79" s="252" t="s">
        <v>945</v>
      </c>
      <c r="J79" s="255" t="s">
        <v>1129</v>
      </c>
      <c r="K79" s="255"/>
      <c r="L79" s="256" t="s">
        <v>951</v>
      </c>
      <c r="M79" s="256"/>
      <c r="N79" s="251">
        <v>46132</v>
      </c>
      <c r="O79" s="181"/>
      <c r="P79" s="299">
        <f t="shared" ca="1" si="0"/>
        <v>45</v>
      </c>
      <c r="Q79" s="175"/>
    </row>
    <row r="80" spans="2:17" s="76" customFormat="1" ht="26">
      <c r="B80" s="578"/>
      <c r="C80" s="242" t="s">
        <v>871</v>
      </c>
      <c r="D80" s="100" t="s">
        <v>898</v>
      </c>
      <c r="E80" s="172" t="s">
        <v>806</v>
      </c>
      <c r="F80" s="172" t="s">
        <v>806</v>
      </c>
      <c r="G80" s="193" t="s">
        <v>769</v>
      </c>
      <c r="H80" s="253" t="s">
        <v>928</v>
      </c>
      <c r="I80" s="252" t="s">
        <v>946</v>
      </c>
      <c r="J80" s="255" t="s">
        <v>1130</v>
      </c>
      <c r="K80" s="255"/>
      <c r="L80" s="256" t="s">
        <v>1151</v>
      </c>
      <c r="M80" s="256"/>
      <c r="N80" s="251">
        <v>46132</v>
      </c>
      <c r="O80" s="241">
        <v>46149</v>
      </c>
      <c r="P80" s="299">
        <f t="shared" ca="1" si="0"/>
        <v>17</v>
      </c>
      <c r="Q80" s="175" t="s">
        <v>1609</v>
      </c>
    </row>
    <row r="81" spans="2:17" s="76" customFormat="1" ht="39">
      <c r="B81" s="578"/>
      <c r="C81" s="242" t="s">
        <v>872</v>
      </c>
      <c r="D81" s="100" t="s">
        <v>898</v>
      </c>
      <c r="E81" s="172" t="s">
        <v>806</v>
      </c>
      <c r="F81" s="172" t="s">
        <v>806</v>
      </c>
      <c r="G81" s="193" t="s">
        <v>769</v>
      </c>
      <c r="H81" s="253" t="s">
        <v>928</v>
      </c>
      <c r="I81" s="252" t="s">
        <v>947</v>
      </c>
      <c r="J81" s="255" t="s">
        <v>1131</v>
      </c>
      <c r="K81" s="255"/>
      <c r="L81" s="256" t="s">
        <v>951</v>
      </c>
      <c r="M81" s="256"/>
      <c r="N81" s="251">
        <v>46132</v>
      </c>
      <c r="O81" s="181"/>
      <c r="P81" s="299">
        <f t="shared" ca="1" si="0"/>
        <v>45</v>
      </c>
      <c r="Q81" s="175"/>
    </row>
    <row r="82" spans="2:17" s="76" customFormat="1" ht="26">
      <c r="B82" s="578"/>
      <c r="C82" s="242" t="s">
        <v>873</v>
      </c>
      <c r="D82" s="100" t="s">
        <v>898</v>
      </c>
      <c r="E82" s="172" t="s">
        <v>806</v>
      </c>
      <c r="F82" s="172" t="s">
        <v>806</v>
      </c>
      <c r="G82" s="193" t="s">
        <v>769</v>
      </c>
      <c r="H82" s="100" t="s">
        <v>892</v>
      </c>
      <c r="I82" s="252" t="s">
        <v>1333</v>
      </c>
      <c r="J82" s="294" t="s">
        <v>1334</v>
      </c>
      <c r="K82" s="255"/>
      <c r="L82" s="256" t="s">
        <v>951</v>
      </c>
      <c r="M82" s="256"/>
      <c r="N82" s="251">
        <v>46133</v>
      </c>
      <c r="O82" s="103"/>
      <c r="P82" s="299">
        <f t="shared" ca="1" si="0"/>
        <v>44</v>
      </c>
      <c r="Q82" s="99"/>
    </row>
    <row r="83" spans="2:17" s="76" customFormat="1" ht="26">
      <c r="B83" s="578"/>
      <c r="C83" s="242" t="s">
        <v>874</v>
      </c>
      <c r="D83" s="100" t="s">
        <v>898</v>
      </c>
      <c r="E83" s="172" t="s">
        <v>806</v>
      </c>
      <c r="F83" s="172" t="s">
        <v>806</v>
      </c>
      <c r="G83" s="193" t="s">
        <v>769</v>
      </c>
      <c r="H83" s="100" t="s">
        <v>892</v>
      </c>
      <c r="I83" s="252" t="s">
        <v>1335</v>
      </c>
      <c r="J83" s="253" t="s">
        <v>1336</v>
      </c>
      <c r="K83" s="255"/>
      <c r="L83" s="256" t="s">
        <v>1145</v>
      </c>
      <c r="M83" s="256"/>
      <c r="N83" s="251">
        <v>46136</v>
      </c>
      <c r="O83" s="241">
        <v>46150</v>
      </c>
      <c r="P83" s="299">
        <f t="shared" ca="1" si="0"/>
        <v>14</v>
      </c>
      <c r="Q83" s="246" t="s">
        <v>1610</v>
      </c>
    </row>
    <row r="84" spans="2:17" s="76" customFormat="1" ht="26">
      <c r="B84" s="578"/>
      <c r="C84" s="242" t="s">
        <v>875</v>
      </c>
      <c r="D84" s="100" t="s">
        <v>898</v>
      </c>
      <c r="E84" s="172" t="s">
        <v>806</v>
      </c>
      <c r="F84" s="172" t="s">
        <v>806</v>
      </c>
      <c r="G84" s="193" t="s">
        <v>769</v>
      </c>
      <c r="H84" s="100" t="s">
        <v>892</v>
      </c>
      <c r="I84" s="362" t="s">
        <v>1337</v>
      </c>
      <c r="J84" s="363" t="s">
        <v>1338</v>
      </c>
      <c r="K84" s="255"/>
      <c r="L84" s="256" t="s">
        <v>951</v>
      </c>
      <c r="M84" s="256"/>
      <c r="N84" s="251">
        <v>46136</v>
      </c>
      <c r="O84" s="103"/>
      <c r="P84" s="299">
        <f t="shared" ca="1" si="0"/>
        <v>41</v>
      </c>
      <c r="Q84" s="99"/>
    </row>
    <row r="85" spans="2:17" s="76" customFormat="1" ht="52">
      <c r="B85" s="578"/>
      <c r="C85" s="242" t="s">
        <v>895</v>
      </c>
      <c r="D85" s="100" t="s">
        <v>898</v>
      </c>
      <c r="E85" s="172" t="s">
        <v>806</v>
      </c>
      <c r="F85" s="172" t="s">
        <v>806</v>
      </c>
      <c r="G85" s="193" t="s">
        <v>769</v>
      </c>
      <c r="H85" s="100" t="s">
        <v>892</v>
      </c>
      <c r="I85" s="362" t="s">
        <v>1339</v>
      </c>
      <c r="J85" s="363" t="s">
        <v>985</v>
      </c>
      <c r="K85" s="255"/>
      <c r="L85" s="256" t="s">
        <v>951</v>
      </c>
      <c r="M85" s="256"/>
      <c r="N85" s="251">
        <v>46136</v>
      </c>
      <c r="O85" s="103"/>
      <c r="P85" s="299">
        <f ca="1">IF(O85="",TODAY()-N85,O85-N85)</f>
        <v>41</v>
      </c>
      <c r="Q85" s="99"/>
    </row>
    <row r="86" spans="2:17" s="76" customFormat="1" ht="52">
      <c r="B86" s="578"/>
      <c r="C86" s="242" t="s">
        <v>896</v>
      </c>
      <c r="D86" s="100" t="s">
        <v>898</v>
      </c>
      <c r="E86" s="172" t="s">
        <v>806</v>
      </c>
      <c r="F86" s="172" t="s">
        <v>806</v>
      </c>
      <c r="G86" s="193" t="s">
        <v>769</v>
      </c>
      <c r="H86" s="100" t="s">
        <v>892</v>
      </c>
      <c r="I86" s="243" t="s">
        <v>1615</v>
      </c>
      <c r="J86" s="363" t="s">
        <v>1340</v>
      </c>
      <c r="K86" s="255"/>
      <c r="L86" s="256" t="s">
        <v>1145</v>
      </c>
      <c r="M86" s="256"/>
      <c r="N86" s="251">
        <v>46136</v>
      </c>
      <c r="O86" s="241">
        <v>46150</v>
      </c>
      <c r="P86" s="299">
        <f t="shared" ca="1" si="0"/>
        <v>14</v>
      </c>
      <c r="Q86" s="414" t="s">
        <v>1614</v>
      </c>
    </row>
    <row r="87" spans="2:17" s="76" customFormat="1" ht="39">
      <c r="B87" s="578"/>
      <c r="C87" s="242" t="s">
        <v>897</v>
      </c>
      <c r="D87" s="100" t="s">
        <v>898</v>
      </c>
      <c r="E87" s="172" t="s">
        <v>806</v>
      </c>
      <c r="F87" s="172" t="s">
        <v>806</v>
      </c>
      <c r="G87" s="193" t="s">
        <v>769</v>
      </c>
      <c r="H87" s="100" t="s">
        <v>892</v>
      </c>
      <c r="I87" s="252" t="s">
        <v>1341</v>
      </c>
      <c r="J87" s="294" t="s">
        <v>1342</v>
      </c>
      <c r="K87" s="255"/>
      <c r="L87" s="256" t="s">
        <v>1150</v>
      </c>
      <c r="M87" s="256"/>
      <c r="N87" s="251">
        <v>46136</v>
      </c>
      <c r="O87" s="241">
        <v>46150</v>
      </c>
      <c r="P87" s="299">
        <f t="shared" ca="1" si="0"/>
        <v>14</v>
      </c>
      <c r="Q87" s="182" t="s">
        <v>1611</v>
      </c>
    </row>
    <row r="88" spans="2:17" s="76" customFormat="1" ht="26">
      <c r="B88" s="578"/>
      <c r="C88" s="242" t="s">
        <v>917</v>
      </c>
      <c r="D88" s="100" t="s">
        <v>898</v>
      </c>
      <c r="E88" s="172" t="s">
        <v>806</v>
      </c>
      <c r="F88" s="172" t="s">
        <v>806</v>
      </c>
      <c r="G88" s="193" t="s">
        <v>769</v>
      </c>
      <c r="H88" s="100" t="s">
        <v>892</v>
      </c>
      <c r="I88" s="252" t="s">
        <v>1343</v>
      </c>
      <c r="J88" s="294" t="s">
        <v>1114</v>
      </c>
      <c r="K88" s="255"/>
      <c r="L88" s="256" t="s">
        <v>1151</v>
      </c>
      <c r="M88" s="256"/>
      <c r="N88" s="251">
        <v>46136</v>
      </c>
      <c r="O88" s="241">
        <v>46150</v>
      </c>
      <c r="P88" s="299">
        <f t="shared" ca="1" si="0"/>
        <v>14</v>
      </c>
      <c r="Q88" s="182" t="s">
        <v>1612</v>
      </c>
    </row>
    <row r="89" spans="2:17" s="76" customFormat="1" ht="26">
      <c r="B89" s="578"/>
      <c r="C89" s="242" t="s">
        <v>918</v>
      </c>
      <c r="D89" s="100" t="s">
        <v>898</v>
      </c>
      <c r="E89" s="172" t="s">
        <v>806</v>
      </c>
      <c r="F89" s="172" t="s">
        <v>806</v>
      </c>
      <c r="G89" s="193" t="s">
        <v>769</v>
      </c>
      <c r="H89" s="100" t="s">
        <v>892</v>
      </c>
      <c r="I89" s="252" t="s">
        <v>1344</v>
      </c>
      <c r="J89" s="294" t="s">
        <v>1345</v>
      </c>
      <c r="K89" s="255"/>
      <c r="L89" s="256" t="s">
        <v>951</v>
      </c>
      <c r="M89" s="256"/>
      <c r="N89" s="251">
        <v>46139</v>
      </c>
      <c r="O89" s="181"/>
      <c r="P89" s="299">
        <f t="shared" ca="1" si="0"/>
        <v>38</v>
      </c>
      <c r="Q89" s="175"/>
    </row>
    <row r="90" spans="2:17" s="76" customFormat="1" ht="26">
      <c r="B90" s="578"/>
      <c r="C90" s="242" t="s">
        <v>926</v>
      </c>
      <c r="D90" s="100" t="s">
        <v>898</v>
      </c>
      <c r="E90" s="172" t="s">
        <v>806</v>
      </c>
      <c r="F90" s="172" t="s">
        <v>806</v>
      </c>
      <c r="G90" s="193" t="s">
        <v>769</v>
      </c>
      <c r="H90" s="100" t="s">
        <v>892</v>
      </c>
      <c r="I90" s="252" t="s">
        <v>1346</v>
      </c>
      <c r="J90" s="294" t="s">
        <v>1345</v>
      </c>
      <c r="K90" s="255"/>
      <c r="L90" s="256" t="s">
        <v>1151</v>
      </c>
      <c r="M90" s="256"/>
      <c r="N90" s="251">
        <v>46140</v>
      </c>
      <c r="O90" s="241">
        <v>46150</v>
      </c>
      <c r="P90" s="299">
        <f t="shared" ca="1" si="0"/>
        <v>10</v>
      </c>
      <c r="Q90" s="361" t="s">
        <v>1613</v>
      </c>
    </row>
    <row r="91" spans="2:17" s="76" customFormat="1" ht="26">
      <c r="B91" s="585" t="s">
        <v>855</v>
      </c>
      <c r="C91" s="242" t="s">
        <v>1171</v>
      </c>
      <c r="D91" s="176" t="s">
        <v>1352</v>
      </c>
      <c r="E91" s="172" t="s">
        <v>806</v>
      </c>
      <c r="F91" s="172" t="s">
        <v>806</v>
      </c>
      <c r="G91" s="193" t="s">
        <v>1351</v>
      </c>
      <c r="H91" s="253" t="s">
        <v>928</v>
      </c>
      <c r="I91" s="252" t="s">
        <v>1347</v>
      </c>
      <c r="J91" s="363" t="s">
        <v>1348</v>
      </c>
      <c r="K91" s="255"/>
      <c r="L91" s="256" t="s">
        <v>1145</v>
      </c>
      <c r="M91" s="256" t="s">
        <v>1663</v>
      </c>
      <c r="N91" s="251">
        <v>46136</v>
      </c>
      <c r="O91" s="241">
        <v>46161</v>
      </c>
      <c r="P91" s="299">
        <f t="shared" ca="1" si="0"/>
        <v>25</v>
      </c>
      <c r="Q91" s="361" t="s">
        <v>1954</v>
      </c>
    </row>
    <row r="92" spans="2:17" s="76" customFormat="1" ht="52">
      <c r="B92" s="587"/>
      <c r="C92" s="242" t="s">
        <v>1172</v>
      </c>
      <c r="D92" s="176" t="s">
        <v>1352</v>
      </c>
      <c r="E92" s="172" t="s">
        <v>806</v>
      </c>
      <c r="F92" s="172" t="s">
        <v>806</v>
      </c>
      <c r="G92" s="193" t="s">
        <v>1351</v>
      </c>
      <c r="H92" s="253" t="s">
        <v>928</v>
      </c>
      <c r="I92" s="252" t="s">
        <v>1349</v>
      </c>
      <c r="J92" s="363" t="s">
        <v>1350</v>
      </c>
      <c r="K92" s="255"/>
      <c r="L92" s="256" t="s">
        <v>1151</v>
      </c>
      <c r="M92" s="256" t="s">
        <v>1151</v>
      </c>
      <c r="N92" s="251">
        <v>46139</v>
      </c>
      <c r="O92" s="241">
        <v>46158</v>
      </c>
      <c r="P92" s="299">
        <f t="shared" ca="1" si="0"/>
        <v>19</v>
      </c>
      <c r="Q92" s="361" t="s">
        <v>1955</v>
      </c>
    </row>
    <row r="93" spans="2:17" s="76" customFormat="1" ht="20.149999999999999" customHeight="1">
      <c r="B93" s="579" t="s">
        <v>1092</v>
      </c>
      <c r="C93" s="242" t="s">
        <v>1404</v>
      </c>
      <c r="D93" s="100" t="s">
        <v>1011</v>
      </c>
      <c r="E93" s="15" t="s">
        <v>717</v>
      </c>
      <c r="F93" s="15" t="s">
        <v>702</v>
      </c>
      <c r="G93" s="15" t="s">
        <v>1012</v>
      </c>
      <c r="H93" s="100" t="s">
        <v>892</v>
      </c>
      <c r="I93" s="284" t="s">
        <v>975</v>
      </c>
      <c r="J93" s="285" t="s">
        <v>976</v>
      </c>
      <c r="K93" s="285"/>
      <c r="L93" s="256" t="s">
        <v>951</v>
      </c>
      <c r="M93" s="256" t="s">
        <v>951</v>
      </c>
      <c r="N93" s="292">
        <v>46127</v>
      </c>
      <c r="O93" s="103"/>
      <c r="P93" s="299">
        <f t="shared" ca="1" si="0"/>
        <v>50</v>
      </c>
      <c r="Q93" s="246" t="s">
        <v>1439</v>
      </c>
    </row>
    <row r="94" spans="2:17" s="8" customFormat="1" ht="20.149999999999999" customHeight="1">
      <c r="B94" s="580"/>
      <c r="C94" s="242" t="s">
        <v>1405</v>
      </c>
      <c r="D94" s="100" t="s">
        <v>1011</v>
      </c>
      <c r="E94" s="15" t="s">
        <v>717</v>
      </c>
      <c r="F94" s="15" t="s">
        <v>702</v>
      </c>
      <c r="G94" s="15" t="s">
        <v>1012</v>
      </c>
      <c r="H94" s="100" t="s">
        <v>892</v>
      </c>
      <c r="I94" s="284" t="s">
        <v>977</v>
      </c>
      <c r="J94" s="285" t="s">
        <v>978</v>
      </c>
      <c r="K94" s="285"/>
      <c r="L94" s="256" t="s">
        <v>1150</v>
      </c>
      <c r="M94" s="256" t="s">
        <v>1150</v>
      </c>
      <c r="N94" s="292">
        <v>46127</v>
      </c>
      <c r="O94" s="16">
        <v>46136</v>
      </c>
      <c r="P94" s="299">
        <f t="shared" ca="1" si="0"/>
        <v>9</v>
      </c>
      <c r="Q94" s="373" t="s">
        <v>1449</v>
      </c>
    </row>
    <row r="95" spans="2:17" s="8" customFormat="1" ht="20.149999999999999" customHeight="1">
      <c r="B95" s="580"/>
      <c r="C95" s="242" t="s">
        <v>1406</v>
      </c>
      <c r="D95" s="100" t="s">
        <v>1011</v>
      </c>
      <c r="E95" s="15" t="s">
        <v>717</v>
      </c>
      <c r="F95" s="15" t="s">
        <v>702</v>
      </c>
      <c r="G95" s="15" t="s">
        <v>1012</v>
      </c>
      <c r="H95" s="100" t="s">
        <v>892</v>
      </c>
      <c r="I95" s="286" t="s">
        <v>979</v>
      </c>
      <c r="J95" s="285" t="s">
        <v>980</v>
      </c>
      <c r="K95" s="285"/>
      <c r="L95" s="256" t="s">
        <v>1150</v>
      </c>
      <c r="M95" s="256" t="s">
        <v>1150</v>
      </c>
      <c r="N95" s="292">
        <v>46127</v>
      </c>
      <c r="O95" s="16">
        <v>46136</v>
      </c>
      <c r="P95" s="299">
        <f t="shared" ca="1" si="0"/>
        <v>9</v>
      </c>
      <c r="Q95" s="373" t="s">
        <v>1449</v>
      </c>
    </row>
    <row r="96" spans="2:17" s="76" customFormat="1" ht="26">
      <c r="B96" s="580"/>
      <c r="C96" s="242" t="s">
        <v>1407</v>
      </c>
      <c r="D96" s="100" t="s">
        <v>1011</v>
      </c>
      <c r="E96" s="15" t="s">
        <v>717</v>
      </c>
      <c r="F96" s="15" t="s">
        <v>702</v>
      </c>
      <c r="G96" s="15" t="s">
        <v>1012</v>
      </c>
      <c r="H96" s="100" t="s">
        <v>892</v>
      </c>
      <c r="I96" s="286" t="s">
        <v>981</v>
      </c>
      <c r="J96" s="285" t="s">
        <v>982</v>
      </c>
      <c r="K96" s="285"/>
      <c r="L96" s="256" t="s">
        <v>951</v>
      </c>
      <c r="M96" s="256" t="s">
        <v>951</v>
      </c>
      <c r="N96" s="292">
        <v>46127</v>
      </c>
      <c r="O96" s="103"/>
      <c r="P96" s="299">
        <f t="shared" ca="1" si="0"/>
        <v>50</v>
      </c>
      <c r="Q96" s="246" t="s">
        <v>1440</v>
      </c>
    </row>
    <row r="97" spans="2:17" s="76" customFormat="1" ht="26">
      <c r="B97" s="580"/>
      <c r="C97" s="242" t="s">
        <v>1408</v>
      </c>
      <c r="D97" s="100" t="s">
        <v>1011</v>
      </c>
      <c r="E97" s="15" t="s">
        <v>717</v>
      </c>
      <c r="F97" s="15" t="s">
        <v>702</v>
      </c>
      <c r="G97" s="15" t="s">
        <v>1012</v>
      </c>
      <c r="H97" s="100" t="s">
        <v>892</v>
      </c>
      <c r="I97" s="286" t="s">
        <v>983</v>
      </c>
      <c r="J97" s="285" t="s">
        <v>982</v>
      </c>
      <c r="K97" s="285"/>
      <c r="L97" s="256" t="s">
        <v>951</v>
      </c>
      <c r="M97" s="256" t="s">
        <v>951</v>
      </c>
      <c r="N97" s="292">
        <v>46127</v>
      </c>
      <c r="O97" s="103"/>
      <c r="P97" s="299">
        <f t="shared" ca="1" si="0"/>
        <v>50</v>
      </c>
      <c r="Q97" s="246" t="s">
        <v>1441</v>
      </c>
    </row>
    <row r="98" spans="2:17" s="76" customFormat="1" ht="20.149999999999999" customHeight="1">
      <c r="B98" s="580"/>
      <c r="C98" s="242" t="s">
        <v>1409</v>
      </c>
      <c r="D98" s="100" t="s">
        <v>1011</v>
      </c>
      <c r="E98" s="15" t="s">
        <v>717</v>
      </c>
      <c r="F98" s="15" t="s">
        <v>702</v>
      </c>
      <c r="G98" s="15" t="s">
        <v>1012</v>
      </c>
      <c r="H98" s="100" t="s">
        <v>892</v>
      </c>
      <c r="I98" s="286" t="s">
        <v>984</v>
      </c>
      <c r="J98" s="285" t="s">
        <v>985</v>
      </c>
      <c r="K98" s="285"/>
      <c r="L98" s="256" t="s">
        <v>951</v>
      </c>
      <c r="M98" s="256" t="s">
        <v>951</v>
      </c>
      <c r="N98" s="292">
        <v>46127</v>
      </c>
      <c r="O98" s="103"/>
      <c r="P98" s="299">
        <f t="shared" ca="1" si="0"/>
        <v>50</v>
      </c>
      <c r="Q98" s="246" t="s">
        <v>1441</v>
      </c>
    </row>
    <row r="99" spans="2:17" s="8" customFormat="1" ht="20.149999999999999" customHeight="1">
      <c r="B99" s="580"/>
      <c r="C99" s="242" t="s">
        <v>1410</v>
      </c>
      <c r="D99" s="100" t="s">
        <v>1011</v>
      </c>
      <c r="E99" s="15" t="s">
        <v>717</v>
      </c>
      <c r="F99" s="15" t="s">
        <v>702</v>
      </c>
      <c r="G99" s="15" t="s">
        <v>1012</v>
      </c>
      <c r="H99" s="100" t="s">
        <v>892</v>
      </c>
      <c r="I99" s="286" t="s">
        <v>986</v>
      </c>
      <c r="J99" s="283" t="s">
        <v>987</v>
      </c>
      <c r="K99" s="283"/>
      <c r="L99" s="256" t="s">
        <v>951</v>
      </c>
      <c r="M99" s="256" t="s">
        <v>951</v>
      </c>
      <c r="N99" s="292">
        <v>46127</v>
      </c>
      <c r="O99" s="16"/>
      <c r="P99" s="299">
        <f t="shared" ca="1" si="0"/>
        <v>50</v>
      </c>
      <c r="Q99" s="305" t="s">
        <v>1442</v>
      </c>
    </row>
    <row r="100" spans="2:17" s="8" customFormat="1" ht="20.149999999999999" customHeight="1">
      <c r="B100" s="580"/>
      <c r="C100" s="242" t="s">
        <v>1411</v>
      </c>
      <c r="D100" s="100" t="s">
        <v>1011</v>
      </c>
      <c r="E100" s="15" t="s">
        <v>717</v>
      </c>
      <c r="F100" s="15" t="s">
        <v>702</v>
      </c>
      <c r="G100" s="15" t="s">
        <v>1012</v>
      </c>
      <c r="H100" s="100" t="s">
        <v>892</v>
      </c>
      <c r="I100" s="286" t="s">
        <v>988</v>
      </c>
      <c r="J100" s="283" t="s">
        <v>989</v>
      </c>
      <c r="K100" s="283"/>
      <c r="L100" s="256" t="s">
        <v>951</v>
      </c>
      <c r="M100" s="256" t="s">
        <v>951</v>
      </c>
      <c r="N100" s="292">
        <v>46128</v>
      </c>
      <c r="O100" s="16"/>
      <c r="P100" s="299">
        <f t="shared" ca="1" si="0"/>
        <v>49</v>
      </c>
      <c r="Q100" s="305" t="s">
        <v>1443</v>
      </c>
    </row>
    <row r="101" spans="2:17" s="76" customFormat="1" ht="26">
      <c r="B101" s="580"/>
      <c r="C101" s="242" t="s">
        <v>1412</v>
      </c>
      <c r="D101" s="100" t="s">
        <v>1011</v>
      </c>
      <c r="E101" s="15" t="s">
        <v>717</v>
      </c>
      <c r="F101" s="15" t="s">
        <v>702</v>
      </c>
      <c r="G101" s="15" t="s">
        <v>1012</v>
      </c>
      <c r="H101" s="100" t="s">
        <v>892</v>
      </c>
      <c r="I101" s="286" t="s">
        <v>990</v>
      </c>
      <c r="J101" s="283" t="s">
        <v>985</v>
      </c>
      <c r="K101" s="283"/>
      <c r="L101" s="256" t="s">
        <v>951</v>
      </c>
      <c r="M101" s="256" t="s">
        <v>951</v>
      </c>
      <c r="N101" s="292">
        <v>46128</v>
      </c>
      <c r="O101" s="103"/>
      <c r="P101" s="299">
        <f t="shared" ca="1" si="0"/>
        <v>49</v>
      </c>
      <c r="Q101" s="246" t="s">
        <v>1444</v>
      </c>
    </row>
    <row r="102" spans="2:17" s="76" customFormat="1" ht="20.149999999999999" customHeight="1">
      <c r="B102" s="580"/>
      <c r="C102" s="242" t="s">
        <v>1413</v>
      </c>
      <c r="D102" s="100" t="s">
        <v>1011</v>
      </c>
      <c r="E102" s="15" t="s">
        <v>717</v>
      </c>
      <c r="F102" s="15" t="s">
        <v>702</v>
      </c>
      <c r="G102" s="15" t="s">
        <v>1012</v>
      </c>
      <c r="H102" s="100" t="s">
        <v>892</v>
      </c>
      <c r="I102" s="286" t="s">
        <v>991</v>
      </c>
      <c r="J102" s="283" t="s">
        <v>976</v>
      </c>
      <c r="K102" s="283"/>
      <c r="L102" s="256" t="s">
        <v>951</v>
      </c>
      <c r="M102" s="256" t="s">
        <v>951</v>
      </c>
      <c r="N102" s="292">
        <v>46128</v>
      </c>
      <c r="O102" s="103"/>
      <c r="P102" s="299">
        <f t="shared" ca="1" si="0"/>
        <v>49</v>
      </c>
      <c r="Q102" s="246"/>
    </row>
    <row r="103" spans="2:17" s="8" customFormat="1" ht="20.149999999999999" customHeight="1">
      <c r="B103" s="580"/>
      <c r="C103" s="242" t="s">
        <v>1427</v>
      </c>
      <c r="D103" s="100" t="s">
        <v>1011</v>
      </c>
      <c r="E103" s="15" t="s">
        <v>717</v>
      </c>
      <c r="F103" s="15" t="s">
        <v>702</v>
      </c>
      <c r="G103" s="15" t="s">
        <v>1012</v>
      </c>
      <c r="H103" s="100" t="s">
        <v>892</v>
      </c>
      <c r="I103" s="286" t="s">
        <v>992</v>
      </c>
      <c r="J103" s="283" t="s">
        <v>976</v>
      </c>
      <c r="K103" s="283"/>
      <c r="L103" s="256" t="s">
        <v>951</v>
      </c>
      <c r="M103" s="256" t="s">
        <v>951</v>
      </c>
      <c r="N103" s="292">
        <v>46128</v>
      </c>
      <c r="O103" s="16"/>
      <c r="P103" s="299">
        <f t="shared" ca="1" si="0"/>
        <v>49</v>
      </c>
      <c r="Q103" s="305"/>
    </row>
    <row r="104" spans="2:17" s="8" customFormat="1" ht="20.149999999999999" customHeight="1">
      <c r="B104" s="580"/>
      <c r="C104" s="242" t="s">
        <v>1428</v>
      </c>
      <c r="D104" s="100" t="s">
        <v>1011</v>
      </c>
      <c r="E104" s="15" t="s">
        <v>717</v>
      </c>
      <c r="F104" s="15" t="s">
        <v>702</v>
      </c>
      <c r="G104" s="15" t="s">
        <v>1012</v>
      </c>
      <c r="H104" s="100" t="s">
        <v>892</v>
      </c>
      <c r="I104" s="286" t="s">
        <v>993</v>
      </c>
      <c r="J104" s="283" t="s">
        <v>976</v>
      </c>
      <c r="K104" s="283"/>
      <c r="L104" s="256" t="s">
        <v>951</v>
      </c>
      <c r="M104" s="256" t="s">
        <v>951</v>
      </c>
      <c r="N104" s="292">
        <v>46128</v>
      </c>
      <c r="O104" s="16"/>
      <c r="P104" s="299">
        <f t="shared" ca="1" si="0"/>
        <v>49</v>
      </c>
      <c r="Q104" s="305"/>
    </row>
    <row r="105" spans="2:17" s="76" customFormat="1" ht="13.5" customHeight="1">
      <c r="B105" s="580"/>
      <c r="C105" s="242" t="s">
        <v>1429</v>
      </c>
      <c r="D105" s="100" t="s">
        <v>1011</v>
      </c>
      <c r="E105" s="15" t="s">
        <v>717</v>
      </c>
      <c r="F105" s="15" t="s">
        <v>702</v>
      </c>
      <c r="G105" s="15" t="s">
        <v>1012</v>
      </c>
      <c r="H105" s="100" t="s">
        <v>892</v>
      </c>
      <c r="I105" s="286" t="s">
        <v>994</v>
      </c>
      <c r="J105" s="283" t="s">
        <v>985</v>
      </c>
      <c r="K105" s="283"/>
      <c r="L105" s="256" t="s">
        <v>951</v>
      </c>
      <c r="M105" s="256" t="s">
        <v>951</v>
      </c>
      <c r="N105" s="292">
        <v>46133</v>
      </c>
      <c r="O105" s="103"/>
      <c r="P105" s="299">
        <f t="shared" ca="1" si="0"/>
        <v>44</v>
      </c>
      <c r="Q105" s="246"/>
    </row>
    <row r="106" spans="2:17" s="76" customFormat="1" ht="20.149999999999999" customHeight="1">
      <c r="B106" s="580"/>
      <c r="C106" s="242" t="s">
        <v>1430</v>
      </c>
      <c r="D106" s="100" t="s">
        <v>1011</v>
      </c>
      <c r="E106" s="15" t="s">
        <v>717</v>
      </c>
      <c r="F106" s="15" t="s">
        <v>702</v>
      </c>
      <c r="G106" s="15" t="s">
        <v>1012</v>
      </c>
      <c r="H106" s="100" t="s">
        <v>892</v>
      </c>
      <c r="I106" s="287" t="s">
        <v>995</v>
      </c>
      <c r="J106" s="283" t="s">
        <v>996</v>
      </c>
      <c r="K106" s="283"/>
      <c r="L106" s="256" t="s">
        <v>1150</v>
      </c>
      <c r="M106" s="256" t="s">
        <v>1150</v>
      </c>
      <c r="N106" s="292">
        <v>46133</v>
      </c>
      <c r="O106" s="16">
        <v>46136</v>
      </c>
      <c r="P106" s="299">
        <f t="shared" ca="1" si="0"/>
        <v>3</v>
      </c>
      <c r="Q106" s="374" t="s">
        <v>1450</v>
      </c>
    </row>
    <row r="107" spans="2:17" s="8" customFormat="1" ht="20.149999999999999" customHeight="1">
      <c r="B107" s="580"/>
      <c r="C107" s="242" t="s">
        <v>1431</v>
      </c>
      <c r="D107" s="100" t="s">
        <v>1011</v>
      </c>
      <c r="E107" s="15" t="s">
        <v>717</v>
      </c>
      <c r="F107" s="15" t="s">
        <v>702</v>
      </c>
      <c r="G107" s="15" t="s">
        <v>1012</v>
      </c>
      <c r="H107" s="100" t="s">
        <v>892</v>
      </c>
      <c r="I107" s="287" t="s">
        <v>997</v>
      </c>
      <c r="J107" s="283" t="s">
        <v>998</v>
      </c>
      <c r="K107" s="283"/>
      <c r="L107" s="256" t="s">
        <v>951</v>
      </c>
      <c r="M107" s="256" t="s">
        <v>951</v>
      </c>
      <c r="N107" s="292">
        <v>46133</v>
      </c>
      <c r="O107" s="16"/>
      <c r="P107" s="299">
        <f t="shared" ca="1" si="0"/>
        <v>44</v>
      </c>
      <c r="Q107" s="305" t="s">
        <v>1441</v>
      </c>
    </row>
    <row r="108" spans="2:17" s="8" customFormat="1" ht="20.149999999999999" customHeight="1">
      <c r="B108" s="580"/>
      <c r="C108" s="242" t="s">
        <v>1432</v>
      </c>
      <c r="D108" s="100" t="s">
        <v>1011</v>
      </c>
      <c r="E108" s="15" t="s">
        <v>717</v>
      </c>
      <c r="F108" s="15" t="s">
        <v>702</v>
      </c>
      <c r="G108" s="15" t="s">
        <v>1451</v>
      </c>
      <c r="H108" s="288" t="s">
        <v>974</v>
      </c>
      <c r="I108" s="289" t="s">
        <v>999</v>
      </c>
      <c r="J108" s="283" t="s">
        <v>1000</v>
      </c>
      <c r="K108" s="283"/>
      <c r="L108" s="256" t="s">
        <v>951</v>
      </c>
      <c r="M108" s="256" t="s">
        <v>951</v>
      </c>
      <c r="N108" s="292">
        <v>46133</v>
      </c>
      <c r="O108" s="16"/>
      <c r="P108" s="299">
        <f t="shared" ca="1" si="0"/>
        <v>44</v>
      </c>
      <c r="Q108" s="305" t="s">
        <v>1445</v>
      </c>
    </row>
    <row r="109" spans="2:17" s="76" customFormat="1" ht="39">
      <c r="B109" s="580"/>
      <c r="C109" s="242" t="s">
        <v>1433</v>
      </c>
      <c r="D109" s="100" t="s">
        <v>1011</v>
      </c>
      <c r="E109" s="15" t="s">
        <v>717</v>
      </c>
      <c r="F109" s="15" t="s">
        <v>702</v>
      </c>
      <c r="G109" s="15" t="s">
        <v>1012</v>
      </c>
      <c r="H109" s="100" t="s">
        <v>892</v>
      </c>
      <c r="I109" s="287" t="s">
        <v>1001</v>
      </c>
      <c r="J109" s="283" t="s">
        <v>1002</v>
      </c>
      <c r="K109" s="283"/>
      <c r="L109" s="256" t="s">
        <v>951</v>
      </c>
      <c r="M109" s="256" t="s">
        <v>951</v>
      </c>
      <c r="N109" s="292">
        <v>46133</v>
      </c>
      <c r="O109" s="103"/>
      <c r="P109" s="299">
        <f t="shared" ca="1" si="0"/>
        <v>44</v>
      </c>
      <c r="Q109" s="246" t="s">
        <v>1446</v>
      </c>
    </row>
    <row r="110" spans="2:17" s="76" customFormat="1" ht="26">
      <c r="B110" s="580"/>
      <c r="C110" s="242" t="s">
        <v>1434</v>
      </c>
      <c r="D110" s="100" t="s">
        <v>1011</v>
      </c>
      <c r="E110" s="15" t="s">
        <v>717</v>
      </c>
      <c r="F110" s="15" t="s">
        <v>702</v>
      </c>
      <c r="G110" s="15" t="s">
        <v>1012</v>
      </c>
      <c r="H110" s="100" t="s">
        <v>892</v>
      </c>
      <c r="I110" s="286" t="s">
        <v>1003</v>
      </c>
      <c r="J110" s="283" t="s">
        <v>1000</v>
      </c>
      <c r="K110" s="283"/>
      <c r="L110" s="256" t="s">
        <v>951</v>
      </c>
      <c r="M110" s="256" t="s">
        <v>951</v>
      </c>
      <c r="N110" s="292">
        <v>46133</v>
      </c>
      <c r="O110" s="103"/>
      <c r="P110" s="299">
        <f t="shared" ca="1" si="0"/>
        <v>44</v>
      </c>
      <c r="Q110" s="246" t="s">
        <v>1447</v>
      </c>
    </row>
    <row r="111" spans="2:17" s="76" customFormat="1" ht="20.149999999999999" customHeight="1">
      <c r="B111" s="580"/>
      <c r="C111" s="242" t="s">
        <v>1435</v>
      </c>
      <c r="D111" s="100" t="s">
        <v>1011</v>
      </c>
      <c r="E111" s="15" t="s">
        <v>717</v>
      </c>
      <c r="F111" s="15" t="s">
        <v>702</v>
      </c>
      <c r="G111" s="15" t="s">
        <v>1012</v>
      </c>
      <c r="H111" s="100" t="s">
        <v>892</v>
      </c>
      <c r="I111" s="290" t="s">
        <v>1004</v>
      </c>
      <c r="J111" s="283" t="s">
        <v>924</v>
      </c>
      <c r="K111" s="283"/>
      <c r="L111" s="256" t="s">
        <v>951</v>
      </c>
      <c r="M111" s="256" t="s">
        <v>951</v>
      </c>
      <c r="N111" s="292">
        <v>46133</v>
      </c>
      <c r="O111" s="103"/>
      <c r="P111" s="299">
        <f t="shared" ca="1" si="0"/>
        <v>44</v>
      </c>
      <c r="Q111" s="246" t="s">
        <v>1447</v>
      </c>
    </row>
    <row r="112" spans="2:17" s="8" customFormat="1" ht="20.149999999999999" customHeight="1">
      <c r="B112" s="580"/>
      <c r="C112" s="242" t="s">
        <v>1436</v>
      </c>
      <c r="D112" s="100" t="s">
        <v>1011</v>
      </c>
      <c r="E112" s="15" t="s">
        <v>717</v>
      </c>
      <c r="F112" s="15" t="s">
        <v>702</v>
      </c>
      <c r="G112" s="15" t="s">
        <v>1012</v>
      </c>
      <c r="H112" s="100" t="s">
        <v>892</v>
      </c>
      <c r="I112" s="287" t="s">
        <v>1005</v>
      </c>
      <c r="J112" s="283" t="s">
        <v>1006</v>
      </c>
      <c r="K112" s="283"/>
      <c r="L112" s="256" t="s">
        <v>951</v>
      </c>
      <c r="M112" s="256" t="s">
        <v>951</v>
      </c>
      <c r="N112" s="292">
        <v>46133</v>
      </c>
      <c r="O112" s="16"/>
      <c r="P112" s="299">
        <f t="shared" ca="1" si="0"/>
        <v>44</v>
      </c>
      <c r="Q112" s="305" t="s">
        <v>1441</v>
      </c>
    </row>
    <row r="113" spans="2:17" s="8" customFormat="1" ht="20.149999999999999" customHeight="1">
      <c r="B113" s="580"/>
      <c r="C113" s="242" t="s">
        <v>1437</v>
      </c>
      <c r="D113" s="100" t="s">
        <v>1011</v>
      </c>
      <c r="E113" s="15" t="s">
        <v>717</v>
      </c>
      <c r="F113" s="15" t="s">
        <v>702</v>
      </c>
      <c r="G113" s="15" t="s">
        <v>1012</v>
      </c>
      <c r="H113" s="100" t="s">
        <v>892</v>
      </c>
      <c r="I113" s="291" t="s">
        <v>1007</v>
      </c>
      <c r="J113" s="283" t="s">
        <v>1008</v>
      </c>
      <c r="K113" s="283"/>
      <c r="L113" s="256" t="s">
        <v>951</v>
      </c>
      <c r="M113" s="256" t="s">
        <v>951</v>
      </c>
      <c r="N113" s="292">
        <v>46133</v>
      </c>
      <c r="O113" s="16"/>
      <c r="P113" s="299">
        <f t="shared" ca="1" si="0"/>
        <v>44</v>
      </c>
      <c r="Q113" s="305" t="s">
        <v>1441</v>
      </c>
    </row>
    <row r="114" spans="2:17" s="76" customFormat="1" ht="31">
      <c r="B114" s="581"/>
      <c r="C114" s="242" t="s">
        <v>1438</v>
      </c>
      <c r="D114" s="100" t="s">
        <v>1011</v>
      </c>
      <c r="E114" s="15" t="s">
        <v>717</v>
      </c>
      <c r="F114" s="15" t="s">
        <v>702</v>
      </c>
      <c r="G114" s="15" t="s">
        <v>1012</v>
      </c>
      <c r="H114" s="100" t="s">
        <v>892</v>
      </c>
      <c r="I114" s="291" t="s">
        <v>1009</v>
      </c>
      <c r="J114" s="283" t="s">
        <v>1010</v>
      </c>
      <c r="K114" s="283"/>
      <c r="L114" s="256" t="s">
        <v>951</v>
      </c>
      <c r="M114" s="256" t="s">
        <v>951</v>
      </c>
      <c r="N114" s="292">
        <v>46133</v>
      </c>
      <c r="O114" s="103"/>
      <c r="P114" s="299">
        <f t="shared" ca="1" si="0"/>
        <v>44</v>
      </c>
      <c r="Q114" s="246" t="s">
        <v>1448</v>
      </c>
    </row>
    <row r="115" spans="2:17" s="76" customFormat="1" ht="28.25" customHeight="1">
      <c r="B115" s="579" t="s">
        <v>673</v>
      </c>
      <c r="C115" s="242" t="s">
        <v>1404</v>
      </c>
      <c r="D115" s="95" t="s">
        <v>742</v>
      </c>
      <c r="E115" s="15" t="s">
        <v>717</v>
      </c>
      <c r="F115" s="15" t="s">
        <v>702</v>
      </c>
      <c r="G115" s="95" t="s">
        <v>1012</v>
      </c>
      <c r="H115" s="100" t="s">
        <v>892</v>
      </c>
      <c r="I115" s="286" t="s">
        <v>1013</v>
      </c>
      <c r="J115" s="283" t="s">
        <v>1014</v>
      </c>
      <c r="K115" s="283"/>
      <c r="L115" s="256" t="s">
        <v>1145</v>
      </c>
      <c r="M115" s="256" t="s">
        <v>1151</v>
      </c>
      <c r="N115" s="292">
        <v>46128</v>
      </c>
      <c r="O115" s="292">
        <v>46134</v>
      </c>
      <c r="P115" s="299">
        <f t="shared" ca="1" si="0"/>
        <v>6</v>
      </c>
      <c r="Q115" s="246" t="s">
        <v>1417</v>
      </c>
    </row>
    <row r="116" spans="2:17" s="8" customFormat="1" ht="20.149999999999999" customHeight="1">
      <c r="B116" s="580"/>
      <c r="C116" s="242" t="s">
        <v>1405</v>
      </c>
      <c r="D116" s="95" t="s">
        <v>742</v>
      </c>
      <c r="E116" s="15" t="s">
        <v>717</v>
      </c>
      <c r="F116" s="15" t="s">
        <v>702</v>
      </c>
      <c r="G116" s="95" t="s">
        <v>1012</v>
      </c>
      <c r="H116" s="100" t="s">
        <v>892</v>
      </c>
      <c r="I116" s="286" t="s">
        <v>1015</v>
      </c>
      <c r="J116" s="283" t="s">
        <v>1016</v>
      </c>
      <c r="K116" s="283"/>
      <c r="L116" s="256" t="s">
        <v>1145</v>
      </c>
      <c r="M116" s="256" t="s">
        <v>1151</v>
      </c>
      <c r="N116" s="292">
        <v>46128</v>
      </c>
      <c r="O116" s="292">
        <v>46134</v>
      </c>
      <c r="P116" s="299">
        <f t="shared" ca="1" si="0"/>
        <v>6</v>
      </c>
      <c r="Q116" s="246" t="s">
        <v>1417</v>
      </c>
    </row>
    <row r="117" spans="2:17" s="8" customFormat="1" ht="26.75" customHeight="1">
      <c r="B117" s="580"/>
      <c r="C117" s="242" t="s">
        <v>1406</v>
      </c>
      <c r="D117" s="95" t="s">
        <v>742</v>
      </c>
      <c r="E117" s="15" t="s">
        <v>717</v>
      </c>
      <c r="F117" s="15" t="s">
        <v>702</v>
      </c>
      <c r="G117" s="95" t="s">
        <v>1012</v>
      </c>
      <c r="H117" s="100" t="s">
        <v>892</v>
      </c>
      <c r="I117" s="286" t="s">
        <v>1017</v>
      </c>
      <c r="J117" s="283" t="s">
        <v>1018</v>
      </c>
      <c r="K117" s="283"/>
      <c r="L117" s="256" t="s">
        <v>1145</v>
      </c>
      <c r="M117" s="256" t="s">
        <v>1662</v>
      </c>
      <c r="N117" s="292">
        <v>46128</v>
      </c>
      <c r="O117" s="292">
        <v>46134</v>
      </c>
      <c r="P117" s="299">
        <f t="shared" ca="1" si="0"/>
        <v>6</v>
      </c>
      <c r="Q117" s="246" t="s">
        <v>1418</v>
      </c>
    </row>
    <row r="118" spans="2:17" s="76" customFormat="1" ht="26">
      <c r="B118" s="580"/>
      <c r="C118" s="242" t="s">
        <v>1407</v>
      </c>
      <c r="D118" s="95" t="s">
        <v>742</v>
      </c>
      <c r="E118" s="15" t="s">
        <v>717</v>
      </c>
      <c r="F118" s="15" t="s">
        <v>702</v>
      </c>
      <c r="G118" s="95" t="s">
        <v>1012</v>
      </c>
      <c r="H118" s="100" t="s">
        <v>892</v>
      </c>
      <c r="I118" s="286" t="s">
        <v>1019</v>
      </c>
      <c r="J118" s="283" t="s">
        <v>1014</v>
      </c>
      <c r="K118" s="283"/>
      <c r="L118" s="256" t="s">
        <v>1145</v>
      </c>
      <c r="M118" s="256" t="s">
        <v>1662</v>
      </c>
      <c r="N118" s="292">
        <v>46128</v>
      </c>
      <c r="O118" s="292">
        <v>46141</v>
      </c>
      <c r="P118" s="299">
        <f t="shared" ca="1" si="0"/>
        <v>13</v>
      </c>
      <c r="Q118" s="246" t="s">
        <v>1424</v>
      </c>
    </row>
    <row r="119" spans="2:17" s="76" customFormat="1" ht="20.149999999999999" customHeight="1">
      <c r="B119" s="580"/>
      <c r="C119" s="242" t="s">
        <v>1408</v>
      </c>
      <c r="D119" s="95" t="s">
        <v>742</v>
      </c>
      <c r="E119" s="15" t="s">
        <v>717</v>
      </c>
      <c r="F119" s="15" t="s">
        <v>702</v>
      </c>
      <c r="G119" s="95" t="s">
        <v>1012</v>
      </c>
      <c r="H119" s="100" t="s">
        <v>892</v>
      </c>
      <c r="I119" s="286" t="s">
        <v>1020</v>
      </c>
      <c r="J119" s="283" t="s">
        <v>1021</v>
      </c>
      <c r="K119" s="283"/>
      <c r="L119" s="256" t="s">
        <v>1145</v>
      </c>
      <c r="M119" s="256" t="s">
        <v>1662</v>
      </c>
      <c r="N119" s="292">
        <v>46128</v>
      </c>
      <c r="O119" s="292">
        <v>46134</v>
      </c>
      <c r="P119" s="299">
        <f t="shared" ca="1" si="0"/>
        <v>6</v>
      </c>
      <c r="Q119" s="246" t="s">
        <v>1419</v>
      </c>
    </row>
    <row r="120" spans="2:17" s="8" customFormat="1" ht="34.25" customHeight="1">
      <c r="B120" s="580"/>
      <c r="C120" s="242" t="s">
        <v>1409</v>
      </c>
      <c r="D120" s="95" t="s">
        <v>742</v>
      </c>
      <c r="E120" s="15" t="s">
        <v>717</v>
      </c>
      <c r="F120" s="15" t="s">
        <v>702</v>
      </c>
      <c r="G120" s="95" t="s">
        <v>1025</v>
      </c>
      <c r="H120" s="100" t="s">
        <v>892</v>
      </c>
      <c r="I120" s="286" t="s">
        <v>1022</v>
      </c>
      <c r="J120" s="283" t="s">
        <v>1023</v>
      </c>
      <c r="K120" s="283"/>
      <c r="L120" s="256" t="s">
        <v>951</v>
      </c>
      <c r="M120" s="256" t="s">
        <v>951</v>
      </c>
      <c r="N120" s="293">
        <v>46133</v>
      </c>
      <c r="O120" s="16"/>
      <c r="P120" s="299">
        <f t="shared" ca="1" si="0"/>
        <v>44</v>
      </c>
      <c r="Q120" s="305" t="s">
        <v>1541</v>
      </c>
    </row>
    <row r="121" spans="2:17" s="8" customFormat="1" ht="20.149999999999999" customHeight="1">
      <c r="B121" s="580"/>
      <c r="C121" s="242" t="s">
        <v>1410</v>
      </c>
      <c r="D121" s="95" t="s">
        <v>742</v>
      </c>
      <c r="E121" s="15" t="s">
        <v>717</v>
      </c>
      <c r="F121" s="15" t="s">
        <v>702</v>
      </c>
      <c r="G121" s="95" t="s">
        <v>1025</v>
      </c>
      <c r="H121" s="100" t="s">
        <v>892</v>
      </c>
      <c r="I121" s="286" t="s">
        <v>1024</v>
      </c>
      <c r="J121" s="283" t="s">
        <v>1014</v>
      </c>
      <c r="K121" s="283"/>
      <c r="L121" s="256" t="s">
        <v>1145</v>
      </c>
      <c r="M121" s="256" t="s">
        <v>1662</v>
      </c>
      <c r="N121" s="293">
        <v>46133</v>
      </c>
      <c r="O121" s="292">
        <v>46134</v>
      </c>
      <c r="P121" s="299">
        <f t="shared" ca="1" si="0"/>
        <v>1</v>
      </c>
      <c r="Q121" s="372" t="s">
        <v>1426</v>
      </c>
    </row>
    <row r="122" spans="2:17" s="8" customFormat="1" ht="20.149999999999999" customHeight="1">
      <c r="B122" s="580"/>
      <c r="C122" s="242" t="s">
        <v>1411</v>
      </c>
      <c r="D122" s="95" t="s">
        <v>742</v>
      </c>
      <c r="E122" s="15" t="s">
        <v>717</v>
      </c>
      <c r="F122" s="15" t="s">
        <v>702</v>
      </c>
      <c r="G122" s="95" t="s">
        <v>1025</v>
      </c>
      <c r="H122" s="100" t="s">
        <v>892</v>
      </c>
      <c r="I122" s="284" t="s">
        <v>1420</v>
      </c>
      <c r="J122" s="294" t="s">
        <v>1421</v>
      </c>
      <c r="K122" s="283"/>
      <c r="L122" s="256" t="s">
        <v>1137</v>
      </c>
      <c r="M122" s="256" t="s">
        <v>1663</v>
      </c>
      <c r="N122" s="293">
        <v>46141</v>
      </c>
      <c r="O122" s="292">
        <v>46157</v>
      </c>
      <c r="P122" s="299">
        <f t="shared" ref="P122:P124" ca="1" si="9">IF(O122="",TODAY()-N122,O122-N122)</f>
        <v>16</v>
      </c>
      <c r="Q122" s="372" t="s">
        <v>1547</v>
      </c>
    </row>
    <row r="123" spans="2:17" s="8" customFormat="1" ht="20.149999999999999" customHeight="1">
      <c r="B123" s="580"/>
      <c r="C123" s="242" t="s">
        <v>1257</v>
      </c>
      <c r="D123" s="95" t="s">
        <v>742</v>
      </c>
      <c r="E123" s="15" t="s">
        <v>717</v>
      </c>
      <c r="F123" s="15" t="s">
        <v>702</v>
      </c>
      <c r="G123" s="95" t="s">
        <v>1025</v>
      </c>
      <c r="H123" s="100" t="s">
        <v>892</v>
      </c>
      <c r="I123" s="286" t="s">
        <v>1422</v>
      </c>
      <c r="J123" s="294" t="s">
        <v>1423</v>
      </c>
      <c r="K123" s="283"/>
      <c r="L123" s="256" t="s">
        <v>1137</v>
      </c>
      <c r="M123" s="256" t="s">
        <v>1663</v>
      </c>
      <c r="N123" s="293">
        <v>46141</v>
      </c>
      <c r="O123" s="292">
        <v>46157</v>
      </c>
      <c r="P123" s="299">
        <f t="shared" ca="1" si="9"/>
        <v>16</v>
      </c>
      <c r="Q123" s="372" t="s">
        <v>1548</v>
      </c>
    </row>
    <row r="124" spans="2:17" s="8" customFormat="1" ht="20.149999999999999" customHeight="1">
      <c r="B124" s="580"/>
      <c r="C124" s="242" t="s">
        <v>1258</v>
      </c>
      <c r="D124" s="95" t="s">
        <v>742</v>
      </c>
      <c r="E124" s="15" t="s">
        <v>717</v>
      </c>
      <c r="F124" s="15" t="s">
        <v>702</v>
      </c>
      <c r="G124" s="95" t="s">
        <v>1025</v>
      </c>
      <c r="H124" s="100" t="s">
        <v>892</v>
      </c>
      <c r="I124" s="182" t="s">
        <v>1542</v>
      </c>
      <c r="J124" s="178" t="s">
        <v>1543</v>
      </c>
      <c r="K124" s="283"/>
      <c r="L124" s="256" t="s">
        <v>951</v>
      </c>
      <c r="M124" s="256" t="s">
        <v>951</v>
      </c>
      <c r="N124" s="293">
        <v>46150</v>
      </c>
      <c r="O124" s="292"/>
      <c r="P124" s="299">
        <f t="shared" ca="1" si="9"/>
        <v>27</v>
      </c>
      <c r="Q124" s="372" t="s">
        <v>1546</v>
      </c>
    </row>
    <row r="125" spans="2:17" s="8" customFormat="1" ht="46.25" customHeight="1">
      <c r="B125" s="581"/>
      <c r="C125" s="242" t="s">
        <v>1259</v>
      </c>
      <c r="D125" s="95" t="s">
        <v>742</v>
      </c>
      <c r="E125" s="15" t="s">
        <v>717</v>
      </c>
      <c r="F125" s="15" t="s">
        <v>702</v>
      </c>
      <c r="G125" s="95" t="s">
        <v>1025</v>
      </c>
      <c r="H125" s="100" t="s">
        <v>892</v>
      </c>
      <c r="I125" s="182" t="s">
        <v>1544</v>
      </c>
      <c r="J125" s="178" t="s">
        <v>1545</v>
      </c>
      <c r="K125" s="283"/>
      <c r="L125" s="256" t="s">
        <v>951</v>
      </c>
      <c r="M125" s="256" t="s">
        <v>951</v>
      </c>
      <c r="N125" s="293">
        <v>46153</v>
      </c>
      <c r="O125" s="292"/>
      <c r="P125" s="299">
        <f t="shared" ca="1" si="0"/>
        <v>24</v>
      </c>
      <c r="Q125" s="372" t="s">
        <v>1546</v>
      </c>
    </row>
    <row r="126" spans="2:17" s="76" customFormat="1" ht="39">
      <c r="B126" s="579" t="s">
        <v>1048</v>
      </c>
      <c r="C126" s="242" t="s">
        <v>1171</v>
      </c>
      <c r="D126" s="95" t="s">
        <v>1042</v>
      </c>
      <c r="E126" s="172" t="s">
        <v>806</v>
      </c>
      <c r="F126" s="172" t="s">
        <v>806</v>
      </c>
      <c r="G126" s="193" t="s">
        <v>1140</v>
      </c>
      <c r="H126" s="100">
        <v>519483</v>
      </c>
      <c r="I126" s="295" t="s">
        <v>1138</v>
      </c>
      <c r="J126" s="294" t="s">
        <v>1139</v>
      </c>
      <c r="K126" s="294"/>
      <c r="L126" s="256" t="s">
        <v>1145</v>
      </c>
      <c r="M126" s="256" t="s">
        <v>1662</v>
      </c>
      <c r="N126" s="293">
        <v>46127</v>
      </c>
      <c r="O126" s="293">
        <v>46136</v>
      </c>
      <c r="P126" s="299">
        <f t="shared" ca="1" si="0"/>
        <v>9</v>
      </c>
      <c r="Q126" s="344" t="s">
        <v>1381</v>
      </c>
    </row>
    <row r="127" spans="2:17" s="76" customFormat="1" ht="39">
      <c r="B127" s="580"/>
      <c r="C127" s="242" t="s">
        <v>1172</v>
      </c>
      <c r="D127" s="95" t="s">
        <v>1042</v>
      </c>
      <c r="E127" s="172" t="s">
        <v>806</v>
      </c>
      <c r="F127" s="172" t="s">
        <v>806</v>
      </c>
      <c r="G127" s="193" t="s">
        <v>1142</v>
      </c>
      <c r="H127" s="176">
        <v>519481</v>
      </c>
      <c r="I127" s="295" t="s">
        <v>1141</v>
      </c>
      <c r="J127" s="294" t="s">
        <v>1139</v>
      </c>
      <c r="K127" s="294"/>
      <c r="L127" s="256" t="s">
        <v>1145</v>
      </c>
      <c r="M127" s="256" t="s">
        <v>1662</v>
      </c>
      <c r="N127" s="293">
        <v>46127</v>
      </c>
      <c r="O127" s="293">
        <v>46136</v>
      </c>
      <c r="P127" s="299">
        <f t="shared" ca="1" si="0"/>
        <v>9</v>
      </c>
      <c r="Q127" s="344" t="s">
        <v>1382</v>
      </c>
    </row>
    <row r="128" spans="2:17" s="76" customFormat="1" ht="97">
      <c r="B128" s="580"/>
      <c r="C128" s="242" t="s">
        <v>1251</v>
      </c>
      <c r="D128" s="95" t="s">
        <v>1042</v>
      </c>
      <c r="E128" s="172" t="s">
        <v>806</v>
      </c>
      <c r="F128" s="172" t="s">
        <v>806</v>
      </c>
      <c r="G128" s="193" t="s">
        <v>1142</v>
      </c>
      <c r="H128" s="176">
        <v>519478</v>
      </c>
      <c r="I128" s="295" t="s">
        <v>1143</v>
      </c>
      <c r="J128" s="294" t="s">
        <v>1144</v>
      </c>
      <c r="K128" s="294"/>
      <c r="L128" s="256" t="s">
        <v>1262</v>
      </c>
      <c r="M128" s="256" t="s">
        <v>1662</v>
      </c>
      <c r="N128" s="293">
        <v>46127</v>
      </c>
      <c r="O128" s="293">
        <v>46136</v>
      </c>
      <c r="P128" s="299">
        <f t="shared" ca="1" si="0"/>
        <v>9</v>
      </c>
      <c r="Q128" s="344" t="s">
        <v>1383</v>
      </c>
    </row>
    <row r="129" spans="2:18" s="76" customFormat="1" ht="39">
      <c r="B129" s="580"/>
      <c r="C129" s="242" t="s">
        <v>1252</v>
      </c>
      <c r="D129" s="95" t="s">
        <v>1042</v>
      </c>
      <c r="E129" s="172" t="s">
        <v>806</v>
      </c>
      <c r="F129" s="172" t="s">
        <v>806</v>
      </c>
      <c r="G129" s="193" t="s">
        <v>1045</v>
      </c>
      <c r="H129" s="100" t="s">
        <v>892</v>
      </c>
      <c r="I129" s="295" t="s">
        <v>1026</v>
      </c>
      <c r="J129" s="294" t="s">
        <v>1006</v>
      </c>
      <c r="K129" s="294"/>
      <c r="L129" s="256" t="s">
        <v>1145</v>
      </c>
      <c r="M129" s="256" t="s">
        <v>1663</v>
      </c>
      <c r="N129" s="293">
        <v>46111</v>
      </c>
      <c r="O129" s="292">
        <v>46135</v>
      </c>
      <c r="P129" s="299">
        <f t="shared" ref="P129" ca="1" si="10">IF(O129="",TODAY()-N129,O129-N129)</f>
        <v>24</v>
      </c>
      <c r="Q129" s="344" t="s">
        <v>1384</v>
      </c>
    </row>
    <row r="130" spans="2:18" s="76" customFormat="1" ht="39">
      <c r="B130" s="580"/>
      <c r="C130" s="242" t="s">
        <v>1253</v>
      </c>
      <c r="D130" s="95" t="s">
        <v>1042</v>
      </c>
      <c r="E130" s="172" t="s">
        <v>806</v>
      </c>
      <c r="F130" s="172" t="s">
        <v>806</v>
      </c>
      <c r="G130" s="193" t="s">
        <v>1045</v>
      </c>
      <c r="H130" s="100" t="s">
        <v>892</v>
      </c>
      <c r="I130" s="295" t="s">
        <v>1027</v>
      </c>
      <c r="J130" s="294" t="s">
        <v>1028</v>
      </c>
      <c r="K130" s="294"/>
      <c r="L130" s="256" t="s">
        <v>1151</v>
      </c>
      <c r="M130" s="256" t="s">
        <v>1151</v>
      </c>
      <c r="N130" s="293">
        <v>46113</v>
      </c>
      <c r="O130" s="292">
        <v>46141</v>
      </c>
      <c r="P130" s="299">
        <f t="shared" ca="1" si="0"/>
        <v>28</v>
      </c>
      <c r="Q130" s="344" t="s">
        <v>1385</v>
      </c>
    </row>
    <row r="131" spans="2:18" s="76" customFormat="1" ht="20.149999999999999" customHeight="1">
      <c r="B131" s="580"/>
      <c r="C131" s="242" t="s">
        <v>1254</v>
      </c>
      <c r="D131" s="95" t="s">
        <v>1042</v>
      </c>
      <c r="E131" s="172" t="s">
        <v>806</v>
      </c>
      <c r="F131" s="172" t="s">
        <v>806</v>
      </c>
      <c r="G131" s="193" t="s">
        <v>1045</v>
      </c>
      <c r="H131" s="100" t="s">
        <v>892</v>
      </c>
      <c r="I131" s="295" t="s">
        <v>1029</v>
      </c>
      <c r="J131" s="294" t="s">
        <v>1030</v>
      </c>
      <c r="K131" s="294"/>
      <c r="L131" s="256" t="s">
        <v>1145</v>
      </c>
      <c r="M131" s="256" t="s">
        <v>1815</v>
      </c>
      <c r="N131" s="293">
        <v>46120</v>
      </c>
      <c r="O131" s="292">
        <v>46141</v>
      </c>
      <c r="P131" s="299">
        <f t="shared" ca="1" si="0"/>
        <v>21</v>
      </c>
      <c r="Q131" s="344" t="s">
        <v>1386</v>
      </c>
    </row>
    <row r="132" spans="2:18" s="8" customFormat="1" ht="20.149999999999999" customHeight="1">
      <c r="B132" s="580"/>
      <c r="C132" s="242" t="s">
        <v>1255</v>
      </c>
      <c r="D132" s="95" t="s">
        <v>1042</v>
      </c>
      <c r="E132" s="172" t="s">
        <v>806</v>
      </c>
      <c r="F132" s="172" t="s">
        <v>806</v>
      </c>
      <c r="G132" s="193" t="s">
        <v>1046</v>
      </c>
      <c r="H132" s="100" t="s">
        <v>892</v>
      </c>
      <c r="I132" s="295" t="s">
        <v>1031</v>
      </c>
      <c r="J132" s="294" t="s">
        <v>1032</v>
      </c>
      <c r="K132" s="294"/>
      <c r="L132" s="256" t="s">
        <v>1145</v>
      </c>
      <c r="M132" s="256" t="s">
        <v>1815</v>
      </c>
      <c r="N132" s="293">
        <v>46122</v>
      </c>
      <c r="O132" s="292">
        <v>46135</v>
      </c>
      <c r="P132" s="299">
        <f t="shared" ca="1" si="0"/>
        <v>13</v>
      </c>
      <c r="Q132" s="344" t="s">
        <v>1387</v>
      </c>
    </row>
    <row r="133" spans="2:18" s="8" customFormat="1" ht="26.75" customHeight="1">
      <c r="B133" s="580"/>
      <c r="C133" s="242" t="s">
        <v>1256</v>
      </c>
      <c r="D133" s="95" t="s">
        <v>1042</v>
      </c>
      <c r="E133" s="172" t="s">
        <v>806</v>
      </c>
      <c r="F133" s="172" t="s">
        <v>806</v>
      </c>
      <c r="G133" s="193" t="s">
        <v>1047</v>
      </c>
      <c r="H133" s="100" t="s">
        <v>892</v>
      </c>
      <c r="I133" s="296" t="s">
        <v>1033</v>
      </c>
      <c r="J133" s="294" t="s">
        <v>1034</v>
      </c>
      <c r="K133" s="294"/>
      <c r="L133" s="256" t="s">
        <v>951</v>
      </c>
      <c r="M133" s="256" t="s">
        <v>1151</v>
      </c>
      <c r="N133" s="293">
        <v>46133</v>
      </c>
      <c r="O133" s="292">
        <v>46161</v>
      </c>
      <c r="P133" s="299">
        <f t="shared" ca="1" si="0"/>
        <v>28</v>
      </c>
      <c r="Q133" s="344" t="s">
        <v>1398</v>
      </c>
      <c r="R133" s="8" t="s">
        <v>1401</v>
      </c>
    </row>
    <row r="134" spans="2:18" s="76" customFormat="1" ht="32">
      <c r="B134" s="580"/>
      <c r="C134" s="242" t="s">
        <v>1257</v>
      </c>
      <c r="D134" s="95" t="s">
        <v>1042</v>
      </c>
      <c r="E134" s="172" t="s">
        <v>806</v>
      </c>
      <c r="F134" s="172" t="s">
        <v>806</v>
      </c>
      <c r="G134" s="193" t="s">
        <v>1047</v>
      </c>
      <c r="H134" s="100" t="s">
        <v>892</v>
      </c>
      <c r="I134" s="296" t="s">
        <v>1035</v>
      </c>
      <c r="J134" s="294" t="s">
        <v>1036</v>
      </c>
      <c r="K134" s="294"/>
      <c r="L134" s="256" t="s">
        <v>1145</v>
      </c>
      <c r="M134" s="256" t="s">
        <v>1662</v>
      </c>
      <c r="N134" s="293">
        <v>46133</v>
      </c>
      <c r="O134" s="292">
        <v>46135</v>
      </c>
      <c r="P134" s="299">
        <f t="shared" ca="1" si="0"/>
        <v>2</v>
      </c>
      <c r="Q134" s="344" t="s">
        <v>1388</v>
      </c>
    </row>
    <row r="135" spans="2:18" s="76" customFormat="1" ht="20.149999999999999" customHeight="1">
      <c r="B135" s="580"/>
      <c r="C135" s="242" t="s">
        <v>1258</v>
      </c>
      <c r="D135" s="95" t="s">
        <v>1042</v>
      </c>
      <c r="E135" s="172" t="s">
        <v>806</v>
      </c>
      <c r="F135" s="172" t="s">
        <v>806</v>
      </c>
      <c r="G135" s="193" t="s">
        <v>1047</v>
      </c>
      <c r="H135" s="100" t="s">
        <v>892</v>
      </c>
      <c r="I135" s="296" t="s">
        <v>1099</v>
      </c>
      <c r="J135" s="294" t="s">
        <v>1037</v>
      </c>
      <c r="K135" s="294"/>
      <c r="L135" s="256" t="s">
        <v>1145</v>
      </c>
      <c r="M135" s="256" t="s">
        <v>1815</v>
      </c>
      <c r="N135" s="293">
        <v>46133</v>
      </c>
      <c r="O135" s="292">
        <v>46142</v>
      </c>
      <c r="P135" s="299">
        <f t="shared" ref="P135" ca="1" si="11">IF(O135="",TODAY()-N135,O135-N135)</f>
        <v>9</v>
      </c>
      <c r="Q135" s="369" t="s">
        <v>1389</v>
      </c>
    </row>
    <row r="136" spans="2:18" s="76" customFormat="1" ht="34.25" customHeight="1">
      <c r="B136" s="580"/>
      <c r="C136" s="242" t="s">
        <v>1259</v>
      </c>
      <c r="D136" s="95" t="s">
        <v>1042</v>
      </c>
      <c r="E136" s="172" t="s">
        <v>806</v>
      </c>
      <c r="F136" s="172" t="s">
        <v>806</v>
      </c>
      <c r="G136" s="193" t="s">
        <v>1047</v>
      </c>
      <c r="H136" s="100" t="s">
        <v>892</v>
      </c>
      <c r="I136" s="296" t="s">
        <v>1102</v>
      </c>
      <c r="J136" s="294" t="s">
        <v>1103</v>
      </c>
      <c r="K136" s="294"/>
      <c r="L136" s="256" t="s">
        <v>1145</v>
      </c>
      <c r="M136" s="256" t="s">
        <v>1663</v>
      </c>
      <c r="N136" s="293">
        <v>46134</v>
      </c>
      <c r="O136" s="293">
        <v>46148</v>
      </c>
      <c r="P136" s="299">
        <f t="shared" ref="P136:P137" ca="1" si="12">IF(O136="",TODAY()-N136,O136-N136)</f>
        <v>14</v>
      </c>
      <c r="Q136" s="345" t="s">
        <v>1522</v>
      </c>
    </row>
    <row r="137" spans="2:18" s="76" customFormat="1" ht="36" customHeight="1">
      <c r="B137" s="580"/>
      <c r="C137" s="242" t="s">
        <v>1260</v>
      </c>
      <c r="D137" s="95" t="s">
        <v>1042</v>
      </c>
      <c r="E137" s="172" t="s">
        <v>806</v>
      </c>
      <c r="F137" s="172" t="s">
        <v>806</v>
      </c>
      <c r="G137" s="193" t="s">
        <v>1047</v>
      </c>
      <c r="H137" s="100" t="s">
        <v>892</v>
      </c>
      <c r="I137" s="296" t="s">
        <v>1104</v>
      </c>
      <c r="J137" s="294" t="s">
        <v>1105</v>
      </c>
      <c r="K137" s="294"/>
      <c r="L137" s="256" t="s">
        <v>1145</v>
      </c>
      <c r="M137" s="256" t="s">
        <v>1663</v>
      </c>
      <c r="N137" s="293">
        <v>46134</v>
      </c>
      <c r="O137" s="293">
        <v>46148</v>
      </c>
      <c r="P137" s="299">
        <f t="shared" ca="1" si="12"/>
        <v>14</v>
      </c>
      <c r="Q137" s="384" t="s">
        <v>1523</v>
      </c>
    </row>
    <row r="138" spans="2:18" s="76" customFormat="1" ht="20.149999999999999" customHeight="1">
      <c r="B138" s="580"/>
      <c r="C138" s="242" t="s">
        <v>1261</v>
      </c>
      <c r="D138" s="95" t="s">
        <v>1042</v>
      </c>
      <c r="E138" s="172" t="s">
        <v>806</v>
      </c>
      <c r="F138" s="172" t="s">
        <v>806</v>
      </c>
      <c r="G138" s="193" t="s">
        <v>1047</v>
      </c>
      <c r="H138" s="294" t="s">
        <v>928</v>
      </c>
      <c r="I138" s="340" t="s">
        <v>1263</v>
      </c>
      <c r="J138" s="294" t="s">
        <v>1400</v>
      </c>
      <c r="K138" s="294"/>
      <c r="L138" s="256" t="s">
        <v>1151</v>
      </c>
      <c r="M138" s="256" t="s">
        <v>1151</v>
      </c>
      <c r="N138" s="293">
        <v>46136</v>
      </c>
      <c r="O138" s="293">
        <v>46153</v>
      </c>
      <c r="P138" s="299">
        <f t="shared" ref="P138:P141" ca="1" si="13">IF(O138="",TODAY()-N138,O138-N138)</f>
        <v>17</v>
      </c>
      <c r="Q138" s="347" t="s">
        <v>1524</v>
      </c>
      <c r="R138" s="8"/>
    </row>
    <row r="139" spans="2:18" s="76" customFormat="1" ht="35.15" customHeight="1">
      <c r="B139" s="580"/>
      <c r="C139" s="242" t="s">
        <v>1273</v>
      </c>
      <c r="D139" s="95" t="s">
        <v>1042</v>
      </c>
      <c r="E139" s="172" t="s">
        <v>806</v>
      </c>
      <c r="F139" s="172" t="s">
        <v>806</v>
      </c>
      <c r="G139" s="193" t="s">
        <v>1271</v>
      </c>
      <c r="H139" s="294" t="s">
        <v>1264</v>
      </c>
      <c r="I139" s="296" t="s">
        <v>1267</v>
      </c>
      <c r="J139" s="341" t="s">
        <v>1268</v>
      </c>
      <c r="K139" s="294"/>
      <c r="L139" s="256" t="s">
        <v>1145</v>
      </c>
      <c r="M139" s="256" t="s">
        <v>1662</v>
      </c>
      <c r="N139" s="293">
        <v>46136</v>
      </c>
      <c r="O139" s="293">
        <v>46142</v>
      </c>
      <c r="P139" s="299">
        <f t="shared" ca="1" si="13"/>
        <v>6</v>
      </c>
      <c r="Q139" s="347" t="s">
        <v>1391</v>
      </c>
    </row>
    <row r="140" spans="2:18" s="76" customFormat="1" ht="35.15" customHeight="1">
      <c r="B140" s="580"/>
      <c r="C140" s="242" t="s">
        <v>1274</v>
      </c>
      <c r="D140" s="95" t="s">
        <v>1042</v>
      </c>
      <c r="E140" s="172" t="s">
        <v>806</v>
      </c>
      <c r="F140" s="172" t="s">
        <v>806</v>
      </c>
      <c r="G140" s="193" t="s">
        <v>1272</v>
      </c>
      <c r="H140" s="342" t="s">
        <v>928</v>
      </c>
      <c r="I140" s="295" t="s">
        <v>1269</v>
      </c>
      <c r="J140" s="343" t="s">
        <v>1270</v>
      </c>
      <c r="K140" s="294"/>
      <c r="L140" s="256" t="s">
        <v>1145</v>
      </c>
      <c r="M140" s="256" t="s">
        <v>1663</v>
      </c>
      <c r="N140" s="293">
        <v>46141</v>
      </c>
      <c r="O140" s="293">
        <v>46148</v>
      </c>
      <c r="P140" s="299">
        <f t="shared" ca="1" si="13"/>
        <v>7</v>
      </c>
      <c r="Q140" s="346" t="s">
        <v>1390</v>
      </c>
    </row>
    <row r="141" spans="2:18" s="76" customFormat="1" ht="51.65" customHeight="1">
      <c r="B141" s="581"/>
      <c r="C141" s="242" t="s">
        <v>1275</v>
      </c>
      <c r="D141" s="95" t="s">
        <v>1042</v>
      </c>
      <c r="E141" s="172" t="s">
        <v>806</v>
      </c>
      <c r="F141" s="172" t="s">
        <v>806</v>
      </c>
      <c r="G141" s="193" t="s">
        <v>1272</v>
      </c>
      <c r="H141" s="342" t="s">
        <v>928</v>
      </c>
      <c r="I141" s="349" t="s">
        <v>1276</v>
      </c>
      <c r="J141" s="343" t="s">
        <v>1277</v>
      </c>
      <c r="K141" s="294" t="s">
        <v>1278</v>
      </c>
      <c r="L141" s="256" t="s">
        <v>1145</v>
      </c>
      <c r="M141" s="256" t="s">
        <v>1662</v>
      </c>
      <c r="N141" s="293">
        <v>46142</v>
      </c>
      <c r="O141" s="293">
        <v>46148</v>
      </c>
      <c r="P141" s="299">
        <f t="shared" ca="1" si="13"/>
        <v>6</v>
      </c>
      <c r="Q141" s="346" t="s">
        <v>1425</v>
      </c>
      <c r="R141" s="8"/>
    </row>
    <row r="142" spans="2:18" s="8" customFormat="1" ht="20.149999999999999" customHeight="1">
      <c r="B142" s="582" t="s">
        <v>1394</v>
      </c>
      <c r="C142" s="242" t="s">
        <v>1171</v>
      </c>
      <c r="D142" s="95" t="s">
        <v>1042</v>
      </c>
      <c r="E142" s="172" t="s">
        <v>662</v>
      </c>
      <c r="F142" s="172" t="s">
        <v>1392</v>
      </c>
      <c r="G142" s="193" t="s">
        <v>1393</v>
      </c>
      <c r="H142" s="294" t="s">
        <v>1264</v>
      </c>
      <c r="I142" s="296" t="s">
        <v>1265</v>
      </c>
      <c r="J142" s="294" t="s">
        <v>1266</v>
      </c>
      <c r="K142" s="294"/>
      <c r="L142" s="256" t="s">
        <v>1145</v>
      </c>
      <c r="M142" s="256" t="s">
        <v>1663</v>
      </c>
      <c r="N142" s="293">
        <v>46136</v>
      </c>
      <c r="O142" s="293">
        <v>46153</v>
      </c>
      <c r="P142" s="299">
        <f t="shared" ref="P142:P143" ca="1" si="14">IF(O142="",TODAY()-N142,O142-N142)</f>
        <v>17</v>
      </c>
      <c r="Q142" s="346" t="s">
        <v>1525</v>
      </c>
      <c r="R142" s="8" t="s">
        <v>1401</v>
      </c>
    </row>
    <row r="143" spans="2:18" s="8" customFormat="1" ht="20.149999999999999" customHeight="1">
      <c r="B143" s="584"/>
      <c r="C143" s="242" t="s">
        <v>1172</v>
      </c>
      <c r="D143" s="95" t="s">
        <v>1042</v>
      </c>
      <c r="E143" s="172" t="s">
        <v>806</v>
      </c>
      <c r="F143" s="172" t="s">
        <v>806</v>
      </c>
      <c r="G143" s="193" t="s">
        <v>1047</v>
      </c>
      <c r="H143" s="100" t="s">
        <v>892</v>
      </c>
      <c r="I143" s="295" t="s">
        <v>1100</v>
      </c>
      <c r="J143" s="294" t="s">
        <v>1101</v>
      </c>
      <c r="K143" s="294"/>
      <c r="L143" s="256" t="s">
        <v>1151</v>
      </c>
      <c r="M143" s="256" t="s">
        <v>1151</v>
      </c>
      <c r="N143" s="293">
        <v>46134</v>
      </c>
      <c r="O143" s="293">
        <v>46153</v>
      </c>
      <c r="P143" s="299">
        <f t="shared" ca="1" si="14"/>
        <v>19</v>
      </c>
      <c r="Q143" s="345" t="s">
        <v>1526</v>
      </c>
    </row>
    <row r="144" spans="2:18" s="8" customFormat="1" ht="20.149999999999999" customHeight="1">
      <c r="B144" s="579" t="s">
        <v>1049</v>
      </c>
      <c r="C144" s="242" t="s">
        <v>1171</v>
      </c>
      <c r="D144" s="95" t="s">
        <v>1042</v>
      </c>
      <c r="E144" s="172" t="s">
        <v>806</v>
      </c>
      <c r="F144" s="172" t="s">
        <v>806</v>
      </c>
      <c r="G144" s="193" t="s">
        <v>1044</v>
      </c>
      <c r="H144" s="100" t="s">
        <v>892</v>
      </c>
      <c r="I144" s="295" t="s">
        <v>1038</v>
      </c>
      <c r="J144" s="294" t="s">
        <v>1039</v>
      </c>
      <c r="K144" s="294"/>
      <c r="L144" s="256" t="s">
        <v>1145</v>
      </c>
      <c r="M144" s="256" t="s">
        <v>1663</v>
      </c>
      <c r="N144" s="293">
        <v>46133</v>
      </c>
      <c r="O144" s="293">
        <v>46153</v>
      </c>
      <c r="P144" s="299">
        <f t="shared" ca="1" si="0"/>
        <v>20</v>
      </c>
      <c r="Q144" s="348" t="s">
        <v>1397</v>
      </c>
    </row>
    <row r="145" spans="2:18" s="8" customFormat="1" ht="20.149999999999999" customHeight="1">
      <c r="B145" s="581"/>
      <c r="C145" s="242" t="s">
        <v>1172</v>
      </c>
      <c r="D145" s="95" t="s">
        <v>1042</v>
      </c>
      <c r="E145" s="172" t="s">
        <v>806</v>
      </c>
      <c r="F145" s="172" t="s">
        <v>806</v>
      </c>
      <c r="G145" s="193" t="s">
        <v>1044</v>
      </c>
      <c r="H145" s="100" t="s">
        <v>892</v>
      </c>
      <c r="I145" s="295" t="s">
        <v>1040</v>
      </c>
      <c r="J145" s="294" t="s">
        <v>1041</v>
      </c>
      <c r="K145" s="294"/>
      <c r="L145" s="256" t="s">
        <v>1145</v>
      </c>
      <c r="M145" s="256" t="s">
        <v>1663</v>
      </c>
      <c r="N145" s="293">
        <v>46133</v>
      </c>
      <c r="O145" s="293">
        <v>46153</v>
      </c>
      <c r="P145" s="299">
        <f t="shared" ref="P145:P167" ca="1" si="15">IF(O145="",TODAY()-N145,O145-N145)</f>
        <v>20</v>
      </c>
      <c r="Q145" s="348" t="s">
        <v>1396</v>
      </c>
    </row>
    <row r="146" spans="2:18" s="76" customFormat="1" ht="50.75" customHeight="1">
      <c r="B146" s="579" t="s">
        <v>1061</v>
      </c>
      <c r="C146" s="242" t="s">
        <v>1404</v>
      </c>
      <c r="D146" s="95" t="s">
        <v>1060</v>
      </c>
      <c r="E146" s="172" t="s">
        <v>806</v>
      </c>
      <c r="F146" s="172" t="s">
        <v>806</v>
      </c>
      <c r="G146" s="95" t="s">
        <v>1059</v>
      </c>
      <c r="H146" s="100" t="s">
        <v>892</v>
      </c>
      <c r="I146" s="284" t="s">
        <v>1050</v>
      </c>
      <c r="J146" s="294" t="s">
        <v>1021</v>
      </c>
      <c r="K146" s="294"/>
      <c r="L146" s="256" t="s">
        <v>1145</v>
      </c>
      <c r="M146" s="256" t="s">
        <v>1662</v>
      </c>
      <c r="N146" s="293">
        <v>46133</v>
      </c>
      <c r="O146" s="293">
        <v>46153</v>
      </c>
      <c r="P146" s="299">
        <f t="shared" ca="1" si="15"/>
        <v>20</v>
      </c>
      <c r="Q146" s="246" t="s">
        <v>1536</v>
      </c>
    </row>
    <row r="147" spans="2:18" s="8" customFormat="1" ht="32.15" customHeight="1">
      <c r="B147" s="580"/>
      <c r="C147" s="242" t="s">
        <v>1405</v>
      </c>
      <c r="D147" s="95" t="s">
        <v>1060</v>
      </c>
      <c r="E147" s="172" t="s">
        <v>806</v>
      </c>
      <c r="F147" s="172" t="s">
        <v>806</v>
      </c>
      <c r="G147" s="95" t="s">
        <v>1059</v>
      </c>
      <c r="H147" s="100" t="s">
        <v>892</v>
      </c>
      <c r="I147" s="284" t="s">
        <v>1051</v>
      </c>
      <c r="J147" s="294" t="s">
        <v>1052</v>
      </c>
      <c r="K147" s="294"/>
      <c r="L147" s="256" t="s">
        <v>1145</v>
      </c>
      <c r="M147" s="256" t="s">
        <v>1663</v>
      </c>
      <c r="N147" s="293">
        <v>46133</v>
      </c>
      <c r="O147" s="293">
        <v>46138</v>
      </c>
      <c r="P147" s="299">
        <f t="shared" ca="1" si="15"/>
        <v>5</v>
      </c>
      <c r="Q147" s="339" t="s">
        <v>1395</v>
      </c>
    </row>
    <row r="148" spans="2:18" s="8" customFormat="1" ht="20.149999999999999" customHeight="1">
      <c r="B148" s="580"/>
      <c r="C148" s="242" t="s">
        <v>1406</v>
      </c>
      <c r="D148" s="95" t="s">
        <v>1060</v>
      </c>
      <c r="E148" s="172" t="s">
        <v>806</v>
      </c>
      <c r="F148" s="172" t="s">
        <v>806</v>
      </c>
      <c r="G148" s="95" t="s">
        <v>1059</v>
      </c>
      <c r="H148" s="100" t="s">
        <v>892</v>
      </c>
      <c r="I148" s="286" t="s">
        <v>1053</v>
      </c>
      <c r="J148" s="294" t="s">
        <v>1416</v>
      </c>
      <c r="K148" s="294"/>
      <c r="L148" s="256" t="s">
        <v>1151</v>
      </c>
      <c r="M148" s="256" t="s">
        <v>1151</v>
      </c>
      <c r="N148" s="293">
        <v>46133</v>
      </c>
      <c r="O148" s="293">
        <v>46153</v>
      </c>
      <c r="P148" s="299">
        <f t="shared" ca="1" si="15"/>
        <v>20</v>
      </c>
      <c r="Q148" s="182" t="s">
        <v>1816</v>
      </c>
      <c r="R148" s="8" t="s">
        <v>1414</v>
      </c>
    </row>
    <row r="149" spans="2:18" s="76" customFormat="1" ht="39">
      <c r="B149" s="580"/>
      <c r="C149" s="242" t="s">
        <v>1407</v>
      </c>
      <c r="D149" s="95" t="s">
        <v>1060</v>
      </c>
      <c r="E149" s="172" t="s">
        <v>806</v>
      </c>
      <c r="F149" s="172" t="s">
        <v>806</v>
      </c>
      <c r="G149" s="95" t="s">
        <v>1059</v>
      </c>
      <c r="H149" s="100" t="s">
        <v>892</v>
      </c>
      <c r="I149" s="286" t="s">
        <v>1054</v>
      </c>
      <c r="J149" s="294" t="s">
        <v>1055</v>
      </c>
      <c r="K149" s="294"/>
      <c r="L149" s="256" t="s">
        <v>1151</v>
      </c>
      <c r="M149" s="256" t="s">
        <v>1151</v>
      </c>
      <c r="N149" s="293">
        <v>46133</v>
      </c>
      <c r="O149" s="293">
        <v>46153</v>
      </c>
      <c r="P149" s="299">
        <f t="shared" ca="1" si="15"/>
        <v>20</v>
      </c>
      <c r="Q149" s="182" t="s">
        <v>1817</v>
      </c>
      <c r="R149" s="76" t="s">
        <v>1414</v>
      </c>
    </row>
    <row r="150" spans="2:18" s="76" customFormat="1" ht="52">
      <c r="B150" s="580"/>
      <c r="C150" s="242" t="s">
        <v>1408</v>
      </c>
      <c r="D150" s="95" t="s">
        <v>1060</v>
      </c>
      <c r="E150" s="172" t="s">
        <v>806</v>
      </c>
      <c r="F150" s="172" t="s">
        <v>806</v>
      </c>
      <c r="G150" s="95" t="s">
        <v>1059</v>
      </c>
      <c r="H150" s="100" t="s">
        <v>892</v>
      </c>
      <c r="I150" s="286" t="s">
        <v>1056</v>
      </c>
      <c r="J150" s="294" t="s">
        <v>1057</v>
      </c>
      <c r="K150" s="294"/>
      <c r="L150" s="256" t="s">
        <v>1151</v>
      </c>
      <c r="M150" s="256" t="s">
        <v>1151</v>
      </c>
      <c r="N150" s="293">
        <v>46133</v>
      </c>
      <c r="O150" s="293">
        <v>46161</v>
      </c>
      <c r="P150" s="299">
        <f t="shared" ca="1" si="15"/>
        <v>28</v>
      </c>
      <c r="Q150" s="182" t="s">
        <v>1835</v>
      </c>
      <c r="R150" s="76" t="s">
        <v>1414</v>
      </c>
    </row>
    <row r="151" spans="2:18" s="76" customFormat="1" ht="91">
      <c r="B151" s="580"/>
      <c r="C151" s="242" t="s">
        <v>1409</v>
      </c>
      <c r="D151" s="95" t="s">
        <v>1060</v>
      </c>
      <c r="E151" s="172" t="s">
        <v>806</v>
      </c>
      <c r="F151" s="172" t="s">
        <v>806</v>
      </c>
      <c r="G151" s="95" t="s">
        <v>1059</v>
      </c>
      <c r="H151" s="100" t="s">
        <v>892</v>
      </c>
      <c r="I151" s="284" t="s">
        <v>1058</v>
      </c>
      <c r="J151" s="294" t="s">
        <v>924</v>
      </c>
      <c r="K151" s="294"/>
      <c r="L151" s="256" t="s">
        <v>1145</v>
      </c>
      <c r="M151" s="256" t="s">
        <v>1662</v>
      </c>
      <c r="N151" s="293">
        <v>46133</v>
      </c>
      <c r="O151" s="293">
        <v>46153</v>
      </c>
      <c r="P151" s="299">
        <f t="shared" ref="P151:P154" ca="1" si="16">IF(O151="",TODAY()-N151,O151-N151)</f>
        <v>20</v>
      </c>
      <c r="Q151" s="452" t="s">
        <v>1819</v>
      </c>
      <c r="R151" s="76" t="s">
        <v>1415</v>
      </c>
    </row>
    <row r="152" spans="2:18" s="76" customFormat="1" ht="39">
      <c r="B152" s="580"/>
      <c r="C152" s="242" t="s">
        <v>1410</v>
      </c>
      <c r="D152" s="95" t="s">
        <v>1060</v>
      </c>
      <c r="E152" s="172" t="s">
        <v>806</v>
      </c>
      <c r="F152" s="172" t="s">
        <v>806</v>
      </c>
      <c r="G152" s="95" t="s">
        <v>1059</v>
      </c>
      <c r="H152" s="100" t="s">
        <v>892</v>
      </c>
      <c r="I152" s="284" t="s">
        <v>1094</v>
      </c>
      <c r="J152" s="294" t="s">
        <v>1096</v>
      </c>
      <c r="K152" s="294"/>
      <c r="L152" s="256" t="s">
        <v>1151</v>
      </c>
      <c r="M152" s="256" t="s">
        <v>1151</v>
      </c>
      <c r="N152" s="293">
        <v>46134</v>
      </c>
      <c r="O152" s="293">
        <v>46153</v>
      </c>
      <c r="P152" s="299">
        <f t="shared" ca="1" si="16"/>
        <v>19</v>
      </c>
      <c r="Q152" s="246" t="s">
        <v>1818</v>
      </c>
      <c r="R152" s="76" t="s">
        <v>1414</v>
      </c>
    </row>
    <row r="153" spans="2:18" s="76" customFormat="1" ht="91">
      <c r="B153" s="580"/>
      <c r="C153" s="242" t="s">
        <v>1411</v>
      </c>
      <c r="D153" s="95" t="s">
        <v>1060</v>
      </c>
      <c r="E153" s="172" t="s">
        <v>806</v>
      </c>
      <c r="F153" s="172" t="s">
        <v>806</v>
      </c>
      <c r="G153" s="95" t="s">
        <v>1059</v>
      </c>
      <c r="H153" s="100" t="s">
        <v>892</v>
      </c>
      <c r="I153" s="295" t="s">
        <v>1095</v>
      </c>
      <c r="J153" s="294" t="s">
        <v>1097</v>
      </c>
      <c r="K153" s="294"/>
      <c r="L153" s="256" t="s">
        <v>1151</v>
      </c>
      <c r="M153" s="256" t="s">
        <v>1151</v>
      </c>
      <c r="N153" s="293">
        <v>46134</v>
      </c>
      <c r="O153" s="293">
        <v>46153</v>
      </c>
      <c r="P153" s="299">
        <f t="shared" ca="1" si="16"/>
        <v>19</v>
      </c>
      <c r="Q153" s="453" t="s">
        <v>1820</v>
      </c>
      <c r="R153" s="76" t="s">
        <v>1414</v>
      </c>
    </row>
    <row r="154" spans="2:18" s="76" customFormat="1" ht="91">
      <c r="B154" s="580"/>
      <c r="C154" s="242" t="s">
        <v>1412</v>
      </c>
      <c r="D154" s="95" t="s">
        <v>1060</v>
      </c>
      <c r="E154" s="172" t="s">
        <v>806</v>
      </c>
      <c r="F154" s="172" t="s">
        <v>806</v>
      </c>
      <c r="G154" s="95" t="s">
        <v>1059</v>
      </c>
      <c r="H154" s="100" t="s">
        <v>892</v>
      </c>
      <c r="I154" s="295" t="s">
        <v>1115</v>
      </c>
      <c r="J154" s="294" t="s">
        <v>1098</v>
      </c>
      <c r="K154" s="294"/>
      <c r="L154" s="256" t="s">
        <v>1151</v>
      </c>
      <c r="M154" s="256" t="s">
        <v>1151</v>
      </c>
      <c r="N154" s="293">
        <v>46134</v>
      </c>
      <c r="O154" s="293">
        <v>46153</v>
      </c>
      <c r="P154" s="299">
        <f t="shared" ca="1" si="16"/>
        <v>19</v>
      </c>
      <c r="Q154" s="453" t="s">
        <v>1820</v>
      </c>
      <c r="R154" s="76" t="s">
        <v>1414</v>
      </c>
    </row>
    <row r="155" spans="2:18" s="76" customFormat="1" ht="93">
      <c r="B155" s="581"/>
      <c r="C155" s="242" t="s">
        <v>1413</v>
      </c>
      <c r="D155" s="95" t="s">
        <v>1060</v>
      </c>
      <c r="E155" s="172" t="s">
        <v>806</v>
      </c>
      <c r="F155" s="172" t="s">
        <v>806</v>
      </c>
      <c r="G155" s="95" t="s">
        <v>1059</v>
      </c>
      <c r="H155" s="100" t="s">
        <v>892</v>
      </c>
      <c r="I155" s="182" t="s">
        <v>1402</v>
      </c>
      <c r="J155" s="176" t="s">
        <v>1403</v>
      </c>
      <c r="K155" s="294"/>
      <c r="L155" s="256" t="s">
        <v>1151</v>
      </c>
      <c r="M155" s="256" t="s">
        <v>1151</v>
      </c>
      <c r="N155" s="293">
        <v>46136</v>
      </c>
      <c r="O155" s="293">
        <v>46153</v>
      </c>
      <c r="P155" s="299">
        <f t="shared" ca="1" si="15"/>
        <v>17</v>
      </c>
      <c r="Q155" s="453" t="s">
        <v>1821</v>
      </c>
      <c r="R155" s="76" t="s">
        <v>1414</v>
      </c>
    </row>
    <row r="156" spans="2:18" s="8" customFormat="1" ht="20.149999999999999" customHeight="1">
      <c r="B156" s="579" t="s">
        <v>1067</v>
      </c>
      <c r="C156" s="242" t="s">
        <v>1132</v>
      </c>
      <c r="D156" s="15" t="s">
        <v>1065</v>
      </c>
      <c r="E156" s="15" t="s">
        <v>717</v>
      </c>
      <c r="F156" s="15" t="s">
        <v>702</v>
      </c>
      <c r="G156" s="15" t="s">
        <v>1066</v>
      </c>
      <c r="H156" s="100" t="s">
        <v>892</v>
      </c>
      <c r="I156" s="286" t="s">
        <v>975</v>
      </c>
      <c r="J156" s="283" t="s">
        <v>1062</v>
      </c>
      <c r="K156" s="283"/>
      <c r="L156" s="256" t="s">
        <v>951</v>
      </c>
      <c r="M156" s="256" t="s">
        <v>951</v>
      </c>
      <c r="N156" s="297">
        <v>46128</v>
      </c>
      <c r="O156" s="16"/>
      <c r="P156" s="299">
        <f t="shared" ca="1" si="15"/>
        <v>49</v>
      </c>
      <c r="Q156" s="17"/>
    </row>
    <row r="157" spans="2:18" s="76" customFormat="1" ht="26">
      <c r="B157" s="580"/>
      <c r="C157" s="242" t="s">
        <v>1133</v>
      </c>
      <c r="D157" s="15" t="s">
        <v>1065</v>
      </c>
      <c r="E157" s="15" t="s">
        <v>717</v>
      </c>
      <c r="F157" s="15" t="s">
        <v>702</v>
      </c>
      <c r="G157" s="15" t="s">
        <v>1066</v>
      </c>
      <c r="H157" s="100" t="s">
        <v>892</v>
      </c>
      <c r="I157" s="286" t="s">
        <v>1063</v>
      </c>
      <c r="J157" s="283" t="s">
        <v>1062</v>
      </c>
      <c r="K157" s="283"/>
      <c r="L157" s="256" t="s">
        <v>951</v>
      </c>
      <c r="M157" s="256" t="s">
        <v>951</v>
      </c>
      <c r="N157" s="297">
        <v>46128</v>
      </c>
      <c r="O157" s="103"/>
      <c r="P157" s="299">
        <f t="shared" ca="1" si="15"/>
        <v>49</v>
      </c>
      <c r="Q157" s="99"/>
    </row>
    <row r="158" spans="2:18" s="76" customFormat="1" ht="20.149999999999999" customHeight="1">
      <c r="B158" s="581"/>
      <c r="C158" s="242" t="s">
        <v>1135</v>
      </c>
      <c r="D158" s="15" t="s">
        <v>1065</v>
      </c>
      <c r="E158" s="15" t="s">
        <v>717</v>
      </c>
      <c r="F158" s="15" t="s">
        <v>702</v>
      </c>
      <c r="G158" s="15" t="s">
        <v>1066</v>
      </c>
      <c r="H158" s="100" t="s">
        <v>892</v>
      </c>
      <c r="I158" s="286" t="s">
        <v>1064</v>
      </c>
      <c r="J158" s="283" t="s">
        <v>1062</v>
      </c>
      <c r="K158" s="283"/>
      <c r="L158" s="256" t="s">
        <v>951</v>
      </c>
      <c r="M158" s="256" t="s">
        <v>951</v>
      </c>
      <c r="N158" s="297">
        <v>46128</v>
      </c>
      <c r="O158" s="103"/>
      <c r="P158" s="299">
        <f t="shared" ca="1" si="15"/>
        <v>49</v>
      </c>
      <c r="Q158" s="99"/>
    </row>
    <row r="159" spans="2:18" s="8" customFormat="1" ht="45" customHeight="1">
      <c r="B159" s="582" t="s">
        <v>854</v>
      </c>
      <c r="C159" s="242" t="s">
        <v>1176</v>
      </c>
      <c r="D159" s="15" t="s">
        <v>1109</v>
      </c>
      <c r="E159" s="172" t="s">
        <v>806</v>
      </c>
      <c r="F159" s="172" t="s">
        <v>806</v>
      </c>
      <c r="G159" s="278" t="s">
        <v>1111</v>
      </c>
      <c r="H159" s="100" t="s">
        <v>892</v>
      </c>
      <c r="I159" s="286" t="s">
        <v>1113</v>
      </c>
      <c r="J159" s="294" t="s">
        <v>985</v>
      </c>
      <c r="K159" s="294"/>
      <c r="L159" s="256" t="s">
        <v>1145</v>
      </c>
      <c r="M159" s="256" t="s">
        <v>1662</v>
      </c>
      <c r="N159" s="293">
        <v>46134</v>
      </c>
      <c r="O159" s="293">
        <v>46136</v>
      </c>
      <c r="P159" s="299">
        <f t="shared" ca="1" si="15"/>
        <v>2</v>
      </c>
      <c r="Q159" s="305" t="s">
        <v>1248</v>
      </c>
    </row>
    <row r="160" spans="2:18" s="8" customFormat="1" ht="41" customHeight="1">
      <c r="B160" s="583"/>
      <c r="C160" s="242" t="s">
        <v>868</v>
      </c>
      <c r="D160" s="15" t="s">
        <v>1109</v>
      </c>
      <c r="E160" s="172" t="s">
        <v>806</v>
      </c>
      <c r="F160" s="172" t="s">
        <v>806</v>
      </c>
      <c r="G160" s="278" t="s">
        <v>1111</v>
      </c>
      <c r="H160" s="100" t="s">
        <v>892</v>
      </c>
      <c r="I160" s="286" t="s">
        <v>1634</v>
      </c>
      <c r="J160" s="294" t="s">
        <v>1361</v>
      </c>
      <c r="K160" s="287" t="s">
        <v>1633</v>
      </c>
      <c r="L160" s="256" t="s">
        <v>1573</v>
      </c>
      <c r="M160" s="256" t="s">
        <v>1151</v>
      </c>
      <c r="N160" s="293">
        <v>46139</v>
      </c>
      <c r="O160" s="293">
        <v>46156</v>
      </c>
      <c r="P160" s="299">
        <f t="shared" ca="1" si="15"/>
        <v>17</v>
      </c>
      <c r="Q160" s="313" t="s">
        <v>1635</v>
      </c>
    </row>
    <row r="161" spans="2:18" s="8" customFormat="1" ht="41" customHeight="1">
      <c r="B161" s="584"/>
      <c r="C161" s="242" t="s">
        <v>868</v>
      </c>
      <c r="D161" s="15" t="s">
        <v>1109</v>
      </c>
      <c r="E161" s="172" t="s">
        <v>806</v>
      </c>
      <c r="F161" s="172" t="s">
        <v>806</v>
      </c>
      <c r="G161" s="278" t="s">
        <v>1458</v>
      </c>
      <c r="H161" s="100" t="s">
        <v>892</v>
      </c>
      <c r="I161" s="286" t="s">
        <v>1516</v>
      </c>
      <c r="J161" s="294" t="s">
        <v>1362</v>
      </c>
      <c r="K161" s="294"/>
      <c r="L161" s="256" t="s">
        <v>1573</v>
      </c>
      <c r="M161" s="256" t="s">
        <v>1151</v>
      </c>
      <c r="N161" s="293">
        <v>46147</v>
      </c>
      <c r="O161" s="293">
        <v>46155</v>
      </c>
      <c r="P161" s="299">
        <f t="shared" ca="1" si="15"/>
        <v>8</v>
      </c>
      <c r="Q161" s="313" t="s">
        <v>1574</v>
      </c>
    </row>
    <row r="162" spans="2:18" s="8" customFormat="1" ht="97.25" customHeight="1">
      <c r="B162" s="582" t="s">
        <v>853</v>
      </c>
      <c r="C162" s="242" t="s">
        <v>1171</v>
      </c>
      <c r="D162" s="15" t="s">
        <v>1452</v>
      </c>
      <c r="E162" s="172" t="s">
        <v>806</v>
      </c>
      <c r="F162" s="172" t="s">
        <v>806</v>
      </c>
      <c r="G162" s="278" t="s">
        <v>1112</v>
      </c>
      <c r="H162" s="100" t="s">
        <v>892</v>
      </c>
      <c r="I162" s="286" t="s">
        <v>1113</v>
      </c>
      <c r="J162" s="294" t="s">
        <v>1114</v>
      </c>
      <c r="K162" s="294"/>
      <c r="L162" s="256" t="s">
        <v>1145</v>
      </c>
      <c r="M162" s="256" t="s">
        <v>1662</v>
      </c>
      <c r="N162" s="293">
        <v>46134</v>
      </c>
      <c r="O162" s="293">
        <v>46136</v>
      </c>
      <c r="P162" s="299">
        <f t="shared" ca="1" si="15"/>
        <v>2</v>
      </c>
      <c r="Q162" s="305" t="s">
        <v>1247</v>
      </c>
    </row>
    <row r="163" spans="2:18" s="8" customFormat="1" ht="53" customHeight="1">
      <c r="B163" s="583"/>
      <c r="C163" s="242" t="s">
        <v>1172</v>
      </c>
      <c r="D163" s="15" t="s">
        <v>1452</v>
      </c>
      <c r="E163" s="172" t="s">
        <v>806</v>
      </c>
      <c r="F163" s="172" t="s">
        <v>806</v>
      </c>
      <c r="G163" s="278" t="s">
        <v>1173</v>
      </c>
      <c r="H163" s="100" t="s">
        <v>892</v>
      </c>
      <c r="I163" s="286" t="s">
        <v>1174</v>
      </c>
      <c r="J163" s="294" t="s">
        <v>1175</v>
      </c>
      <c r="K163" s="294"/>
      <c r="L163" s="256" t="s">
        <v>1145</v>
      </c>
      <c r="M163" s="256" t="s">
        <v>1663</v>
      </c>
      <c r="N163" s="293">
        <v>46139</v>
      </c>
      <c r="O163" s="293">
        <v>46150</v>
      </c>
      <c r="P163" s="299">
        <f t="shared" ca="1" si="15"/>
        <v>11</v>
      </c>
      <c r="Q163" s="375" t="s">
        <v>1453</v>
      </c>
    </row>
    <row r="164" spans="2:18" s="8" customFormat="1" ht="198" customHeight="1">
      <c r="B164" s="584"/>
      <c r="C164" s="242" t="s">
        <v>869</v>
      </c>
      <c r="D164" s="15" t="s">
        <v>1452</v>
      </c>
      <c r="E164" s="172" t="s">
        <v>806</v>
      </c>
      <c r="F164" s="172" t="s">
        <v>806</v>
      </c>
      <c r="G164" s="278" t="s">
        <v>1173</v>
      </c>
      <c r="H164" s="100" t="s">
        <v>892</v>
      </c>
      <c r="I164" s="286" t="s">
        <v>1480</v>
      </c>
      <c r="J164" s="294" t="s">
        <v>1479</v>
      </c>
      <c r="K164" s="294"/>
      <c r="L164" s="256" t="s">
        <v>1151</v>
      </c>
      <c r="M164" s="256" t="s">
        <v>1151</v>
      </c>
      <c r="N164" s="293">
        <v>46149</v>
      </c>
      <c r="O164" s="293">
        <v>46153</v>
      </c>
      <c r="P164" s="299">
        <f t="shared" ca="1" si="15"/>
        <v>4</v>
      </c>
      <c r="Q164" s="382" t="s">
        <v>1515</v>
      </c>
    </row>
    <row r="165" spans="2:18" s="8" customFormat="1" ht="69.650000000000006" customHeight="1">
      <c r="B165" s="582" t="s">
        <v>852</v>
      </c>
      <c r="C165" s="242" t="s">
        <v>1454</v>
      </c>
      <c r="D165" s="15" t="s">
        <v>1110</v>
      </c>
      <c r="E165" s="172" t="s">
        <v>806</v>
      </c>
      <c r="F165" s="172" t="s">
        <v>806</v>
      </c>
      <c r="G165" s="278" t="s">
        <v>964</v>
      </c>
      <c r="H165" s="100" t="s">
        <v>892</v>
      </c>
      <c r="I165" s="304" t="s">
        <v>1219</v>
      </c>
      <c r="J165" s="18" t="s">
        <v>1136</v>
      </c>
      <c r="K165" s="338"/>
      <c r="L165" s="256" t="s">
        <v>1145</v>
      </c>
      <c r="M165" s="256" t="s">
        <v>1662</v>
      </c>
      <c r="N165" s="293">
        <v>46134</v>
      </c>
      <c r="O165" s="293">
        <v>46139</v>
      </c>
      <c r="P165" s="299">
        <f t="shared" ca="1" si="15"/>
        <v>5</v>
      </c>
      <c r="Q165" s="305" t="s">
        <v>1249</v>
      </c>
    </row>
    <row r="166" spans="2:18" s="8" customFormat="1" ht="51.65" customHeight="1">
      <c r="B166" s="583"/>
      <c r="C166" s="242" t="s">
        <v>1172</v>
      </c>
      <c r="D166" s="15" t="s">
        <v>1110</v>
      </c>
      <c r="E166" s="172" t="s">
        <v>806</v>
      </c>
      <c r="F166" s="172" t="s">
        <v>806</v>
      </c>
      <c r="G166" s="278" t="s">
        <v>1455</v>
      </c>
      <c r="H166" s="100" t="s">
        <v>892</v>
      </c>
      <c r="I166" s="304" t="s">
        <v>1457</v>
      </c>
      <c r="J166" s="338" t="s">
        <v>1456</v>
      </c>
      <c r="K166" s="338"/>
      <c r="L166" s="256" t="s">
        <v>1145</v>
      </c>
      <c r="M166" s="256" t="s">
        <v>1662</v>
      </c>
      <c r="N166" s="293">
        <v>46147</v>
      </c>
      <c r="O166" s="293">
        <v>46153</v>
      </c>
      <c r="P166" s="299">
        <f t="shared" ca="1" si="15"/>
        <v>6</v>
      </c>
      <c r="Q166" s="313" t="s">
        <v>1560</v>
      </c>
    </row>
    <row r="167" spans="2:18" s="8" customFormat="1" ht="51.65" customHeight="1">
      <c r="B167" s="583"/>
      <c r="C167" s="242" t="s">
        <v>869</v>
      </c>
      <c r="D167" s="15" t="s">
        <v>1110</v>
      </c>
      <c r="E167" s="172" t="s">
        <v>806</v>
      </c>
      <c r="F167" s="172" t="s">
        <v>806</v>
      </c>
      <c r="G167" s="278" t="s">
        <v>1455</v>
      </c>
      <c r="H167" s="100" t="s">
        <v>892</v>
      </c>
      <c r="I167" s="304" t="s">
        <v>1575</v>
      </c>
      <c r="J167" s="338" t="s">
        <v>1568</v>
      </c>
      <c r="K167" s="338" t="s">
        <v>1569</v>
      </c>
      <c r="L167" s="256" t="s">
        <v>951</v>
      </c>
      <c r="M167" s="256" t="s">
        <v>1662</v>
      </c>
      <c r="N167" s="293">
        <v>46154</v>
      </c>
      <c r="O167" s="293"/>
      <c r="P167" s="299">
        <f t="shared" ca="1" si="15"/>
        <v>23</v>
      </c>
      <c r="Q167" s="477" t="s">
        <v>1962</v>
      </c>
    </row>
    <row r="168" spans="2:18" s="8" customFormat="1" ht="51.65" customHeight="1">
      <c r="B168" s="584"/>
      <c r="C168" s="242" t="s">
        <v>870</v>
      </c>
      <c r="D168" s="15" t="s">
        <v>1110</v>
      </c>
      <c r="E168" s="172" t="s">
        <v>806</v>
      </c>
      <c r="F168" s="172" t="s">
        <v>806</v>
      </c>
      <c r="G168" s="278" t="s">
        <v>1455</v>
      </c>
      <c r="H168" s="100" t="s">
        <v>892</v>
      </c>
      <c r="I168" s="304" t="s">
        <v>1571</v>
      </c>
      <c r="J168" s="338" t="s">
        <v>1570</v>
      </c>
      <c r="K168" s="338" t="s">
        <v>1572</v>
      </c>
      <c r="L168" s="256" t="s">
        <v>951</v>
      </c>
      <c r="M168" s="256" t="s">
        <v>1663</v>
      </c>
      <c r="N168" s="293">
        <v>46154</v>
      </c>
      <c r="O168" s="293"/>
      <c r="P168" s="299">
        <f t="shared" ref="P168" ca="1" si="17">IF(O168="",TODAY()-N168,O168-N168)</f>
        <v>23</v>
      </c>
      <c r="Q168" s="419" t="s">
        <v>1692</v>
      </c>
    </row>
    <row r="169" spans="2:18" s="8" customFormat="1" ht="31.25" customHeight="1">
      <c r="B169" s="582" t="s">
        <v>1378</v>
      </c>
      <c r="C169" s="14" t="s">
        <v>1373</v>
      </c>
      <c r="D169" s="15" t="s">
        <v>1380</v>
      </c>
      <c r="E169" s="172" t="s">
        <v>806</v>
      </c>
      <c r="F169" s="172" t="s">
        <v>806</v>
      </c>
      <c r="G169" s="15" t="s">
        <v>1363</v>
      </c>
      <c r="H169" s="100" t="s">
        <v>892</v>
      </c>
      <c r="I169" s="340" t="s">
        <v>1364</v>
      </c>
      <c r="J169" s="368" t="s">
        <v>1365</v>
      </c>
      <c r="K169" s="338"/>
      <c r="L169" s="256" t="s">
        <v>951</v>
      </c>
      <c r="M169" s="256" t="s">
        <v>1662</v>
      </c>
      <c r="N169" s="181">
        <v>46136</v>
      </c>
      <c r="O169" s="293">
        <v>46154</v>
      </c>
      <c r="P169" s="299">
        <f t="shared" ref="P169:P180" ca="1" si="18">IF(O169="",TODAY()-N169,O169-N169)</f>
        <v>18</v>
      </c>
      <c r="Q169" s="454" t="s">
        <v>1822</v>
      </c>
      <c r="R169" s="371"/>
    </row>
    <row r="170" spans="2:18" s="8" customFormat="1" ht="26.75" customHeight="1">
      <c r="B170" s="583"/>
      <c r="C170" s="14" t="s">
        <v>1374</v>
      </c>
      <c r="D170" s="15" t="s">
        <v>1380</v>
      </c>
      <c r="E170" s="172" t="s">
        <v>806</v>
      </c>
      <c r="F170" s="172" t="s">
        <v>806</v>
      </c>
      <c r="G170" s="15" t="s">
        <v>1363</v>
      </c>
      <c r="H170" s="100" t="s">
        <v>892</v>
      </c>
      <c r="I170" s="340" t="s">
        <v>1366</v>
      </c>
      <c r="J170" s="368" t="s">
        <v>1367</v>
      </c>
      <c r="K170" s="338"/>
      <c r="L170" s="256" t="s">
        <v>951</v>
      </c>
      <c r="M170" s="256" t="s">
        <v>951</v>
      </c>
      <c r="N170" s="181">
        <v>46136</v>
      </c>
      <c r="O170" s="312"/>
      <c r="P170" s="299">
        <f t="shared" ca="1" si="18"/>
        <v>41</v>
      </c>
      <c r="Q170" s="17" t="s">
        <v>1551</v>
      </c>
      <c r="R170" s="371" t="s">
        <v>1414</v>
      </c>
    </row>
    <row r="171" spans="2:18" s="8" customFormat="1" ht="20.149999999999999" customHeight="1">
      <c r="B171" s="583"/>
      <c r="C171" s="14" t="s">
        <v>1375</v>
      </c>
      <c r="D171" s="15" t="s">
        <v>1380</v>
      </c>
      <c r="E171" s="172" t="s">
        <v>806</v>
      </c>
      <c r="F171" s="172" t="s">
        <v>806</v>
      </c>
      <c r="G171" s="15" t="s">
        <v>1363</v>
      </c>
      <c r="H171" s="100" t="s">
        <v>892</v>
      </c>
      <c r="I171" s="340" t="s">
        <v>1368</v>
      </c>
      <c r="J171" s="368" t="s">
        <v>1369</v>
      </c>
      <c r="K171" s="338"/>
      <c r="L171" s="256" t="s">
        <v>951</v>
      </c>
      <c r="M171" s="256" t="s">
        <v>1814</v>
      </c>
      <c r="N171" s="181">
        <v>46136</v>
      </c>
      <c r="O171" s="312"/>
      <c r="P171" s="299">
        <f t="shared" ca="1" si="18"/>
        <v>41</v>
      </c>
      <c r="Q171" s="17" t="s">
        <v>1550</v>
      </c>
      <c r="R171" s="371" t="s">
        <v>1414</v>
      </c>
    </row>
    <row r="172" spans="2:18" s="8" customFormat="1" ht="36" customHeight="1">
      <c r="B172" s="583"/>
      <c r="C172" s="14" t="s">
        <v>1376</v>
      </c>
      <c r="D172" s="15" t="s">
        <v>1380</v>
      </c>
      <c r="E172" s="172" t="s">
        <v>806</v>
      </c>
      <c r="F172" s="172" t="s">
        <v>806</v>
      </c>
      <c r="G172" s="15" t="s">
        <v>1363</v>
      </c>
      <c r="H172" s="100" t="s">
        <v>892</v>
      </c>
      <c r="I172" s="340" t="s">
        <v>1370</v>
      </c>
      <c r="J172" s="368" t="s">
        <v>1075</v>
      </c>
      <c r="K172" s="338"/>
      <c r="L172" s="256" t="s">
        <v>951</v>
      </c>
      <c r="M172" s="256" t="s">
        <v>951</v>
      </c>
      <c r="N172" s="181">
        <v>46136</v>
      </c>
      <c r="O172" s="312"/>
      <c r="P172" s="299">
        <f t="shared" ca="1" si="18"/>
        <v>41</v>
      </c>
      <c r="Q172" s="455" t="s">
        <v>1823</v>
      </c>
      <c r="R172" s="371" t="s">
        <v>1414</v>
      </c>
    </row>
    <row r="173" spans="2:18" s="8" customFormat="1" ht="33.65" customHeight="1">
      <c r="B173" s="583"/>
      <c r="C173" s="14" t="s">
        <v>1377</v>
      </c>
      <c r="D173" s="15" t="s">
        <v>1380</v>
      </c>
      <c r="E173" s="172" t="s">
        <v>806</v>
      </c>
      <c r="F173" s="172" t="s">
        <v>806</v>
      </c>
      <c r="G173" s="15" t="s">
        <v>1363</v>
      </c>
      <c r="H173" s="100" t="s">
        <v>892</v>
      </c>
      <c r="I173" s="340" t="s">
        <v>1371</v>
      </c>
      <c r="J173" s="368" t="s">
        <v>1372</v>
      </c>
      <c r="K173" s="338"/>
      <c r="L173" s="256" t="s">
        <v>951</v>
      </c>
      <c r="M173" s="256" t="s">
        <v>951</v>
      </c>
      <c r="N173" s="181">
        <v>46141</v>
      </c>
      <c r="O173" s="312"/>
      <c r="P173" s="299">
        <f t="shared" ca="1" si="18"/>
        <v>36</v>
      </c>
      <c r="Q173" s="456" t="s">
        <v>1824</v>
      </c>
      <c r="R173" s="371" t="s">
        <v>1414</v>
      </c>
    </row>
    <row r="174" spans="2:18" s="8" customFormat="1" ht="36" customHeight="1">
      <c r="B174" s="582" t="s">
        <v>1649</v>
      </c>
      <c r="C174" s="303" t="s">
        <v>867</v>
      </c>
      <c r="D174" s="253" t="s">
        <v>1501</v>
      </c>
      <c r="E174" s="295" t="s">
        <v>1502</v>
      </c>
      <c r="F174" s="294" t="s">
        <v>1503</v>
      </c>
      <c r="G174" s="15" t="s">
        <v>1514</v>
      </c>
      <c r="H174" s="253" t="s">
        <v>974</v>
      </c>
      <c r="I174" s="295" t="s">
        <v>1492</v>
      </c>
      <c r="J174" s="294" t="s">
        <v>1493</v>
      </c>
      <c r="K174" s="287" t="s">
        <v>1504</v>
      </c>
      <c r="L174" s="256" t="s">
        <v>951</v>
      </c>
      <c r="M174" s="256" t="s">
        <v>1663</v>
      </c>
      <c r="N174" s="293">
        <v>46153</v>
      </c>
      <c r="O174" s="293">
        <v>46168</v>
      </c>
      <c r="P174" s="299">
        <f t="shared" ca="1" si="18"/>
        <v>15</v>
      </c>
      <c r="Q174" s="305" t="s">
        <v>1912</v>
      </c>
    </row>
    <row r="175" spans="2:18" s="8" customFormat="1" ht="36" customHeight="1">
      <c r="B175" s="583"/>
      <c r="C175" s="303" t="s">
        <v>868</v>
      </c>
      <c r="D175" s="253" t="s">
        <v>1501</v>
      </c>
      <c r="E175" s="295" t="s">
        <v>1502</v>
      </c>
      <c r="F175" s="294" t="s">
        <v>1503</v>
      </c>
      <c r="G175" s="15" t="s">
        <v>1514</v>
      </c>
      <c r="H175" s="253" t="s">
        <v>974</v>
      </c>
      <c r="I175" s="295" t="s">
        <v>1494</v>
      </c>
      <c r="J175" s="294" t="s">
        <v>1493</v>
      </c>
      <c r="K175" s="287" t="s">
        <v>1505</v>
      </c>
      <c r="L175" s="256" t="s">
        <v>951</v>
      </c>
      <c r="M175" s="256" t="s">
        <v>1913</v>
      </c>
      <c r="N175" s="293">
        <v>46153</v>
      </c>
      <c r="O175" s="293">
        <v>46168</v>
      </c>
      <c r="P175" s="299">
        <f t="shared" ca="1" si="18"/>
        <v>15</v>
      </c>
      <c r="Q175" s="305" t="s">
        <v>1912</v>
      </c>
    </row>
    <row r="176" spans="2:18" s="8" customFormat="1" ht="36" customHeight="1">
      <c r="B176" s="583"/>
      <c r="C176" s="303" t="s">
        <v>869</v>
      </c>
      <c r="D176" s="253" t="s">
        <v>1501</v>
      </c>
      <c r="E176" s="295" t="s">
        <v>1502</v>
      </c>
      <c r="F176" s="294" t="s">
        <v>1503</v>
      </c>
      <c r="G176" s="15" t="s">
        <v>1514</v>
      </c>
      <c r="H176" s="253" t="s">
        <v>974</v>
      </c>
      <c r="I176" s="295" t="s">
        <v>1495</v>
      </c>
      <c r="J176" s="294" t="s">
        <v>1493</v>
      </c>
      <c r="K176" s="287" t="s">
        <v>1506</v>
      </c>
      <c r="L176" s="256" t="s">
        <v>951</v>
      </c>
      <c r="M176" s="256" t="s">
        <v>1913</v>
      </c>
      <c r="N176" s="293">
        <v>46153</v>
      </c>
      <c r="O176" s="293">
        <v>46168</v>
      </c>
      <c r="P176" s="299">
        <f t="shared" ca="1" si="18"/>
        <v>15</v>
      </c>
      <c r="Q176" s="591" t="s">
        <v>1914</v>
      </c>
    </row>
    <row r="177" spans="2:17" s="8" customFormat="1" ht="36" customHeight="1">
      <c r="B177" s="583"/>
      <c r="C177" s="303" t="s">
        <v>870</v>
      </c>
      <c r="D177" s="253" t="s">
        <v>1501</v>
      </c>
      <c r="E177" s="295" t="s">
        <v>1502</v>
      </c>
      <c r="F177" s="294" t="s">
        <v>1503</v>
      </c>
      <c r="G177" s="15" t="s">
        <v>1514</v>
      </c>
      <c r="H177" s="253" t="s">
        <v>974</v>
      </c>
      <c r="I177" s="295" t="s">
        <v>1496</v>
      </c>
      <c r="J177" s="294" t="s">
        <v>1493</v>
      </c>
      <c r="K177" s="287" t="s">
        <v>1507</v>
      </c>
      <c r="L177" s="256" t="s">
        <v>951</v>
      </c>
      <c r="M177" s="256" t="s">
        <v>1913</v>
      </c>
      <c r="N177" s="293">
        <v>46153</v>
      </c>
      <c r="O177" s="293">
        <v>46168</v>
      </c>
      <c r="P177" s="299">
        <f t="shared" ca="1" si="18"/>
        <v>15</v>
      </c>
      <c r="Q177" s="592"/>
    </row>
    <row r="178" spans="2:17" s="8" customFormat="1" ht="36" customHeight="1">
      <c r="B178" s="583"/>
      <c r="C178" s="303" t="s">
        <v>871</v>
      </c>
      <c r="D178" s="253" t="s">
        <v>1501</v>
      </c>
      <c r="E178" s="295" t="s">
        <v>1502</v>
      </c>
      <c r="F178" s="294" t="s">
        <v>1503</v>
      </c>
      <c r="G178" s="15" t="s">
        <v>1514</v>
      </c>
      <c r="H178" s="253" t="s">
        <v>974</v>
      </c>
      <c r="I178" s="295" t="s">
        <v>1497</v>
      </c>
      <c r="J178" s="294" t="s">
        <v>1498</v>
      </c>
      <c r="K178" s="287" t="s">
        <v>1630</v>
      </c>
      <c r="L178" s="256" t="s">
        <v>951</v>
      </c>
      <c r="M178" s="256" t="s">
        <v>1913</v>
      </c>
      <c r="N178" s="293">
        <v>46153</v>
      </c>
      <c r="O178" s="293">
        <v>46168</v>
      </c>
      <c r="P178" s="299">
        <f t="shared" ca="1" si="18"/>
        <v>15</v>
      </c>
      <c r="Q178" s="593"/>
    </row>
    <row r="179" spans="2:17" s="8" customFormat="1" ht="36" customHeight="1">
      <c r="B179" s="583"/>
      <c r="C179" s="303" t="s">
        <v>872</v>
      </c>
      <c r="D179" s="253" t="s">
        <v>1501</v>
      </c>
      <c r="E179" s="295" t="s">
        <v>1502</v>
      </c>
      <c r="F179" s="294" t="s">
        <v>1503</v>
      </c>
      <c r="G179" s="15" t="s">
        <v>1514</v>
      </c>
      <c r="H179" s="253" t="s">
        <v>974</v>
      </c>
      <c r="I179" s="295" t="s">
        <v>1499</v>
      </c>
      <c r="J179" s="294" t="s">
        <v>1500</v>
      </c>
      <c r="K179" s="287" t="s">
        <v>1508</v>
      </c>
      <c r="L179" s="256" t="s">
        <v>951</v>
      </c>
      <c r="M179" s="256" t="s">
        <v>1662</v>
      </c>
      <c r="N179" s="293">
        <v>46153</v>
      </c>
      <c r="O179" s="293">
        <v>46168</v>
      </c>
      <c r="P179" s="299">
        <f t="shared" ca="1" si="18"/>
        <v>15</v>
      </c>
      <c r="Q179" s="468" t="s">
        <v>1915</v>
      </c>
    </row>
    <row r="180" spans="2:17" s="8" customFormat="1" ht="48" customHeight="1">
      <c r="B180" s="583"/>
      <c r="C180" s="303" t="s">
        <v>1564</v>
      </c>
      <c r="D180" s="253" t="s">
        <v>1501</v>
      </c>
      <c r="E180" s="295" t="s">
        <v>1502</v>
      </c>
      <c r="F180" s="294" t="s">
        <v>1503</v>
      </c>
      <c r="G180" s="379" t="s">
        <v>1514</v>
      </c>
      <c r="H180" s="395" t="s">
        <v>974</v>
      </c>
      <c r="I180" s="182" t="s">
        <v>1565</v>
      </c>
      <c r="J180" s="294" t="s">
        <v>1566</v>
      </c>
      <c r="K180" s="287" t="s">
        <v>1567</v>
      </c>
      <c r="L180" s="256" t="s">
        <v>1145</v>
      </c>
      <c r="M180" s="256" t="s">
        <v>1662</v>
      </c>
      <c r="N180" s="293">
        <v>46154</v>
      </c>
      <c r="O180" s="293">
        <v>46156</v>
      </c>
      <c r="P180" s="299">
        <f t="shared" ca="1" si="18"/>
        <v>2</v>
      </c>
      <c r="Q180" s="594" t="s">
        <v>1909</v>
      </c>
    </row>
    <row r="181" spans="2:17" s="8" customFormat="1" ht="50" customHeight="1">
      <c r="B181" s="583"/>
      <c r="C181" s="303" t="s">
        <v>1576</v>
      </c>
      <c r="D181" s="253" t="s">
        <v>1501</v>
      </c>
      <c r="E181" s="295" t="s">
        <v>1502</v>
      </c>
      <c r="F181" s="294" t="s">
        <v>1503</v>
      </c>
      <c r="G181" s="379" t="s">
        <v>1514</v>
      </c>
      <c r="H181" s="395" t="s">
        <v>974</v>
      </c>
      <c r="I181" s="295" t="s">
        <v>1577</v>
      </c>
      <c r="J181" s="294" t="s">
        <v>1578</v>
      </c>
      <c r="K181" s="287" t="s">
        <v>1579</v>
      </c>
      <c r="L181" s="256" t="s">
        <v>1145</v>
      </c>
      <c r="M181" s="256" t="s">
        <v>1662</v>
      </c>
      <c r="N181" s="293">
        <v>46154</v>
      </c>
      <c r="O181" s="293">
        <v>46156</v>
      </c>
      <c r="P181" s="299">
        <f t="shared" ref="P181:P183" ca="1" si="19">IF(O181="",TODAY()-N181,O181-N181)</f>
        <v>2</v>
      </c>
      <c r="Q181" s="595"/>
    </row>
    <row r="182" spans="2:17" s="8" customFormat="1" ht="50" customHeight="1">
      <c r="B182" s="583"/>
      <c r="C182" s="303" t="s">
        <v>875</v>
      </c>
      <c r="D182" s="253" t="s">
        <v>1501</v>
      </c>
      <c r="E182" s="295" t="s">
        <v>1502</v>
      </c>
      <c r="F182" s="294" t="s">
        <v>1503</v>
      </c>
      <c r="G182" s="379" t="s">
        <v>1514</v>
      </c>
      <c r="H182" s="395" t="s">
        <v>974</v>
      </c>
      <c r="I182" s="295" t="s">
        <v>1852</v>
      </c>
      <c r="J182" s="178" t="s">
        <v>1853</v>
      </c>
      <c r="K182" s="287" t="s">
        <v>1854</v>
      </c>
      <c r="L182" s="256"/>
      <c r="M182" s="256" t="s">
        <v>1663</v>
      </c>
      <c r="N182" s="293">
        <v>46157</v>
      </c>
      <c r="O182" s="293">
        <v>46168</v>
      </c>
      <c r="P182" s="299">
        <f t="shared" ca="1" si="19"/>
        <v>11</v>
      </c>
      <c r="Q182" s="305" t="s">
        <v>1916</v>
      </c>
    </row>
    <row r="183" spans="2:17" s="8" customFormat="1" ht="50" customHeight="1">
      <c r="B183" s="584"/>
      <c r="C183" s="303" t="s">
        <v>895</v>
      </c>
      <c r="D183" s="253" t="s">
        <v>1501</v>
      </c>
      <c r="E183" s="295" t="s">
        <v>1502</v>
      </c>
      <c r="F183" s="294" t="s">
        <v>1503</v>
      </c>
      <c r="G183" s="379" t="s">
        <v>1514</v>
      </c>
      <c r="H183" s="395" t="s">
        <v>974</v>
      </c>
      <c r="I183" s="295" t="s">
        <v>1855</v>
      </c>
      <c r="J183" s="178" t="s">
        <v>1856</v>
      </c>
      <c r="K183" s="287" t="s">
        <v>1857</v>
      </c>
      <c r="L183" s="256"/>
      <c r="M183" s="256" t="s">
        <v>1151</v>
      </c>
      <c r="N183" s="293">
        <v>46157</v>
      </c>
      <c r="O183" s="293">
        <v>46168</v>
      </c>
      <c r="P183" s="299">
        <f t="shared" ca="1" si="19"/>
        <v>11</v>
      </c>
      <c r="Q183" s="470" t="s">
        <v>1919</v>
      </c>
    </row>
    <row r="184" spans="2:17" s="8" customFormat="1" ht="36" customHeight="1">
      <c r="B184" s="582" t="s">
        <v>1646</v>
      </c>
      <c r="C184" s="303" t="s">
        <v>867</v>
      </c>
      <c r="D184" s="299" t="s">
        <v>1509</v>
      </c>
      <c r="E184" s="295" t="s">
        <v>1502</v>
      </c>
      <c r="F184" s="294" t="s">
        <v>1503</v>
      </c>
      <c r="G184" s="391" t="s">
        <v>1514</v>
      </c>
      <c r="H184" s="392" t="s">
        <v>974</v>
      </c>
      <c r="I184" s="393" t="s">
        <v>1664</v>
      </c>
      <c r="J184" s="394" t="s">
        <v>1510</v>
      </c>
      <c r="K184" s="287" t="s">
        <v>1512</v>
      </c>
      <c r="L184" s="256" t="s">
        <v>951</v>
      </c>
      <c r="M184" s="256" t="s">
        <v>1662</v>
      </c>
      <c r="N184" s="293">
        <v>46153</v>
      </c>
      <c r="O184" s="293">
        <v>46156</v>
      </c>
      <c r="P184" s="299">
        <f t="shared" ref="P184:P197" ca="1" si="20">IF(O184="",TODAY()-N184,O184-N184)</f>
        <v>3</v>
      </c>
      <c r="Q184" s="313" t="s">
        <v>1688</v>
      </c>
    </row>
    <row r="185" spans="2:17" s="8" customFormat="1" ht="55.25" customHeight="1">
      <c r="B185" s="583"/>
      <c r="C185" s="303" t="s">
        <v>868</v>
      </c>
      <c r="D185" s="299" t="s">
        <v>1509</v>
      </c>
      <c r="E185" s="295" t="s">
        <v>1502</v>
      </c>
      <c r="F185" s="294" t="s">
        <v>1503</v>
      </c>
      <c r="G185" s="15" t="s">
        <v>1514</v>
      </c>
      <c r="H185" s="253" t="s">
        <v>974</v>
      </c>
      <c r="I185" s="295" t="s">
        <v>1511</v>
      </c>
      <c r="J185" s="294" t="s">
        <v>1372</v>
      </c>
      <c r="K185" s="287" t="s">
        <v>1513</v>
      </c>
      <c r="L185" s="256" t="s">
        <v>1661</v>
      </c>
      <c r="M185" s="256" t="s">
        <v>1151</v>
      </c>
      <c r="N185" s="293">
        <v>46153</v>
      </c>
      <c r="O185" s="293">
        <v>46169</v>
      </c>
      <c r="P185" s="299">
        <f t="shared" ca="1" si="20"/>
        <v>16</v>
      </c>
      <c r="Q185" s="469" t="s">
        <v>1948</v>
      </c>
    </row>
    <row r="186" spans="2:17" s="8" customFormat="1" ht="55.25" customHeight="1">
      <c r="B186" s="583"/>
      <c r="C186" s="303" t="s">
        <v>1654</v>
      </c>
      <c r="D186" s="299" t="s">
        <v>1509</v>
      </c>
      <c r="E186" s="295" t="s">
        <v>662</v>
      </c>
      <c r="F186" s="294" t="s">
        <v>1503</v>
      </c>
      <c r="G186" s="15" t="s">
        <v>1514</v>
      </c>
      <c r="H186" s="253" t="s">
        <v>974</v>
      </c>
      <c r="I186" s="295" t="s">
        <v>1655</v>
      </c>
      <c r="J186" s="294" t="s">
        <v>1656</v>
      </c>
      <c r="K186" s="287" t="s">
        <v>1659</v>
      </c>
      <c r="L186" s="256" t="s">
        <v>1661</v>
      </c>
      <c r="M186" s="256" t="s">
        <v>1663</v>
      </c>
      <c r="N186" s="293">
        <v>46156</v>
      </c>
      <c r="O186" s="293">
        <v>46168</v>
      </c>
      <c r="P186" s="299">
        <f t="shared" ca="1" si="20"/>
        <v>12</v>
      </c>
      <c r="Q186" s="305" t="s">
        <v>1918</v>
      </c>
    </row>
    <row r="187" spans="2:17" s="8" customFormat="1" ht="36" customHeight="1">
      <c r="B187" s="584"/>
      <c r="C187" s="303" t="s">
        <v>870</v>
      </c>
      <c r="D187" s="299" t="s">
        <v>1509</v>
      </c>
      <c r="E187" s="295" t="s">
        <v>662</v>
      </c>
      <c r="F187" s="294" t="s">
        <v>1503</v>
      </c>
      <c r="G187" s="15" t="s">
        <v>1514</v>
      </c>
      <c r="H187" s="253" t="s">
        <v>974</v>
      </c>
      <c r="I187" s="414" t="s">
        <v>1657</v>
      </c>
      <c r="J187" s="294" t="s">
        <v>1658</v>
      </c>
      <c r="K187" s="287" t="s">
        <v>1660</v>
      </c>
      <c r="L187" s="256" t="s">
        <v>1661</v>
      </c>
      <c r="M187" s="256" t="s">
        <v>1663</v>
      </c>
      <c r="N187" s="293">
        <v>46156</v>
      </c>
      <c r="O187" s="293">
        <v>46168</v>
      </c>
      <c r="P187" s="299">
        <f t="shared" ca="1" si="20"/>
        <v>12</v>
      </c>
      <c r="Q187" s="305" t="s">
        <v>1917</v>
      </c>
    </row>
    <row r="188" spans="2:17" s="8" customFormat="1" ht="52">
      <c r="B188" s="596" t="s">
        <v>1356</v>
      </c>
      <c r="C188" s="303" t="s">
        <v>867</v>
      </c>
      <c r="D188" s="299" t="s">
        <v>1616</v>
      </c>
      <c r="E188" s="172" t="s">
        <v>806</v>
      </c>
      <c r="F188" s="172" t="s">
        <v>806</v>
      </c>
      <c r="G188" s="189" t="s">
        <v>1354</v>
      </c>
      <c r="H188" s="253" t="s">
        <v>928</v>
      </c>
      <c r="I188" s="252" t="s">
        <v>1617</v>
      </c>
      <c r="J188" s="253" t="s">
        <v>1618</v>
      </c>
      <c r="K188" s="252" t="s">
        <v>1624</v>
      </c>
      <c r="L188" s="256" t="s">
        <v>1151</v>
      </c>
      <c r="M188" s="474" t="s">
        <v>1573</v>
      </c>
      <c r="N188" s="251" t="s">
        <v>1627</v>
      </c>
      <c r="O188" s="293">
        <v>46164</v>
      </c>
      <c r="P188" s="299">
        <f t="shared" ca="1" si="20"/>
        <v>17</v>
      </c>
      <c r="Q188" s="381" t="s">
        <v>1956</v>
      </c>
    </row>
    <row r="189" spans="2:17" s="8" customFormat="1" ht="52">
      <c r="B189" s="597"/>
      <c r="C189" s="303" t="s">
        <v>868</v>
      </c>
      <c r="D189" s="299" t="s">
        <v>1616</v>
      </c>
      <c r="E189" s="172" t="s">
        <v>806</v>
      </c>
      <c r="F189" s="172" t="s">
        <v>806</v>
      </c>
      <c r="G189" s="189" t="s">
        <v>1354</v>
      </c>
      <c r="H189" s="253" t="s">
        <v>928</v>
      </c>
      <c r="I189" s="252" t="s">
        <v>1619</v>
      </c>
      <c r="J189" s="253" t="s">
        <v>1620</v>
      </c>
      <c r="K189" s="252" t="s">
        <v>1625</v>
      </c>
      <c r="L189" s="256" t="s">
        <v>1151</v>
      </c>
      <c r="M189" s="475" t="s">
        <v>1151</v>
      </c>
      <c r="N189" s="251" t="s">
        <v>1628</v>
      </c>
      <c r="O189" s="293">
        <v>46156</v>
      </c>
      <c r="P189" s="299">
        <f t="shared" ca="1" si="20"/>
        <v>8</v>
      </c>
      <c r="Q189" s="381" t="s">
        <v>1957</v>
      </c>
    </row>
    <row r="190" spans="2:17" s="8" customFormat="1" ht="52">
      <c r="B190" s="597"/>
      <c r="C190" s="303" t="s">
        <v>869</v>
      </c>
      <c r="D190" s="299" t="s">
        <v>1616</v>
      </c>
      <c r="E190" s="172" t="s">
        <v>806</v>
      </c>
      <c r="F190" s="172" t="s">
        <v>806</v>
      </c>
      <c r="G190" s="189" t="s">
        <v>1354</v>
      </c>
      <c r="H190" s="253" t="s">
        <v>928</v>
      </c>
      <c r="I190" s="252" t="s">
        <v>1621</v>
      </c>
      <c r="J190" s="253" t="s">
        <v>1622</v>
      </c>
      <c r="K190" s="252" t="s">
        <v>1625</v>
      </c>
      <c r="L190" s="256" t="s">
        <v>1145</v>
      </c>
      <c r="M190" s="475" t="s">
        <v>1662</v>
      </c>
      <c r="N190" s="251" t="s">
        <v>1628</v>
      </c>
      <c r="O190" s="293">
        <v>46162</v>
      </c>
      <c r="P190" s="299">
        <f t="shared" ca="1" si="20"/>
        <v>14</v>
      </c>
      <c r="Q190" s="313" t="s">
        <v>1958</v>
      </c>
    </row>
    <row r="191" spans="2:17" s="8" customFormat="1" ht="65">
      <c r="B191" s="597"/>
      <c r="C191" s="303" t="s">
        <v>870</v>
      </c>
      <c r="D191" s="299" t="s">
        <v>1616</v>
      </c>
      <c r="E191" s="172" t="s">
        <v>806</v>
      </c>
      <c r="F191" s="172" t="s">
        <v>806</v>
      </c>
      <c r="G191" s="189" t="s">
        <v>1354</v>
      </c>
      <c r="H191" s="253" t="s">
        <v>928</v>
      </c>
      <c r="I191" s="252" t="s">
        <v>1623</v>
      </c>
      <c r="J191" s="253" t="s">
        <v>1342</v>
      </c>
      <c r="K191" s="252" t="s">
        <v>1626</v>
      </c>
      <c r="L191" s="256" t="s">
        <v>1150</v>
      </c>
      <c r="M191" s="475" t="s">
        <v>1150</v>
      </c>
      <c r="N191" s="251">
        <v>46150</v>
      </c>
      <c r="O191" s="293">
        <v>46156</v>
      </c>
      <c r="P191" s="299">
        <f t="shared" ca="1" si="20"/>
        <v>6</v>
      </c>
      <c r="Q191" s="381" t="s">
        <v>1959</v>
      </c>
    </row>
    <row r="192" spans="2:17" s="8" customFormat="1" ht="91">
      <c r="B192" s="597"/>
      <c r="C192" s="303" t="s">
        <v>1253</v>
      </c>
      <c r="D192" s="299" t="s">
        <v>1616</v>
      </c>
      <c r="E192" s="172" t="s">
        <v>806</v>
      </c>
      <c r="F192" s="172" t="s">
        <v>806</v>
      </c>
      <c r="G192" s="189" t="s">
        <v>1354</v>
      </c>
      <c r="H192" s="253" t="s">
        <v>928</v>
      </c>
      <c r="I192" s="415" t="s">
        <v>1636</v>
      </c>
      <c r="J192" s="253" t="s">
        <v>1637</v>
      </c>
      <c r="K192" s="252" t="s">
        <v>1640</v>
      </c>
      <c r="L192" s="256" t="s">
        <v>1145</v>
      </c>
      <c r="M192" s="475" t="s">
        <v>1662</v>
      </c>
      <c r="N192" s="251">
        <v>46156</v>
      </c>
      <c r="O192" s="293">
        <v>46160</v>
      </c>
      <c r="P192" s="299">
        <f t="shared" ca="1" si="20"/>
        <v>4</v>
      </c>
      <c r="Q192" s="313" t="s">
        <v>1961</v>
      </c>
    </row>
    <row r="193" spans="2:17" s="8" customFormat="1" ht="91">
      <c r="B193" s="598"/>
      <c r="C193" s="303" t="s">
        <v>1254</v>
      </c>
      <c r="D193" s="299" t="s">
        <v>1616</v>
      </c>
      <c r="E193" s="172" t="s">
        <v>806</v>
      </c>
      <c r="F193" s="172" t="s">
        <v>806</v>
      </c>
      <c r="G193" s="189" t="s">
        <v>1354</v>
      </c>
      <c r="H193" s="253" t="s">
        <v>892</v>
      </c>
      <c r="I193" s="415" t="s">
        <v>1638</v>
      </c>
      <c r="J193" s="253" t="s">
        <v>1639</v>
      </c>
      <c r="K193" s="252" t="s">
        <v>1641</v>
      </c>
      <c r="L193" s="256" t="s">
        <v>1151</v>
      </c>
      <c r="M193" s="475" t="s">
        <v>1151</v>
      </c>
      <c r="N193" s="251">
        <v>46156</v>
      </c>
      <c r="O193" s="293">
        <v>46161</v>
      </c>
      <c r="P193" s="299">
        <f t="shared" ca="1" si="20"/>
        <v>5</v>
      </c>
      <c r="Q193" s="381" t="s">
        <v>1960</v>
      </c>
    </row>
    <row r="194" spans="2:17" s="8" customFormat="1" ht="20.149999999999999" customHeight="1">
      <c r="B194" s="596" t="s">
        <v>1644</v>
      </c>
      <c r="C194" s="299" t="s">
        <v>1834</v>
      </c>
      <c r="D194" s="379" t="s">
        <v>1826</v>
      </c>
      <c r="E194" s="379" t="s">
        <v>1827</v>
      </c>
      <c r="F194" s="379" t="s">
        <v>1828</v>
      </c>
      <c r="G194" s="379" t="s">
        <v>1830</v>
      </c>
      <c r="H194" s="253" t="s">
        <v>892</v>
      </c>
      <c r="I194" s="380" t="s">
        <v>1831</v>
      </c>
      <c r="J194" s="338" t="s">
        <v>1832</v>
      </c>
      <c r="K194" s="338" t="s">
        <v>1833</v>
      </c>
      <c r="L194" s="256" t="s">
        <v>951</v>
      </c>
      <c r="M194" s="256" t="s">
        <v>951</v>
      </c>
      <c r="N194" s="251">
        <v>46161</v>
      </c>
      <c r="O194" s="312"/>
      <c r="P194" s="299">
        <f t="shared" ca="1" si="20"/>
        <v>16</v>
      </c>
      <c r="Q194" s="588" t="s">
        <v>1893</v>
      </c>
    </row>
    <row r="195" spans="2:17" s="8" customFormat="1" ht="20.149999999999999" customHeight="1">
      <c r="B195" s="597"/>
      <c r="C195" s="299" t="s">
        <v>868</v>
      </c>
      <c r="D195" s="379" t="s">
        <v>1826</v>
      </c>
      <c r="E195" s="379" t="s">
        <v>1827</v>
      </c>
      <c r="F195" s="379" t="s">
        <v>1828</v>
      </c>
      <c r="G195" s="379" t="s">
        <v>1830</v>
      </c>
      <c r="H195" s="253" t="s">
        <v>892</v>
      </c>
      <c r="I195" s="462" t="s">
        <v>1858</v>
      </c>
      <c r="J195" s="294" t="s">
        <v>985</v>
      </c>
      <c r="K195" s="463" t="s">
        <v>1859</v>
      </c>
      <c r="L195" s="256"/>
      <c r="M195" s="256" t="s">
        <v>951</v>
      </c>
      <c r="N195" s="251">
        <v>46162</v>
      </c>
      <c r="O195" s="312"/>
      <c r="P195" s="299">
        <f t="shared" ca="1" si="20"/>
        <v>15</v>
      </c>
      <c r="Q195" s="589"/>
    </row>
    <row r="196" spans="2:17" s="8" customFormat="1" ht="20.149999999999999" customHeight="1">
      <c r="B196" s="597"/>
      <c r="C196" s="299" t="s">
        <v>869</v>
      </c>
      <c r="D196" s="379" t="s">
        <v>1826</v>
      </c>
      <c r="E196" s="379" t="s">
        <v>1827</v>
      </c>
      <c r="F196" s="379" t="s">
        <v>1828</v>
      </c>
      <c r="G196" s="379" t="s">
        <v>1830</v>
      </c>
      <c r="H196" s="253" t="s">
        <v>892</v>
      </c>
      <c r="I196" s="462" t="s">
        <v>1860</v>
      </c>
      <c r="J196" s="294" t="s">
        <v>1861</v>
      </c>
      <c r="K196" s="463" t="s">
        <v>1862</v>
      </c>
      <c r="L196" s="256"/>
      <c r="M196" s="256" t="s">
        <v>951</v>
      </c>
      <c r="N196" s="251">
        <v>46162</v>
      </c>
      <c r="O196" s="312"/>
      <c r="P196" s="299">
        <f t="shared" ca="1" si="20"/>
        <v>15</v>
      </c>
      <c r="Q196" s="589"/>
    </row>
    <row r="197" spans="2:17" s="8" customFormat="1" ht="20.149999999999999" customHeight="1">
      <c r="B197" s="598"/>
      <c r="C197" s="299" t="s">
        <v>870</v>
      </c>
      <c r="D197" s="379" t="s">
        <v>1826</v>
      </c>
      <c r="E197" s="379" t="s">
        <v>1827</v>
      </c>
      <c r="F197" s="379" t="s">
        <v>1828</v>
      </c>
      <c r="G197" s="379" t="s">
        <v>1830</v>
      </c>
      <c r="H197" s="253" t="s">
        <v>892</v>
      </c>
      <c r="I197" s="462" t="s">
        <v>1863</v>
      </c>
      <c r="J197" s="294" t="s">
        <v>1864</v>
      </c>
      <c r="K197" s="463" t="s">
        <v>1865</v>
      </c>
      <c r="L197" s="256"/>
      <c r="M197" s="256" t="s">
        <v>951</v>
      </c>
      <c r="N197" s="251">
        <v>46162</v>
      </c>
      <c r="O197" s="312"/>
      <c r="P197" s="299">
        <f t="shared" ca="1" si="20"/>
        <v>15</v>
      </c>
      <c r="Q197" s="590"/>
    </row>
    <row r="198" spans="2:17" s="8" customFormat="1" ht="20.149999999999999" customHeight="1">
      <c r="B198" s="183" t="s">
        <v>1356</v>
      </c>
      <c r="C198" s="299" t="s">
        <v>1171</v>
      </c>
      <c r="D198" s="379" t="s">
        <v>1042</v>
      </c>
      <c r="E198" s="379" t="s">
        <v>662</v>
      </c>
      <c r="F198" s="379" t="s">
        <v>1836</v>
      </c>
      <c r="G198" s="379" t="s">
        <v>1837</v>
      </c>
      <c r="H198" s="253" t="s">
        <v>892</v>
      </c>
      <c r="I198" s="380" t="s">
        <v>1831</v>
      </c>
      <c r="J198" s="368" t="s">
        <v>1845</v>
      </c>
      <c r="K198" s="338"/>
      <c r="L198" s="256" t="s">
        <v>1151</v>
      </c>
      <c r="M198" s="256" t="s">
        <v>1151</v>
      </c>
      <c r="N198" s="251">
        <v>46156</v>
      </c>
      <c r="O198" s="251">
        <v>46156</v>
      </c>
      <c r="P198" s="299">
        <f t="shared" ref="P198" ca="1" si="21">IF(O198="",TODAY()-N198,O198-N198)</f>
        <v>0</v>
      </c>
      <c r="Q198" s="313" t="s">
        <v>1838</v>
      </c>
    </row>
    <row r="199" spans="2:17" s="8" customFormat="1" ht="20.149999999999999" customHeight="1">
      <c r="B199" s="599" t="s">
        <v>1642</v>
      </c>
      <c r="C199" s="299" t="s">
        <v>1171</v>
      </c>
      <c r="D199" s="379" t="s">
        <v>1042</v>
      </c>
      <c r="E199" s="379" t="s">
        <v>662</v>
      </c>
      <c r="F199" s="379" t="s">
        <v>1839</v>
      </c>
      <c r="G199" s="457" t="s">
        <v>1840</v>
      </c>
      <c r="H199" s="458" t="s">
        <v>928</v>
      </c>
      <c r="I199" s="304" t="s">
        <v>1841</v>
      </c>
      <c r="J199" s="368" t="s">
        <v>996</v>
      </c>
      <c r="K199" s="182" t="s">
        <v>1846</v>
      </c>
      <c r="L199" s="256" t="s">
        <v>1151</v>
      </c>
      <c r="M199" s="256" t="s">
        <v>951</v>
      </c>
      <c r="N199" s="251">
        <v>46156</v>
      </c>
      <c r="O199" s="251"/>
      <c r="P199" s="299">
        <f t="shared" ref="P199:P206" ca="1" si="22">IF(O199="",TODAY()-N199,O199-N199)</f>
        <v>21</v>
      </c>
      <c r="Q199" s="313"/>
    </row>
    <row r="200" spans="2:17" s="8" customFormat="1" ht="20.149999999999999" customHeight="1">
      <c r="B200" s="600"/>
      <c r="C200" s="299" t="s">
        <v>868</v>
      </c>
      <c r="D200" s="379" t="s">
        <v>1042</v>
      </c>
      <c r="E200" s="379" t="s">
        <v>662</v>
      </c>
      <c r="F200" s="379" t="s">
        <v>1839</v>
      </c>
      <c r="G200" s="457" t="s">
        <v>1840</v>
      </c>
      <c r="H200" s="458" t="s">
        <v>928</v>
      </c>
      <c r="I200" s="304" t="s">
        <v>1842</v>
      </c>
      <c r="J200" s="368" t="s">
        <v>1372</v>
      </c>
      <c r="K200" s="459" t="s">
        <v>1847</v>
      </c>
      <c r="L200" s="181"/>
      <c r="M200" s="256" t="s">
        <v>951</v>
      </c>
      <c r="N200" s="251">
        <v>46156</v>
      </c>
      <c r="O200" s="251"/>
      <c r="P200" s="299">
        <f t="shared" ca="1" si="22"/>
        <v>21</v>
      </c>
      <c r="Q200" s="461"/>
    </row>
    <row r="201" spans="2:17" s="8" customFormat="1" ht="20.149999999999999" customHeight="1">
      <c r="B201" s="600"/>
      <c r="C201" s="299" t="s">
        <v>869</v>
      </c>
      <c r="D201" s="379" t="s">
        <v>1042</v>
      </c>
      <c r="E201" s="379" t="s">
        <v>662</v>
      </c>
      <c r="F201" s="379" t="s">
        <v>1839</v>
      </c>
      <c r="G201" s="457" t="s">
        <v>1840</v>
      </c>
      <c r="H201" s="458" t="s">
        <v>928</v>
      </c>
      <c r="I201" s="304" t="s">
        <v>1843</v>
      </c>
      <c r="J201" s="368" t="s">
        <v>1002</v>
      </c>
      <c r="K201" s="304" t="s">
        <v>1848</v>
      </c>
      <c r="L201" s="181"/>
      <c r="M201" s="256" t="s">
        <v>951</v>
      </c>
      <c r="N201" s="251">
        <v>46156</v>
      </c>
      <c r="O201" s="251"/>
      <c r="P201" s="299">
        <f t="shared" ca="1" si="22"/>
        <v>21</v>
      </c>
      <c r="Q201" s="461" t="s">
        <v>1850</v>
      </c>
    </row>
    <row r="202" spans="2:17" s="8" customFormat="1" ht="20.149999999999999" customHeight="1">
      <c r="B202" s="601"/>
      <c r="C202" s="299" t="s">
        <v>870</v>
      </c>
      <c r="D202" s="379" t="s">
        <v>1042</v>
      </c>
      <c r="E202" s="379" t="s">
        <v>662</v>
      </c>
      <c r="F202" s="379" t="s">
        <v>1839</v>
      </c>
      <c r="G202" s="457" t="s">
        <v>1840</v>
      </c>
      <c r="H202" s="458" t="s">
        <v>928</v>
      </c>
      <c r="I202" s="304" t="s">
        <v>1844</v>
      </c>
      <c r="J202" s="368" t="s">
        <v>1372</v>
      </c>
      <c r="K202" s="460" t="s">
        <v>1849</v>
      </c>
      <c r="L202" s="181"/>
      <c r="M202" s="256" t="s">
        <v>951</v>
      </c>
      <c r="N202" s="251">
        <v>46156</v>
      </c>
      <c r="O202" s="251"/>
      <c r="P202" s="299">
        <f t="shared" ca="1" si="22"/>
        <v>21</v>
      </c>
      <c r="Q202" s="461" t="s">
        <v>1851</v>
      </c>
    </row>
    <row r="203" spans="2:17" s="8" customFormat="1" ht="20.149999999999999" customHeight="1">
      <c r="B203" s="582" t="s">
        <v>1906</v>
      </c>
      <c r="C203" s="299" t="s">
        <v>1903</v>
      </c>
      <c r="D203" s="379" t="s">
        <v>1896</v>
      </c>
      <c r="E203" s="172" t="s">
        <v>806</v>
      </c>
      <c r="F203" s="172" t="s">
        <v>806</v>
      </c>
      <c r="G203" s="376" t="s">
        <v>1558</v>
      </c>
      <c r="H203" s="464" t="s">
        <v>974</v>
      </c>
      <c r="I203" s="464" t="s">
        <v>1897</v>
      </c>
      <c r="J203" s="464" t="s">
        <v>1898</v>
      </c>
      <c r="K203" s="465" t="s">
        <v>1901</v>
      </c>
      <c r="L203" s="181"/>
      <c r="M203" s="256" t="s">
        <v>951</v>
      </c>
      <c r="N203" s="251">
        <v>46167</v>
      </c>
      <c r="O203" s="312"/>
      <c r="P203" s="299">
        <f t="shared" ca="1" si="22"/>
        <v>10</v>
      </c>
      <c r="Q203" s="461"/>
    </row>
    <row r="204" spans="2:17" s="8" customFormat="1" ht="20.149999999999999" customHeight="1">
      <c r="B204" s="584"/>
      <c r="C204" s="299" t="s">
        <v>1904</v>
      </c>
      <c r="D204" s="379" t="s">
        <v>1896</v>
      </c>
      <c r="E204" s="172" t="s">
        <v>806</v>
      </c>
      <c r="F204" s="172" t="s">
        <v>806</v>
      </c>
      <c r="G204" s="376" t="s">
        <v>1558</v>
      </c>
      <c r="H204" s="464" t="s">
        <v>974</v>
      </c>
      <c r="I204" s="464" t="s">
        <v>1899</v>
      </c>
      <c r="J204" s="464" t="s">
        <v>1900</v>
      </c>
      <c r="K204" s="465" t="s">
        <v>1902</v>
      </c>
      <c r="L204" s="181"/>
      <c r="M204" s="256" t="s">
        <v>951</v>
      </c>
      <c r="N204" s="251">
        <v>46167</v>
      </c>
      <c r="O204" s="312"/>
      <c r="P204" s="299">
        <f t="shared" ca="1" si="22"/>
        <v>10</v>
      </c>
      <c r="Q204" s="381"/>
    </row>
    <row r="205" spans="2:17" s="8" customFormat="1" ht="20.149999999999999" customHeight="1">
      <c r="B205" s="582" t="s">
        <v>1966</v>
      </c>
      <c r="C205" s="299" t="s">
        <v>1964</v>
      </c>
      <c r="D205" s="379" t="s">
        <v>1963</v>
      </c>
      <c r="E205" s="99" t="s">
        <v>650</v>
      </c>
      <c r="F205" s="99" t="s">
        <v>1874</v>
      </c>
      <c r="G205" s="379" t="s">
        <v>1967</v>
      </c>
      <c r="H205" s="253" t="s">
        <v>974</v>
      </c>
      <c r="I205" s="295" t="s">
        <v>1968</v>
      </c>
      <c r="J205" s="294" t="s">
        <v>1969</v>
      </c>
      <c r="K205" s="287" t="s">
        <v>1971</v>
      </c>
      <c r="L205" s="181"/>
      <c r="M205" s="256" t="s">
        <v>951</v>
      </c>
      <c r="N205" s="251">
        <v>46169</v>
      </c>
      <c r="O205" s="312"/>
      <c r="P205" s="299">
        <f t="shared" ca="1" si="22"/>
        <v>8</v>
      </c>
      <c r="Q205" s="381"/>
    </row>
    <row r="206" spans="2:17" s="8" customFormat="1" ht="20.149999999999999" customHeight="1">
      <c r="B206" s="584"/>
      <c r="C206" s="299" t="s">
        <v>1973</v>
      </c>
      <c r="D206" s="379" t="s">
        <v>1963</v>
      </c>
      <c r="E206" s="99" t="s">
        <v>650</v>
      </c>
      <c r="F206" s="99" t="s">
        <v>1874</v>
      </c>
      <c r="G206" s="379" t="s">
        <v>1967</v>
      </c>
      <c r="H206" s="253" t="s">
        <v>974</v>
      </c>
      <c r="I206" s="295" t="s">
        <v>1970</v>
      </c>
      <c r="J206" s="294" t="s">
        <v>1969</v>
      </c>
      <c r="K206" s="287" t="s">
        <v>1972</v>
      </c>
      <c r="L206" s="181"/>
      <c r="M206" s="256" t="s">
        <v>951</v>
      </c>
      <c r="N206" s="251">
        <v>46169</v>
      </c>
      <c r="O206" s="312"/>
      <c r="P206" s="299">
        <f t="shared" ca="1" si="22"/>
        <v>8</v>
      </c>
      <c r="Q206" s="381"/>
    </row>
    <row r="209" spans="11:11" ht="20.149999999999999" customHeight="1">
      <c r="K209"/>
    </row>
  </sheetData>
  <autoFilter ref="A2:AMO206"/>
  <mergeCells count="28">
    <mergeCell ref="B205:B206"/>
    <mergeCell ref="B188:B193"/>
    <mergeCell ref="B184:B187"/>
    <mergeCell ref="B174:B183"/>
    <mergeCell ref="B194:B197"/>
    <mergeCell ref="B203:B204"/>
    <mergeCell ref="B199:B202"/>
    <mergeCell ref="Q194:Q197"/>
    <mergeCell ref="Q176:Q178"/>
    <mergeCell ref="B142:B143"/>
    <mergeCell ref="B156:B158"/>
    <mergeCell ref="B162:B164"/>
    <mergeCell ref="B165:B168"/>
    <mergeCell ref="Q180:Q181"/>
    <mergeCell ref="B159:B161"/>
    <mergeCell ref="B169:B173"/>
    <mergeCell ref="B3:B30"/>
    <mergeCell ref="B42:B68"/>
    <mergeCell ref="B76:B90"/>
    <mergeCell ref="B146:B155"/>
    <mergeCell ref="B74:B75"/>
    <mergeCell ref="B69:B73"/>
    <mergeCell ref="B31:B41"/>
    <mergeCell ref="B91:B92"/>
    <mergeCell ref="B93:B114"/>
    <mergeCell ref="B115:B125"/>
    <mergeCell ref="B126:B141"/>
    <mergeCell ref="B144:B145"/>
  </mergeCells>
  <phoneticPr fontId="5" type="noConversion"/>
  <conditionalFormatting sqref="L1:M1048576">
    <cfRule type="cellIs" dxfId="36" priority="1" operator="equal">
      <formula>"LIM"</formula>
    </cfRule>
    <cfRule type="cellIs" dxfId="35" priority="2" operator="equal">
      <formula>"WNF"</formula>
    </cfRule>
    <cfRule type="cellIs" dxfId="34" priority="3" operator="equal">
      <formula>"Cancelled"</formula>
    </cfRule>
    <cfRule type="cellIs" dxfId="33" priority="4" operator="equal">
      <formula>"Watch"</formula>
    </cfRule>
    <cfRule type="cellIs" dxfId="32" priority="5" operator="equal">
      <formula>"Unknown Fix"</formula>
    </cfRule>
    <cfRule type="cellIs" dxfId="31" priority="6" operator="equal">
      <formula>"CND"</formula>
    </cfRule>
    <cfRule type="cellIs" dxfId="30" priority="7" operator="equal">
      <formula>"Fixed"</formula>
    </cfRule>
    <cfRule type="cellIs" dxfId="29" priority="8" operator="equal">
      <formula>"Open"</formula>
    </cfRule>
  </conditionalFormatting>
  <dataValidations count="5">
    <dataValidation type="list" allowBlank="1" showInputMessage="1" showErrorMessage="1" sqref="L1:M2">
      <formula1>"Open,Close"</formula1>
      <formula2>0</formula2>
    </dataValidation>
    <dataValidation type="list" allowBlank="1" showInputMessage="1" showErrorMessage="1" sqref="M93 M96:M105 M107:M114 M156:M158 M194:M198 L4:L199">
      <formula1>"Open,Closed,Tracking,Cancelled,WNF,LIM"</formula1>
    </dataValidation>
    <dataValidation type="list" allowBlank="1" showInputMessage="1" showErrorMessage="1" sqref="L3:M3 M4:M92 M94:M95 M106 M115:M155 M159:M193 M199:M206">
      <formula1>"Open,Fixed,CND,Unknown Fix,Watch,Cancelled,WNF,LIM"</formula1>
    </dataValidation>
    <dataValidation type="list" allowBlank="1" showInputMessage="1" showErrorMessage="1" sqref="E205:E206">
      <formula1>$B$89:$F$89</formula1>
    </dataValidation>
    <dataValidation type="list" allowBlank="1" showInputMessage="1" showErrorMessage="1" sqref="F205:F206">
      <formula1>INDIRECT(E205)</formula1>
    </dataValidation>
  </dataValidations>
  <hyperlinks>
    <hyperlink ref="B74" location="'SW Sustain Tracking'!A1" display="C38 NB_202604_06"/>
    <hyperlink ref="B69" location="'Task List'!B4" display="C38 NB_202604_01"/>
    <hyperlink ref="B69:B70" location="'SW Sustain Tracking'!A1" display="C38 NB_202604_05"/>
    <hyperlink ref="B3:B10" location="'Task List'!B4" display="C38 NB_202604_01"/>
    <hyperlink ref="B31" location="'Task List'!B4" display="C38 NB_202604_01"/>
    <hyperlink ref="B93" location="'Task List'!B4" display="C38 NB_202604_01"/>
    <hyperlink ref="B115" location="'Task List'!B4" display="C38 NB_202604_01"/>
    <hyperlink ref="B126:B141" location="'SW Sustain Tracking'!A1" display="C38 NB_202603_01"/>
    <hyperlink ref="B93:B114" location="'SW Sustain Tracking'!B4" display="C38 NB_202604_03"/>
    <hyperlink ref="B115:B125" location="'SW Sustain Tracking'!B4" display="C38 NB_202604_01"/>
    <hyperlink ref="B144:B145" location="'SW Sustain Tracking'!A1" display="C38 NB_202604_10"/>
    <hyperlink ref="B146:B155" location="'SW Sustain Tracking'!A1" display="C38 NB_202604_08"/>
    <hyperlink ref="B156:B158" location="'SW Sustain Tracking'!A1" display="C38 NB_202604_04"/>
    <hyperlink ref="B135" location="'SW Sustain Tracking'!A1" display="C38 NB_202603_01"/>
    <hyperlink ref="B162" location="'SW Sustain Tracking'!B24" display="C38 NB_202604_16"/>
    <hyperlink ref="B159" location="'SW Sustain Tracking'!B23" display="C38 NB_202604_15"/>
    <hyperlink ref="B165" location="'SW Sustain Tracking'!B22" display="C38 NB_202604_17"/>
    <hyperlink ref="B136" location="'SW Sustain Tracking'!A1" display="C38 NB_202603_01"/>
    <hyperlink ref="B137" location="'SW Sustain Tracking'!A1" display="C38 NB_202603_01"/>
    <hyperlink ref="B140" location="'SW Sustain Tracking'!A1" display="C38 NB_202603_01"/>
    <hyperlink ref="B91" location="'Task List'!B4" display="C38 NB_202604_01"/>
    <hyperlink ref="B169:B173" location="'SW Sustain Tracking'!A1" display="C38 NB_202604_07"/>
    <hyperlink ref="B142" location="'SW Sustain Tracking'!A1" display="C38 NB_202604_10"/>
    <hyperlink ref="B154" location="'SW Sustain Tracking'!A1" display="C38 NB_202604_08"/>
    <hyperlink ref="B122" location="'SW Sustain Tracking'!B4" display="C38 NB_202604_01"/>
    <hyperlink ref="B121" location="'SW Sustain Tracking'!B4" display="C38 NB_202604_01"/>
    <hyperlink ref="B174" location="'SW Sustain Tracking'!B30" display="C38 NB_202604_23"/>
    <hyperlink ref="B184" location="'SW Sustain Tracking'!B31" display="C38 NB_202604_22"/>
    <hyperlink ref="B174:B180" location="'SW Sustain Tracking'!B31" display="C38 NB_202605_05"/>
    <hyperlink ref="B184:B185" location="'SW Sustain Tracking'!B32" display="C38 NB_202605_04"/>
    <hyperlink ref="B188" location="'Task List'!B14" display="C38 AIO_20260501"/>
  </hyperlink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4:V200"/>
  <sheetViews>
    <sheetView zoomScale="57" zoomScaleNormal="57" workbookViewId="0">
      <selection activeCell="J1" sqref="J1:J1048576"/>
    </sheetView>
  </sheetViews>
  <sheetFormatPr defaultColWidth="9.08984375" defaultRowHeight="14.5"/>
  <cols>
    <col min="1" max="1" width="2.54296875" style="38" customWidth="1"/>
    <col min="2" max="2" width="16.81640625" style="38" customWidth="1"/>
    <col min="3" max="3" width="13.453125" style="38" customWidth="1"/>
    <col min="4" max="4" width="7.08984375" style="38" customWidth="1"/>
    <col min="5" max="5" width="18.81640625" style="38" customWidth="1"/>
    <col min="6" max="6" width="14.54296875" style="41" customWidth="1"/>
    <col min="7" max="7" width="38.453125" style="38" customWidth="1"/>
    <col min="8" max="8" width="17.08984375" style="38" customWidth="1"/>
    <col min="9" max="10" width="14.08984375" style="41" customWidth="1"/>
    <col min="11" max="11" width="20.08984375" style="41" customWidth="1"/>
    <col min="12" max="12" width="9.54296875" style="38" customWidth="1"/>
    <col min="13" max="13" width="9.08984375" style="38" customWidth="1"/>
    <col min="14" max="14" width="6.08984375" style="38" customWidth="1"/>
    <col min="15" max="15" width="10.08984375" style="38" customWidth="1"/>
    <col min="16" max="18" width="9.08984375" style="40"/>
    <col min="19" max="19" width="9.08984375" style="38"/>
    <col min="20" max="20" width="14.08984375" style="39" customWidth="1"/>
    <col min="21" max="16384" width="9.08984375" style="38"/>
  </cols>
  <sheetData>
    <row r="4" spans="2:20" ht="20.149999999999999" customHeight="1">
      <c r="C4" s="50"/>
      <c r="J4" s="602" t="s">
        <v>509</v>
      </c>
      <c r="K4" s="602"/>
      <c r="O4" s="442">
        <v>46113</v>
      </c>
      <c r="P4" s="443"/>
      <c r="Q4" s="443"/>
      <c r="R4" s="443"/>
    </row>
    <row r="5" spans="2:20" ht="33.65" customHeight="1">
      <c r="B5" s="449" t="s">
        <v>1762</v>
      </c>
      <c r="C5" s="48"/>
      <c r="D5" s="48" t="s">
        <v>43</v>
      </c>
      <c r="E5" s="441" t="s">
        <v>508</v>
      </c>
      <c r="F5" s="48" t="s">
        <v>20</v>
      </c>
      <c r="G5" s="49" t="s">
        <v>507</v>
      </c>
      <c r="H5" s="49" t="s">
        <v>506</v>
      </c>
      <c r="I5" s="48" t="s">
        <v>505</v>
      </c>
      <c r="J5" s="48" t="s">
        <v>504</v>
      </c>
      <c r="K5" s="47" t="s">
        <v>503</v>
      </c>
      <c r="O5" s="444" t="s">
        <v>1752</v>
      </c>
      <c r="P5" s="445" t="s">
        <v>1753</v>
      </c>
      <c r="Q5" s="445" t="s">
        <v>1754</v>
      </c>
      <c r="R5" s="445" t="s">
        <v>1755</v>
      </c>
      <c r="T5" s="51"/>
    </row>
    <row r="6" spans="2:20">
      <c r="B6" s="229"/>
      <c r="C6" s="420" t="s">
        <v>1693</v>
      </c>
      <c r="D6" s="420">
        <v>1</v>
      </c>
      <c r="E6" s="420" t="s">
        <v>550</v>
      </c>
      <c r="F6" s="421" t="s">
        <v>502</v>
      </c>
      <c r="G6" s="422" t="s">
        <v>501</v>
      </c>
      <c r="H6" s="422"/>
      <c r="I6" s="230">
        <v>46114</v>
      </c>
      <c r="J6" s="230" t="s">
        <v>1694</v>
      </c>
      <c r="K6" s="230" t="s">
        <v>1694</v>
      </c>
      <c r="M6" s="40"/>
      <c r="O6" s="446" t="str">
        <f>IF($O$4&lt;I6,"NPI",IF($O$4&lt;J6,"MP",IF($O$4&lt;K6,"EOP","EOS")))</f>
        <v>NPI</v>
      </c>
      <c r="P6" s="443" t="str">
        <f t="shared" ref="P6:P14" si="0">IF(O6=P$5,($O$4-I6)/365,"NA")</f>
        <v>NA</v>
      </c>
      <c r="Q6" s="443" t="str">
        <f t="shared" ref="Q6:R14" si="1">IF($O6=Q$5,($O$4-J6)/365,"NA")</f>
        <v>NA</v>
      </c>
      <c r="R6" s="443" t="str">
        <f t="shared" si="1"/>
        <v>NA</v>
      </c>
    </row>
    <row r="7" spans="2:20">
      <c r="B7" s="229"/>
      <c r="C7" s="420" t="s">
        <v>1693</v>
      </c>
      <c r="D7" s="420">
        <v>2</v>
      </c>
      <c r="E7" s="420" t="s">
        <v>1695</v>
      </c>
      <c r="F7" s="421" t="s">
        <v>500</v>
      </c>
      <c r="G7" s="422" t="s">
        <v>499</v>
      </c>
      <c r="H7" s="422"/>
      <c r="I7" s="230">
        <v>46125</v>
      </c>
      <c r="J7" s="230">
        <v>46843</v>
      </c>
      <c r="K7" s="230">
        <f>DATE(YEAR(J7)+5,MONTH(J7),DAY(J7))</f>
        <v>48669</v>
      </c>
      <c r="M7" s="40"/>
      <c r="O7" s="446" t="str">
        <f t="shared" ref="O7:O14" si="2">IF($O$4&lt;I7,"NPI",IF($O$4&lt;J7,"MP",IF($O$4&lt;K7,"EOP","EOS")))</f>
        <v>NPI</v>
      </c>
      <c r="P7" s="443" t="str">
        <f t="shared" si="0"/>
        <v>NA</v>
      </c>
      <c r="Q7" s="443" t="str">
        <f t="shared" si="1"/>
        <v>NA</v>
      </c>
      <c r="R7" s="443" t="str">
        <f t="shared" si="1"/>
        <v>NA</v>
      </c>
    </row>
    <row r="8" spans="2:20">
      <c r="B8" s="229"/>
      <c r="C8" s="420" t="s">
        <v>1693</v>
      </c>
      <c r="D8" s="420">
        <v>3</v>
      </c>
      <c r="E8" s="420" t="s">
        <v>1695</v>
      </c>
      <c r="F8" s="421" t="s">
        <v>498</v>
      </c>
      <c r="G8" s="422" t="s">
        <v>497</v>
      </c>
      <c r="H8" s="422"/>
      <c r="I8" s="230">
        <v>46083</v>
      </c>
      <c r="J8" s="230">
        <v>46843</v>
      </c>
      <c r="K8" s="230">
        <f t="shared" ref="K8:K14" si="3">DATE(YEAR(J8)+5,MONTH(J8),DAY(J8))</f>
        <v>48669</v>
      </c>
      <c r="M8" s="40"/>
      <c r="O8" s="446" t="str">
        <f t="shared" si="2"/>
        <v>MP</v>
      </c>
      <c r="P8" s="443">
        <f t="shared" si="0"/>
        <v>8.2191780821917804E-2</v>
      </c>
      <c r="Q8" s="443" t="str">
        <f t="shared" si="1"/>
        <v>NA</v>
      </c>
      <c r="R8" s="443" t="str">
        <f t="shared" si="1"/>
        <v>NA</v>
      </c>
    </row>
    <row r="9" spans="2:20">
      <c r="B9" s="229"/>
      <c r="C9" s="420" t="s">
        <v>1693</v>
      </c>
      <c r="D9" s="420">
        <v>4</v>
      </c>
      <c r="E9" s="420" t="s">
        <v>1695</v>
      </c>
      <c r="F9" s="421" t="s">
        <v>496</v>
      </c>
      <c r="G9" s="422" t="s">
        <v>495</v>
      </c>
      <c r="H9" s="422"/>
      <c r="I9" s="230">
        <v>46083</v>
      </c>
      <c r="J9" s="230">
        <v>46843</v>
      </c>
      <c r="K9" s="230">
        <f t="shared" si="3"/>
        <v>48669</v>
      </c>
      <c r="M9" s="40"/>
      <c r="O9" s="446" t="str">
        <f t="shared" si="2"/>
        <v>MP</v>
      </c>
      <c r="P9" s="443">
        <f t="shared" si="0"/>
        <v>8.2191780821917804E-2</v>
      </c>
      <c r="Q9" s="443" t="str">
        <f t="shared" si="1"/>
        <v>NA</v>
      </c>
      <c r="R9" s="443" t="str">
        <f t="shared" si="1"/>
        <v>NA</v>
      </c>
    </row>
    <row r="10" spans="2:20">
      <c r="B10" s="229"/>
      <c r="C10" s="420" t="s">
        <v>1693</v>
      </c>
      <c r="D10" s="420">
        <v>5</v>
      </c>
      <c r="E10" s="420" t="s">
        <v>1695</v>
      </c>
      <c r="F10" s="421" t="s">
        <v>494</v>
      </c>
      <c r="G10" s="422" t="s">
        <v>493</v>
      </c>
      <c r="H10" s="422"/>
      <c r="I10" s="230">
        <v>46086</v>
      </c>
      <c r="J10" s="230">
        <v>46843</v>
      </c>
      <c r="K10" s="230">
        <f t="shared" si="3"/>
        <v>48669</v>
      </c>
      <c r="M10" s="40"/>
      <c r="O10" s="446" t="str">
        <f t="shared" si="2"/>
        <v>MP</v>
      </c>
      <c r="P10" s="443">
        <f t="shared" si="0"/>
        <v>7.3972602739726029E-2</v>
      </c>
      <c r="Q10" s="443" t="str">
        <f t="shared" si="1"/>
        <v>NA</v>
      </c>
      <c r="R10" s="443" t="str">
        <f t="shared" si="1"/>
        <v>NA</v>
      </c>
    </row>
    <row r="11" spans="2:20">
      <c r="B11" s="229"/>
      <c r="C11" s="420" t="s">
        <v>1693</v>
      </c>
      <c r="D11" s="420">
        <v>6</v>
      </c>
      <c r="E11" s="420" t="s">
        <v>1695</v>
      </c>
      <c r="F11" s="421" t="s">
        <v>492</v>
      </c>
      <c r="G11" s="422" t="s">
        <v>491</v>
      </c>
      <c r="H11" s="422"/>
      <c r="I11" s="230">
        <v>46111</v>
      </c>
      <c r="J11" s="230">
        <v>46843</v>
      </c>
      <c r="K11" s="230">
        <f t="shared" si="3"/>
        <v>48669</v>
      </c>
      <c r="M11" s="40"/>
      <c r="O11" s="446" t="str">
        <f t="shared" si="2"/>
        <v>MP</v>
      </c>
      <c r="P11" s="443">
        <f t="shared" si="0"/>
        <v>5.4794520547945206E-3</v>
      </c>
      <c r="Q11" s="443" t="str">
        <f t="shared" si="1"/>
        <v>NA</v>
      </c>
      <c r="R11" s="443" t="str">
        <f t="shared" si="1"/>
        <v>NA</v>
      </c>
    </row>
    <row r="12" spans="2:20">
      <c r="B12" s="229"/>
      <c r="C12" s="420" t="s">
        <v>1693</v>
      </c>
      <c r="D12" s="420">
        <v>7</v>
      </c>
      <c r="E12" s="420" t="s">
        <v>1695</v>
      </c>
      <c r="F12" s="421" t="s">
        <v>490</v>
      </c>
      <c r="G12" s="422" t="s">
        <v>489</v>
      </c>
      <c r="H12" s="422"/>
      <c r="I12" s="230">
        <v>46077</v>
      </c>
      <c r="J12" s="230">
        <v>46843</v>
      </c>
      <c r="K12" s="230">
        <f t="shared" si="3"/>
        <v>48669</v>
      </c>
      <c r="M12" s="40"/>
      <c r="O12" s="446" t="str">
        <f t="shared" si="2"/>
        <v>MP</v>
      </c>
      <c r="P12" s="443">
        <f t="shared" si="0"/>
        <v>9.8630136986301367E-2</v>
      </c>
      <c r="Q12" s="443" t="str">
        <f t="shared" si="1"/>
        <v>NA</v>
      </c>
      <c r="R12" s="443" t="str">
        <f t="shared" si="1"/>
        <v>NA</v>
      </c>
    </row>
    <row r="13" spans="2:20">
      <c r="B13" s="229"/>
      <c r="C13" s="420" t="s">
        <v>1693</v>
      </c>
      <c r="D13" s="420">
        <v>8</v>
      </c>
      <c r="E13" s="420" t="s">
        <v>1695</v>
      </c>
      <c r="F13" s="421" t="s">
        <v>488</v>
      </c>
      <c r="G13" s="422" t="s">
        <v>487</v>
      </c>
      <c r="H13" s="422"/>
      <c r="I13" s="230">
        <v>46077</v>
      </c>
      <c r="J13" s="230">
        <v>46843</v>
      </c>
      <c r="K13" s="230">
        <f t="shared" si="3"/>
        <v>48669</v>
      </c>
      <c r="M13" s="40"/>
      <c r="O13" s="446" t="str">
        <f t="shared" si="2"/>
        <v>MP</v>
      </c>
      <c r="P13" s="443">
        <f t="shared" si="0"/>
        <v>9.8630136986301367E-2</v>
      </c>
      <c r="Q13" s="443" t="str">
        <f t="shared" si="1"/>
        <v>NA</v>
      </c>
      <c r="R13" s="443" t="str">
        <f t="shared" si="1"/>
        <v>NA</v>
      </c>
    </row>
    <row r="14" spans="2:20">
      <c r="B14" s="229"/>
      <c r="C14" s="420" t="s">
        <v>1693</v>
      </c>
      <c r="D14" s="420">
        <v>9</v>
      </c>
      <c r="E14" s="420" t="s">
        <v>1696</v>
      </c>
      <c r="F14" s="421" t="s">
        <v>486</v>
      </c>
      <c r="G14" s="422" t="s">
        <v>1697</v>
      </c>
      <c r="H14" s="422"/>
      <c r="I14" s="230">
        <v>46078</v>
      </c>
      <c r="J14" s="230">
        <v>46660</v>
      </c>
      <c r="K14" s="230">
        <f t="shared" si="3"/>
        <v>48487</v>
      </c>
      <c r="M14" s="40"/>
      <c r="O14" s="446" t="str">
        <f t="shared" si="2"/>
        <v>MP</v>
      </c>
      <c r="P14" s="443">
        <f t="shared" si="0"/>
        <v>9.5890410958904104E-2</v>
      </c>
      <c r="Q14" s="443" t="str">
        <f t="shared" si="1"/>
        <v>NA</v>
      </c>
      <c r="R14" s="443" t="str">
        <f t="shared" si="1"/>
        <v>NA</v>
      </c>
    </row>
    <row r="15" spans="2:20">
      <c r="B15" s="435" t="s">
        <v>1763</v>
      </c>
      <c r="C15" s="423"/>
      <c r="D15" s="423"/>
      <c r="E15" s="423"/>
      <c r="F15" s="424"/>
      <c r="G15" s="425"/>
      <c r="H15" s="425"/>
      <c r="I15" s="426"/>
      <c r="J15" s="426"/>
      <c r="K15" s="426"/>
      <c r="M15" s="40"/>
      <c r="O15" s="446"/>
      <c r="P15" s="443"/>
      <c r="Q15" s="443"/>
      <c r="R15" s="443"/>
    </row>
    <row r="16" spans="2:20">
      <c r="B16" s="229"/>
      <c r="C16" s="420" t="s">
        <v>1693</v>
      </c>
      <c r="D16" s="420">
        <v>10</v>
      </c>
      <c r="E16" s="420" t="s">
        <v>1696</v>
      </c>
      <c r="F16" s="421" t="s">
        <v>485</v>
      </c>
      <c r="G16" s="422" t="s">
        <v>484</v>
      </c>
      <c r="H16" s="422"/>
      <c r="I16" s="230">
        <v>46037</v>
      </c>
      <c r="J16" s="230">
        <v>46660</v>
      </c>
      <c r="K16" s="230">
        <f>DATE(YEAR(J16)+5,MONTH(J16),DAY(J16))</f>
        <v>48487</v>
      </c>
      <c r="M16" s="40"/>
      <c r="O16" s="446" t="str">
        <f t="shared" ref="O16:O17" si="4">IF($O$4&lt;I16,"NPI",IF($O$4&lt;J16,"MP",IF($O$4&lt;K16,"EOP","EOS")))</f>
        <v>MP</v>
      </c>
      <c r="P16" s="443">
        <f t="shared" ref="P16:P17" si="5">IF(O16=P$5,($O$4-I16)/365,"NA")</f>
        <v>0.20821917808219179</v>
      </c>
      <c r="Q16" s="443" t="str">
        <f t="shared" ref="Q16:R17" si="6">IF($O16=Q$5,($O$4-J16)/365,"NA")</f>
        <v>NA</v>
      </c>
      <c r="R16" s="443" t="str">
        <f t="shared" si="6"/>
        <v>NA</v>
      </c>
    </row>
    <row r="17" spans="2:18">
      <c r="B17" s="229"/>
      <c r="C17" s="420"/>
      <c r="D17" s="420">
        <v>11</v>
      </c>
      <c r="E17" s="420" t="s">
        <v>1695</v>
      </c>
      <c r="F17" s="421" t="s">
        <v>1698</v>
      </c>
      <c r="G17" s="422" t="s">
        <v>1699</v>
      </c>
      <c r="H17" s="422"/>
      <c r="I17" s="230">
        <v>46265</v>
      </c>
      <c r="J17" s="230" t="s">
        <v>1694</v>
      </c>
      <c r="K17" s="230" t="s">
        <v>1694</v>
      </c>
      <c r="M17" s="40"/>
      <c r="O17" s="446" t="str">
        <f t="shared" si="4"/>
        <v>NPI</v>
      </c>
      <c r="P17" s="443" t="str">
        <f t="shared" si="5"/>
        <v>NA</v>
      </c>
      <c r="Q17" s="443" t="str">
        <f t="shared" si="6"/>
        <v>NA</v>
      </c>
      <c r="R17" s="443" t="str">
        <f t="shared" si="6"/>
        <v>NA</v>
      </c>
    </row>
    <row r="18" spans="2:18">
      <c r="B18" s="435" t="s">
        <v>1764</v>
      </c>
      <c r="C18" s="423"/>
      <c r="D18" s="423"/>
      <c r="E18" s="423"/>
      <c r="F18" s="424"/>
      <c r="G18" s="425"/>
      <c r="H18" s="425"/>
      <c r="I18" s="426"/>
      <c r="J18" s="426"/>
      <c r="K18" s="426"/>
      <c r="M18" s="40"/>
      <c r="O18" s="446"/>
      <c r="P18" s="443"/>
      <c r="Q18" s="443"/>
      <c r="R18" s="443"/>
    </row>
    <row r="19" spans="2:18">
      <c r="B19" s="229"/>
      <c r="C19" s="420"/>
      <c r="D19" s="420">
        <v>12</v>
      </c>
      <c r="E19" s="420" t="s">
        <v>1695</v>
      </c>
      <c r="F19" s="421" t="s">
        <v>1700</v>
      </c>
      <c r="G19" s="422" t="s">
        <v>1701</v>
      </c>
      <c r="H19" s="422"/>
      <c r="I19" s="230">
        <v>46265</v>
      </c>
      <c r="J19" s="230" t="s">
        <v>1694</v>
      </c>
      <c r="K19" s="230" t="s">
        <v>1694</v>
      </c>
      <c r="M19" s="40"/>
      <c r="O19" s="446" t="str">
        <f t="shared" ref="O19:O21" si="7">IF($O$4&lt;I19,"NPI",IF($O$4&lt;J19,"MP",IF($O$4&lt;K19,"EOP","EOS")))</f>
        <v>NPI</v>
      </c>
      <c r="P19" s="443" t="str">
        <f t="shared" ref="P19:P21" si="8">IF(O19=P$5,($O$4-I19)/365,"NA")</f>
        <v>NA</v>
      </c>
      <c r="Q19" s="443" t="str">
        <f t="shared" ref="Q19:R21" si="9">IF($O19=Q$5,($O$4-J19)/365,"NA")</f>
        <v>NA</v>
      </c>
      <c r="R19" s="443" t="str">
        <f t="shared" si="9"/>
        <v>NA</v>
      </c>
    </row>
    <row r="20" spans="2:18">
      <c r="B20" s="229"/>
      <c r="C20" s="420" t="s">
        <v>1693</v>
      </c>
      <c r="D20" s="420">
        <v>13</v>
      </c>
      <c r="E20" s="420" t="s">
        <v>1702</v>
      </c>
      <c r="F20" s="421" t="s">
        <v>483</v>
      </c>
      <c r="G20" s="422" t="s">
        <v>1703</v>
      </c>
      <c r="H20" s="422"/>
      <c r="I20" s="230">
        <v>46096</v>
      </c>
      <c r="J20" s="230">
        <v>46660</v>
      </c>
      <c r="K20" s="230">
        <f t="shared" ref="K20:K21" si="10">DATE(YEAR(J20)+5,MONTH(J20),DAY(J20))</f>
        <v>48487</v>
      </c>
      <c r="M20" s="40"/>
      <c r="O20" s="446" t="str">
        <f t="shared" si="7"/>
        <v>MP</v>
      </c>
      <c r="P20" s="443">
        <f t="shared" si="8"/>
        <v>4.6575342465753428E-2</v>
      </c>
      <c r="Q20" s="443" t="str">
        <f t="shared" si="9"/>
        <v>NA</v>
      </c>
      <c r="R20" s="443" t="str">
        <f t="shared" si="9"/>
        <v>NA</v>
      </c>
    </row>
    <row r="21" spans="2:18">
      <c r="B21" s="229"/>
      <c r="C21" s="420" t="s">
        <v>1693</v>
      </c>
      <c r="D21" s="420">
        <v>14</v>
      </c>
      <c r="E21" s="420" t="s">
        <v>1702</v>
      </c>
      <c r="F21" s="427" t="s">
        <v>483</v>
      </c>
      <c r="G21" s="422" t="s">
        <v>1704</v>
      </c>
      <c r="H21" s="422"/>
      <c r="I21" s="230">
        <v>46111</v>
      </c>
      <c r="J21" s="230">
        <v>46660</v>
      </c>
      <c r="K21" s="230">
        <f t="shared" si="10"/>
        <v>48487</v>
      </c>
      <c r="M21" s="40"/>
      <c r="O21" s="446" t="str">
        <f t="shared" si="7"/>
        <v>MP</v>
      </c>
      <c r="P21" s="443">
        <f t="shared" si="8"/>
        <v>5.4794520547945206E-3</v>
      </c>
      <c r="Q21" s="443" t="str">
        <f t="shared" si="9"/>
        <v>NA</v>
      </c>
      <c r="R21" s="443" t="str">
        <f t="shared" si="9"/>
        <v>NA</v>
      </c>
    </row>
    <row r="22" spans="2:18">
      <c r="B22" s="435" t="s">
        <v>1765</v>
      </c>
      <c r="C22" s="423"/>
      <c r="D22" s="423"/>
      <c r="E22" s="423"/>
      <c r="F22" s="424"/>
      <c r="G22" s="425"/>
      <c r="H22" s="425"/>
      <c r="I22" s="426"/>
      <c r="J22" s="426"/>
      <c r="K22" s="426"/>
      <c r="M22" s="40"/>
      <c r="O22" s="446"/>
      <c r="P22" s="443"/>
      <c r="Q22" s="443"/>
      <c r="R22" s="443"/>
    </row>
    <row r="23" spans="2:18">
      <c r="B23" s="229"/>
      <c r="C23" s="420" t="s">
        <v>1693</v>
      </c>
      <c r="D23" s="420">
        <v>15</v>
      </c>
      <c r="E23" s="420" t="s">
        <v>1702</v>
      </c>
      <c r="F23" s="421" t="s">
        <v>482</v>
      </c>
      <c r="G23" s="422" t="s">
        <v>481</v>
      </c>
      <c r="H23" s="422"/>
      <c r="I23" s="230">
        <v>46078</v>
      </c>
      <c r="J23" s="230">
        <v>46568</v>
      </c>
      <c r="K23" s="230">
        <f t="shared" ref="K23:K24" si="11">DATE(YEAR(J23)+5,MONTH(J23),DAY(J23))</f>
        <v>48395</v>
      </c>
      <c r="M23" s="40"/>
      <c r="O23" s="446" t="str">
        <f t="shared" ref="O23:O28" si="12">IF($O$4&lt;I23,"NPI",IF($O$4&lt;J23,"MP",IF($O$4&lt;K23,"EOP","EOS")))</f>
        <v>MP</v>
      </c>
      <c r="P23" s="443">
        <f t="shared" ref="P23:P28" si="13">IF(O23=P$5,($O$4-I23)/365,"NA")</f>
        <v>9.5890410958904104E-2</v>
      </c>
      <c r="Q23" s="443" t="str">
        <f t="shared" ref="Q23:R28" si="14">IF($O23=Q$5,($O$4-J23)/365,"NA")</f>
        <v>NA</v>
      </c>
      <c r="R23" s="443" t="str">
        <f t="shared" si="14"/>
        <v>NA</v>
      </c>
    </row>
    <row r="24" spans="2:18">
      <c r="B24" s="229"/>
      <c r="C24" s="420" t="s">
        <v>1693</v>
      </c>
      <c r="D24" s="420">
        <v>16</v>
      </c>
      <c r="E24" s="420" t="s">
        <v>1702</v>
      </c>
      <c r="F24" s="421" t="s">
        <v>480</v>
      </c>
      <c r="G24" s="422" t="s">
        <v>479</v>
      </c>
      <c r="H24" s="422"/>
      <c r="I24" s="230">
        <v>46052</v>
      </c>
      <c r="J24" s="230">
        <v>46568</v>
      </c>
      <c r="K24" s="230">
        <f t="shared" si="11"/>
        <v>48395</v>
      </c>
      <c r="M24" s="40"/>
      <c r="O24" s="446" t="str">
        <f t="shared" si="12"/>
        <v>MP</v>
      </c>
      <c r="P24" s="443">
        <f t="shared" si="13"/>
        <v>0.16712328767123288</v>
      </c>
      <c r="Q24" s="443" t="str">
        <f t="shared" si="14"/>
        <v>NA</v>
      </c>
      <c r="R24" s="443" t="str">
        <f t="shared" si="14"/>
        <v>NA</v>
      </c>
    </row>
    <row r="25" spans="2:18">
      <c r="B25" s="229"/>
      <c r="C25" s="420" t="s">
        <v>1693</v>
      </c>
      <c r="D25" s="420">
        <v>17</v>
      </c>
      <c r="E25" s="420" t="s">
        <v>1702</v>
      </c>
      <c r="F25" s="421" t="s">
        <v>478</v>
      </c>
      <c r="G25" s="422" t="s">
        <v>477</v>
      </c>
      <c r="H25" s="422"/>
      <c r="I25" s="230">
        <v>46125</v>
      </c>
      <c r="J25" s="230" t="s">
        <v>1694</v>
      </c>
      <c r="K25" s="230" t="s">
        <v>1694</v>
      </c>
      <c r="M25" s="40"/>
      <c r="O25" s="446" t="str">
        <f t="shared" si="12"/>
        <v>NPI</v>
      </c>
      <c r="P25" s="443" t="str">
        <f t="shared" si="13"/>
        <v>NA</v>
      </c>
      <c r="Q25" s="443" t="str">
        <f t="shared" si="14"/>
        <v>NA</v>
      </c>
      <c r="R25" s="443" t="str">
        <f t="shared" si="14"/>
        <v>NA</v>
      </c>
    </row>
    <row r="26" spans="2:18">
      <c r="B26" s="229"/>
      <c r="C26" s="420" t="s">
        <v>1693</v>
      </c>
      <c r="D26" s="420">
        <v>18</v>
      </c>
      <c r="E26" s="420" t="s">
        <v>1702</v>
      </c>
      <c r="F26" s="421" t="s">
        <v>1705</v>
      </c>
      <c r="G26" s="422" t="s">
        <v>1706</v>
      </c>
      <c r="H26" s="422"/>
      <c r="I26" s="230">
        <v>46183</v>
      </c>
      <c r="J26" s="230">
        <v>46477</v>
      </c>
      <c r="K26" s="230">
        <f t="shared" ref="K26:K28" si="15">DATE(YEAR(J26)+5,MONTH(J26),DAY(J26))</f>
        <v>48304</v>
      </c>
      <c r="M26" s="40"/>
      <c r="O26" s="446" t="str">
        <f t="shared" si="12"/>
        <v>NPI</v>
      </c>
      <c r="P26" s="443" t="str">
        <f t="shared" si="13"/>
        <v>NA</v>
      </c>
      <c r="Q26" s="443" t="str">
        <f t="shared" si="14"/>
        <v>NA</v>
      </c>
      <c r="R26" s="443" t="str">
        <f t="shared" si="14"/>
        <v>NA</v>
      </c>
    </row>
    <row r="27" spans="2:18">
      <c r="B27" s="229"/>
      <c r="C27" s="420" t="s">
        <v>1693</v>
      </c>
      <c r="D27" s="420">
        <v>19</v>
      </c>
      <c r="E27" s="420" t="s">
        <v>745</v>
      </c>
      <c r="F27" s="421" t="s">
        <v>475</v>
      </c>
      <c r="G27" s="422" t="s">
        <v>476</v>
      </c>
      <c r="H27" s="422"/>
      <c r="I27" s="230">
        <v>46027</v>
      </c>
      <c r="J27" s="230">
        <v>46660</v>
      </c>
      <c r="K27" s="230">
        <f t="shared" si="15"/>
        <v>48487</v>
      </c>
      <c r="M27" s="40"/>
      <c r="O27" s="446" t="str">
        <f t="shared" si="12"/>
        <v>MP</v>
      </c>
      <c r="P27" s="443">
        <f t="shared" si="13"/>
        <v>0.23561643835616439</v>
      </c>
      <c r="Q27" s="443" t="str">
        <f t="shared" si="14"/>
        <v>NA</v>
      </c>
      <c r="R27" s="443" t="str">
        <f t="shared" si="14"/>
        <v>NA</v>
      </c>
    </row>
    <row r="28" spans="2:18" ht="29">
      <c r="B28" s="229"/>
      <c r="C28" s="420" t="s">
        <v>1693</v>
      </c>
      <c r="D28" s="420">
        <v>20</v>
      </c>
      <c r="E28" s="420" t="s">
        <v>745</v>
      </c>
      <c r="F28" s="421" t="s">
        <v>474</v>
      </c>
      <c r="G28" s="422" t="s">
        <v>1707</v>
      </c>
      <c r="H28" s="422"/>
      <c r="I28" s="230">
        <v>46038</v>
      </c>
      <c r="J28" s="230">
        <v>46752</v>
      </c>
      <c r="K28" s="230">
        <f t="shared" si="15"/>
        <v>48579</v>
      </c>
      <c r="M28" s="40"/>
      <c r="O28" s="446" t="str">
        <f t="shared" si="12"/>
        <v>MP</v>
      </c>
      <c r="P28" s="443">
        <f t="shared" si="13"/>
        <v>0.20547945205479451</v>
      </c>
      <c r="Q28" s="443" t="str">
        <f t="shared" si="14"/>
        <v>NA</v>
      </c>
      <c r="R28" s="443" t="str">
        <f t="shared" si="14"/>
        <v>NA</v>
      </c>
    </row>
    <row r="29" spans="2:18">
      <c r="B29" s="435" t="s">
        <v>1766</v>
      </c>
      <c r="C29" s="423"/>
      <c r="D29" s="423"/>
      <c r="E29" s="423"/>
      <c r="F29" s="424"/>
      <c r="G29" s="425"/>
      <c r="H29" s="425"/>
      <c r="I29" s="426"/>
      <c r="J29" s="426"/>
      <c r="K29" s="426"/>
      <c r="M29" s="40"/>
      <c r="O29" s="446"/>
      <c r="P29" s="443"/>
      <c r="Q29" s="443"/>
      <c r="R29" s="443"/>
    </row>
    <row r="30" spans="2:18" ht="29">
      <c r="B30" s="229"/>
      <c r="C30" s="420" t="s">
        <v>1693</v>
      </c>
      <c r="D30" s="420">
        <v>21</v>
      </c>
      <c r="E30" s="420" t="s">
        <v>745</v>
      </c>
      <c r="F30" s="421" t="s">
        <v>473</v>
      </c>
      <c r="G30" s="422" t="s">
        <v>1708</v>
      </c>
      <c r="H30" s="422"/>
      <c r="I30" s="230">
        <v>46017</v>
      </c>
      <c r="J30" s="230">
        <v>46752</v>
      </c>
      <c r="K30" s="230">
        <f t="shared" ref="K30" si="16">DATE(YEAR(J30)+5,MONTH(J30),DAY(J30))</f>
        <v>48579</v>
      </c>
      <c r="M30" s="40"/>
      <c r="O30" s="446" t="str">
        <f t="shared" ref="O30" si="17">IF($O$4&lt;I30,"NPI",IF($O$4&lt;J30,"MP",IF($O$4&lt;K30,"EOP","EOS")))</f>
        <v>MP</v>
      </c>
      <c r="P30" s="443">
        <f t="shared" ref="P30" si="18">IF(O30=P$5,($O$4-I30)/365,"NA")</f>
        <v>0.26301369863013696</v>
      </c>
      <c r="Q30" s="443" t="str">
        <f t="shared" ref="Q30:R30" si="19">IF($O30=Q$5,($O$4-J30)/365,"NA")</f>
        <v>NA</v>
      </c>
      <c r="R30" s="443" t="str">
        <f t="shared" si="19"/>
        <v>NA</v>
      </c>
    </row>
    <row r="31" spans="2:18">
      <c r="B31" s="435" t="s">
        <v>1767</v>
      </c>
      <c r="C31" s="423"/>
      <c r="D31" s="423"/>
      <c r="E31" s="423"/>
      <c r="F31" s="424"/>
      <c r="G31" s="425"/>
      <c r="H31" s="425"/>
      <c r="I31" s="426"/>
      <c r="J31" s="426"/>
      <c r="K31" s="426"/>
      <c r="M31" s="40"/>
      <c r="O31" s="446"/>
      <c r="P31" s="443"/>
      <c r="Q31" s="443"/>
      <c r="R31" s="443"/>
    </row>
    <row r="32" spans="2:18">
      <c r="B32" s="229"/>
      <c r="C32" s="420" t="s">
        <v>1693</v>
      </c>
      <c r="D32" s="420">
        <v>22</v>
      </c>
      <c r="E32" s="420" t="s">
        <v>745</v>
      </c>
      <c r="F32" s="421" t="s">
        <v>472</v>
      </c>
      <c r="G32" s="422" t="s">
        <v>471</v>
      </c>
      <c r="H32" s="422"/>
      <c r="I32" s="230">
        <v>46057</v>
      </c>
      <c r="J32" s="230">
        <v>46843</v>
      </c>
      <c r="K32" s="230">
        <f t="shared" ref="K32:K33" si="20">DATE(YEAR(J32)+5,MONTH(J32),DAY(J32))</f>
        <v>48669</v>
      </c>
      <c r="M32" s="40"/>
      <c r="O32" s="446" t="str">
        <f t="shared" ref="O32:O95" si="21">IF($O$4&lt;I32,"NPI",IF($O$4&lt;J32,"MP",IF($O$4&lt;K32,"EOP","EOS")))</f>
        <v>MP</v>
      </c>
      <c r="P32" s="443">
        <f t="shared" ref="P32:P95" si="22">IF(O32=P$5,($O$4-I32)/365,"NA")</f>
        <v>0.15342465753424658</v>
      </c>
      <c r="Q32" s="443" t="str">
        <f t="shared" ref="Q32:R63" si="23">IF($O32=Q$5,($O$4-J32)/365,"NA")</f>
        <v>NA</v>
      </c>
      <c r="R32" s="443" t="str">
        <f t="shared" si="23"/>
        <v>NA</v>
      </c>
    </row>
    <row r="33" spans="2:18">
      <c r="B33" s="229"/>
      <c r="C33" s="420"/>
      <c r="D33" s="420">
        <v>23</v>
      </c>
      <c r="E33" s="420" t="s">
        <v>745</v>
      </c>
      <c r="F33" s="421" t="s">
        <v>203</v>
      </c>
      <c r="G33" s="422" t="s">
        <v>470</v>
      </c>
      <c r="H33" s="422"/>
      <c r="I33" s="230">
        <v>46101</v>
      </c>
      <c r="J33" s="230">
        <v>46752</v>
      </c>
      <c r="K33" s="230">
        <f t="shared" si="20"/>
        <v>48579</v>
      </c>
      <c r="M33" s="40"/>
      <c r="O33" s="446" t="str">
        <f t="shared" si="21"/>
        <v>MP</v>
      </c>
      <c r="P33" s="443">
        <f t="shared" si="22"/>
        <v>3.287671232876712E-2</v>
      </c>
      <c r="Q33" s="443" t="str">
        <f t="shared" si="23"/>
        <v>NA</v>
      </c>
      <c r="R33" s="443" t="str">
        <f t="shared" si="23"/>
        <v>NA</v>
      </c>
    </row>
    <row r="34" spans="2:18">
      <c r="B34" s="229"/>
      <c r="C34" s="420" t="s">
        <v>1693</v>
      </c>
      <c r="D34" s="420">
        <v>24</v>
      </c>
      <c r="E34" s="420" t="s">
        <v>745</v>
      </c>
      <c r="F34" s="421" t="s">
        <v>468</v>
      </c>
      <c r="G34" s="422" t="s">
        <v>469</v>
      </c>
      <c r="H34" s="422"/>
      <c r="I34" s="230">
        <v>46134</v>
      </c>
      <c r="J34" s="230" t="s">
        <v>1694</v>
      </c>
      <c r="K34" s="230" t="s">
        <v>1694</v>
      </c>
      <c r="M34" s="40"/>
      <c r="O34" s="446" t="str">
        <f t="shared" si="21"/>
        <v>NPI</v>
      </c>
      <c r="P34" s="443" t="str">
        <f t="shared" si="22"/>
        <v>NA</v>
      </c>
      <c r="Q34" s="443" t="str">
        <f t="shared" si="23"/>
        <v>NA</v>
      </c>
      <c r="R34" s="443" t="str">
        <f t="shared" si="23"/>
        <v>NA</v>
      </c>
    </row>
    <row r="35" spans="2:18" ht="29">
      <c r="B35" s="229"/>
      <c r="C35" s="420"/>
      <c r="D35" s="420">
        <v>25</v>
      </c>
      <c r="E35" s="420" t="s">
        <v>745</v>
      </c>
      <c r="F35" s="421" t="s">
        <v>467</v>
      </c>
      <c r="G35" s="422" t="s">
        <v>466</v>
      </c>
      <c r="H35" s="422"/>
      <c r="I35" s="230">
        <v>46387</v>
      </c>
      <c r="J35" s="230" t="s">
        <v>1694</v>
      </c>
      <c r="K35" s="230" t="s">
        <v>1694</v>
      </c>
      <c r="M35" s="40"/>
      <c r="O35" s="446" t="str">
        <f t="shared" si="21"/>
        <v>NPI</v>
      </c>
      <c r="P35" s="443" t="str">
        <f t="shared" si="22"/>
        <v>NA</v>
      </c>
      <c r="Q35" s="443" t="str">
        <f t="shared" si="23"/>
        <v>NA</v>
      </c>
      <c r="R35" s="443" t="str">
        <f t="shared" si="23"/>
        <v>NA</v>
      </c>
    </row>
    <row r="36" spans="2:18" ht="29">
      <c r="B36" s="229"/>
      <c r="C36" s="420"/>
      <c r="D36" s="420">
        <v>26</v>
      </c>
      <c r="E36" s="420" t="s">
        <v>745</v>
      </c>
      <c r="F36" s="421" t="s">
        <v>465</v>
      </c>
      <c r="G36" s="422" t="s">
        <v>464</v>
      </c>
      <c r="H36" s="422"/>
      <c r="I36" s="230">
        <v>46387</v>
      </c>
      <c r="J36" s="230" t="s">
        <v>1694</v>
      </c>
      <c r="K36" s="230" t="s">
        <v>1694</v>
      </c>
      <c r="M36" s="40"/>
      <c r="O36" s="446" t="str">
        <f t="shared" si="21"/>
        <v>NPI</v>
      </c>
      <c r="P36" s="443" t="str">
        <f t="shared" si="22"/>
        <v>NA</v>
      </c>
      <c r="Q36" s="443" t="str">
        <f t="shared" si="23"/>
        <v>NA</v>
      </c>
      <c r="R36" s="443" t="str">
        <f t="shared" si="23"/>
        <v>NA</v>
      </c>
    </row>
    <row r="37" spans="2:18" ht="29">
      <c r="B37" s="229" t="s">
        <v>1768</v>
      </c>
      <c r="C37" s="420"/>
      <c r="D37" s="420">
        <v>27</v>
      </c>
      <c r="E37" s="420" t="s">
        <v>1702</v>
      </c>
      <c r="F37" s="421" t="s">
        <v>463</v>
      </c>
      <c r="G37" s="422" t="s">
        <v>462</v>
      </c>
      <c r="H37" s="422" t="s">
        <v>461</v>
      </c>
      <c r="I37" s="230">
        <v>44849</v>
      </c>
      <c r="J37" s="230">
        <v>46477</v>
      </c>
      <c r="K37" s="230">
        <f>DATE(YEAR(J37)+5,MONTH(J37),DAY(J37))</f>
        <v>48304</v>
      </c>
      <c r="M37" s="40"/>
      <c r="O37" s="446" t="str">
        <f t="shared" si="21"/>
        <v>MP</v>
      </c>
      <c r="P37" s="443">
        <f t="shared" si="22"/>
        <v>3.463013698630137</v>
      </c>
      <c r="Q37" s="443" t="str">
        <f t="shared" si="23"/>
        <v>NA</v>
      </c>
      <c r="R37" s="443" t="str">
        <f t="shared" si="23"/>
        <v>NA</v>
      </c>
    </row>
    <row r="38" spans="2:18">
      <c r="B38" s="229"/>
      <c r="C38" s="420" t="s">
        <v>1693</v>
      </c>
      <c r="D38" s="420">
        <v>28</v>
      </c>
      <c r="E38" s="420" t="s">
        <v>1702</v>
      </c>
      <c r="F38" s="428" t="s">
        <v>460</v>
      </c>
      <c r="G38" s="429" t="s">
        <v>459</v>
      </c>
      <c r="H38" s="429"/>
      <c r="I38" s="230">
        <v>45674</v>
      </c>
      <c r="J38" s="230">
        <v>46477</v>
      </c>
      <c r="K38" s="230">
        <f t="shared" ref="K38:K52" si="24">DATE(YEAR(J38)+5,MONTH(J38),DAY(J38))</f>
        <v>48304</v>
      </c>
      <c r="M38" s="40"/>
      <c r="O38" s="446" t="str">
        <f t="shared" si="21"/>
        <v>MP</v>
      </c>
      <c r="P38" s="443">
        <f t="shared" si="22"/>
        <v>1.2027397260273973</v>
      </c>
      <c r="Q38" s="443" t="str">
        <f t="shared" si="23"/>
        <v>NA</v>
      </c>
      <c r="R38" s="443" t="str">
        <f t="shared" si="23"/>
        <v>NA</v>
      </c>
    </row>
    <row r="39" spans="2:18">
      <c r="B39" s="229"/>
      <c r="C39" s="420"/>
      <c r="D39" s="420">
        <v>29</v>
      </c>
      <c r="E39" s="420" t="s">
        <v>1696</v>
      </c>
      <c r="F39" s="430" t="s">
        <v>458</v>
      </c>
      <c r="G39" s="429" t="s">
        <v>457</v>
      </c>
      <c r="H39" s="429"/>
      <c r="I39" s="230">
        <v>45680</v>
      </c>
      <c r="J39" s="230">
        <v>46295</v>
      </c>
      <c r="K39" s="230">
        <f t="shared" si="24"/>
        <v>48121</v>
      </c>
      <c r="M39" s="40"/>
      <c r="O39" s="446" t="str">
        <f t="shared" si="21"/>
        <v>MP</v>
      </c>
      <c r="P39" s="443">
        <f t="shared" si="22"/>
        <v>1.1863013698630136</v>
      </c>
      <c r="Q39" s="443" t="str">
        <f t="shared" si="23"/>
        <v>NA</v>
      </c>
      <c r="R39" s="443" t="str">
        <f t="shared" si="23"/>
        <v>NA</v>
      </c>
    </row>
    <row r="40" spans="2:18">
      <c r="B40" s="229"/>
      <c r="C40" s="420" t="s">
        <v>1693</v>
      </c>
      <c r="D40" s="420">
        <v>30</v>
      </c>
      <c r="E40" s="420" t="s">
        <v>1696</v>
      </c>
      <c r="F40" s="430" t="s">
        <v>1709</v>
      </c>
      <c r="G40" s="429" t="s">
        <v>456</v>
      </c>
      <c r="H40" s="429"/>
      <c r="I40" s="230">
        <v>45719</v>
      </c>
      <c r="J40" s="230">
        <v>46295</v>
      </c>
      <c r="K40" s="230">
        <f t="shared" si="24"/>
        <v>48121</v>
      </c>
      <c r="M40" s="40"/>
      <c r="O40" s="446" t="str">
        <f t="shared" si="21"/>
        <v>MP</v>
      </c>
      <c r="P40" s="443">
        <f t="shared" si="22"/>
        <v>1.0794520547945206</v>
      </c>
      <c r="Q40" s="443" t="str">
        <f t="shared" si="23"/>
        <v>NA</v>
      </c>
      <c r="R40" s="443" t="str">
        <f t="shared" si="23"/>
        <v>NA</v>
      </c>
    </row>
    <row r="41" spans="2:18">
      <c r="B41" s="229" t="s">
        <v>1769</v>
      </c>
      <c r="C41" s="420"/>
      <c r="D41" s="420">
        <v>31</v>
      </c>
      <c r="E41" s="420" t="s">
        <v>1696</v>
      </c>
      <c r="F41" s="430" t="s">
        <v>455</v>
      </c>
      <c r="G41" s="429" t="s">
        <v>454</v>
      </c>
      <c r="H41" s="429"/>
      <c r="I41" s="230">
        <v>45715</v>
      </c>
      <c r="J41" s="230">
        <v>46203</v>
      </c>
      <c r="K41" s="230">
        <f t="shared" si="24"/>
        <v>48029</v>
      </c>
      <c r="M41" s="40"/>
      <c r="O41" s="446" t="str">
        <f t="shared" si="21"/>
        <v>MP</v>
      </c>
      <c r="P41" s="443">
        <f t="shared" si="22"/>
        <v>1.0904109589041096</v>
      </c>
      <c r="Q41" s="443" t="str">
        <f t="shared" si="23"/>
        <v>NA</v>
      </c>
      <c r="R41" s="443" t="str">
        <f t="shared" si="23"/>
        <v>NA</v>
      </c>
    </row>
    <row r="42" spans="2:18">
      <c r="B42" s="229" t="s">
        <v>1769</v>
      </c>
      <c r="C42" s="420"/>
      <c r="D42" s="420">
        <v>32</v>
      </c>
      <c r="E42" s="420" t="s">
        <v>1696</v>
      </c>
      <c r="F42" s="430" t="s">
        <v>453</v>
      </c>
      <c r="G42" s="429" t="s">
        <v>452</v>
      </c>
      <c r="H42" s="429"/>
      <c r="I42" s="230">
        <v>45715</v>
      </c>
      <c r="J42" s="230">
        <v>45991</v>
      </c>
      <c r="K42" s="230">
        <f t="shared" si="24"/>
        <v>47817</v>
      </c>
      <c r="M42" s="40"/>
      <c r="O42" s="446" t="str">
        <f t="shared" si="21"/>
        <v>EOP</v>
      </c>
      <c r="P42" s="443" t="str">
        <f t="shared" si="22"/>
        <v>NA</v>
      </c>
      <c r="Q42" s="443">
        <f t="shared" si="23"/>
        <v>0.33424657534246577</v>
      </c>
      <c r="R42" s="443" t="str">
        <f t="shared" si="23"/>
        <v>NA</v>
      </c>
    </row>
    <row r="43" spans="2:18">
      <c r="B43" s="229" t="s">
        <v>1770</v>
      </c>
      <c r="C43" s="420"/>
      <c r="D43" s="420">
        <v>33</v>
      </c>
      <c r="E43" s="420" t="s">
        <v>1696</v>
      </c>
      <c r="F43" s="430" t="s">
        <v>451</v>
      </c>
      <c r="G43" s="429" t="s">
        <v>450</v>
      </c>
      <c r="H43" s="429"/>
      <c r="I43" s="230">
        <v>45730</v>
      </c>
      <c r="J43" s="230">
        <v>46295</v>
      </c>
      <c r="K43" s="230">
        <f t="shared" si="24"/>
        <v>48121</v>
      </c>
      <c r="M43" s="40"/>
      <c r="O43" s="446" t="str">
        <f t="shared" si="21"/>
        <v>MP</v>
      </c>
      <c r="P43" s="443">
        <f t="shared" si="22"/>
        <v>1.0493150684931507</v>
      </c>
      <c r="Q43" s="443" t="str">
        <f t="shared" si="23"/>
        <v>NA</v>
      </c>
      <c r="R43" s="443" t="str">
        <f t="shared" si="23"/>
        <v>NA</v>
      </c>
    </row>
    <row r="44" spans="2:18">
      <c r="B44" s="229" t="s">
        <v>1770</v>
      </c>
      <c r="C44" s="420"/>
      <c r="D44" s="420">
        <v>34</v>
      </c>
      <c r="E44" s="420" t="s">
        <v>1696</v>
      </c>
      <c r="F44" s="430" t="s">
        <v>449</v>
      </c>
      <c r="G44" s="429" t="s">
        <v>448</v>
      </c>
      <c r="H44" s="429"/>
      <c r="I44" s="230">
        <v>45730</v>
      </c>
      <c r="J44" s="230">
        <v>46295</v>
      </c>
      <c r="K44" s="230">
        <f t="shared" si="24"/>
        <v>48121</v>
      </c>
      <c r="M44" s="40"/>
      <c r="O44" s="446" t="str">
        <f t="shared" si="21"/>
        <v>MP</v>
      </c>
      <c r="P44" s="443">
        <f t="shared" si="22"/>
        <v>1.0493150684931507</v>
      </c>
      <c r="Q44" s="443" t="str">
        <f t="shared" si="23"/>
        <v>NA</v>
      </c>
      <c r="R44" s="443" t="str">
        <f t="shared" si="23"/>
        <v>NA</v>
      </c>
    </row>
    <row r="45" spans="2:18">
      <c r="B45" s="229"/>
      <c r="C45" s="420"/>
      <c r="D45" s="420">
        <v>35</v>
      </c>
      <c r="E45" s="420" t="s">
        <v>1702</v>
      </c>
      <c r="F45" s="428" t="s">
        <v>447</v>
      </c>
      <c r="G45" s="429" t="s">
        <v>446</v>
      </c>
      <c r="H45" s="429"/>
      <c r="I45" s="230">
        <v>45728</v>
      </c>
      <c r="J45" s="230">
        <v>46477</v>
      </c>
      <c r="K45" s="230">
        <f t="shared" si="24"/>
        <v>48304</v>
      </c>
      <c r="M45" s="40"/>
      <c r="O45" s="446" t="str">
        <f t="shared" si="21"/>
        <v>MP</v>
      </c>
      <c r="P45" s="443">
        <f t="shared" si="22"/>
        <v>1.0547945205479452</v>
      </c>
      <c r="Q45" s="443" t="str">
        <f t="shared" si="23"/>
        <v>NA</v>
      </c>
      <c r="R45" s="443" t="str">
        <f t="shared" si="23"/>
        <v>NA</v>
      </c>
    </row>
    <row r="46" spans="2:18" ht="29">
      <c r="B46" s="229" t="s">
        <v>1771</v>
      </c>
      <c r="C46" s="420" t="s">
        <v>1693</v>
      </c>
      <c r="D46" s="420">
        <v>36</v>
      </c>
      <c r="E46" s="420" t="s">
        <v>745</v>
      </c>
      <c r="F46" s="428" t="s">
        <v>445</v>
      </c>
      <c r="G46" s="429" t="s">
        <v>444</v>
      </c>
      <c r="H46" s="429" t="s">
        <v>443</v>
      </c>
      <c r="I46" s="230">
        <v>45229</v>
      </c>
      <c r="J46" s="230">
        <v>46477</v>
      </c>
      <c r="K46" s="230">
        <f t="shared" si="24"/>
        <v>48304</v>
      </c>
      <c r="M46" s="40"/>
      <c r="O46" s="446" t="str">
        <f t="shared" si="21"/>
        <v>MP</v>
      </c>
      <c r="P46" s="443">
        <f t="shared" si="22"/>
        <v>2.4219178082191779</v>
      </c>
      <c r="Q46" s="443" t="str">
        <f t="shared" si="23"/>
        <v>NA</v>
      </c>
      <c r="R46" s="443" t="str">
        <f t="shared" si="23"/>
        <v>NA</v>
      </c>
    </row>
    <row r="47" spans="2:18">
      <c r="B47" s="229" t="s">
        <v>1771</v>
      </c>
      <c r="C47" s="420"/>
      <c r="D47" s="420">
        <v>37</v>
      </c>
      <c r="E47" s="420" t="s">
        <v>745</v>
      </c>
      <c r="F47" s="428" t="s">
        <v>442</v>
      </c>
      <c r="G47" s="429" t="s">
        <v>441</v>
      </c>
      <c r="H47" s="429"/>
      <c r="I47" s="230">
        <v>45252</v>
      </c>
      <c r="J47" s="230">
        <v>46022</v>
      </c>
      <c r="K47" s="230">
        <f t="shared" si="24"/>
        <v>47848</v>
      </c>
      <c r="M47" s="40"/>
      <c r="O47" s="446" t="str">
        <f t="shared" si="21"/>
        <v>EOP</v>
      </c>
      <c r="P47" s="443" t="str">
        <f t="shared" si="22"/>
        <v>NA</v>
      </c>
      <c r="Q47" s="443">
        <f t="shared" si="23"/>
        <v>0.24931506849315069</v>
      </c>
      <c r="R47" s="443" t="str">
        <f t="shared" si="23"/>
        <v>NA</v>
      </c>
    </row>
    <row r="48" spans="2:18" ht="29">
      <c r="B48" s="229"/>
      <c r="C48" s="420" t="s">
        <v>1693</v>
      </c>
      <c r="D48" s="420">
        <v>38</v>
      </c>
      <c r="E48" s="420" t="s">
        <v>745</v>
      </c>
      <c r="F48" s="428" t="s">
        <v>440</v>
      </c>
      <c r="G48" s="429" t="s">
        <v>439</v>
      </c>
      <c r="H48" s="429" t="s">
        <v>438</v>
      </c>
      <c r="I48" s="230">
        <v>45380</v>
      </c>
      <c r="J48" s="230">
        <v>46112</v>
      </c>
      <c r="K48" s="230">
        <f t="shared" si="24"/>
        <v>47938</v>
      </c>
      <c r="M48" s="40"/>
      <c r="O48" s="446" t="str">
        <f t="shared" si="21"/>
        <v>EOP</v>
      </c>
      <c r="P48" s="443" t="str">
        <f t="shared" si="22"/>
        <v>NA</v>
      </c>
      <c r="Q48" s="443">
        <f t="shared" si="23"/>
        <v>2.7397260273972603E-3</v>
      </c>
      <c r="R48" s="443" t="str">
        <f t="shared" si="23"/>
        <v>NA</v>
      </c>
    </row>
    <row r="49" spans="2:18">
      <c r="B49" s="229" t="s">
        <v>1772</v>
      </c>
      <c r="C49" s="420" t="s">
        <v>1693</v>
      </c>
      <c r="D49" s="420">
        <v>39</v>
      </c>
      <c r="E49" s="420" t="s">
        <v>745</v>
      </c>
      <c r="F49" s="428" t="s">
        <v>437</v>
      </c>
      <c r="G49" s="429" t="s">
        <v>436</v>
      </c>
      <c r="H49" s="429"/>
      <c r="I49" s="230">
        <v>45795</v>
      </c>
      <c r="J49" s="230">
        <v>46568</v>
      </c>
      <c r="K49" s="230">
        <f t="shared" si="24"/>
        <v>48395</v>
      </c>
      <c r="M49" s="40"/>
      <c r="O49" s="446" t="str">
        <f t="shared" si="21"/>
        <v>MP</v>
      </c>
      <c r="P49" s="443">
        <f t="shared" si="22"/>
        <v>0.87123287671232874</v>
      </c>
      <c r="Q49" s="443" t="str">
        <f t="shared" si="23"/>
        <v>NA</v>
      </c>
      <c r="R49" s="443" t="str">
        <f t="shared" si="23"/>
        <v>NA</v>
      </c>
    </row>
    <row r="50" spans="2:18" ht="29">
      <c r="B50" s="229"/>
      <c r="C50" s="420" t="s">
        <v>1693</v>
      </c>
      <c r="D50" s="420">
        <v>40</v>
      </c>
      <c r="E50" s="420" t="s">
        <v>745</v>
      </c>
      <c r="F50" s="428" t="s">
        <v>435</v>
      </c>
      <c r="G50" s="429" t="s">
        <v>434</v>
      </c>
      <c r="H50" s="429"/>
      <c r="I50" s="230">
        <v>45799</v>
      </c>
      <c r="J50" s="230">
        <v>46568</v>
      </c>
      <c r="K50" s="230">
        <f t="shared" si="24"/>
        <v>48395</v>
      </c>
      <c r="M50" s="40"/>
      <c r="O50" s="446" t="str">
        <f t="shared" si="21"/>
        <v>MP</v>
      </c>
      <c r="P50" s="443">
        <f t="shared" si="22"/>
        <v>0.86027397260273974</v>
      </c>
      <c r="Q50" s="443" t="str">
        <f t="shared" si="23"/>
        <v>NA</v>
      </c>
      <c r="R50" s="443" t="str">
        <f t="shared" si="23"/>
        <v>NA</v>
      </c>
    </row>
    <row r="51" spans="2:18" ht="29">
      <c r="B51" s="229" t="s">
        <v>1772</v>
      </c>
      <c r="C51" s="420" t="s">
        <v>1693</v>
      </c>
      <c r="D51" s="420">
        <v>41</v>
      </c>
      <c r="E51" s="420" t="s">
        <v>745</v>
      </c>
      <c r="F51" s="428" t="s">
        <v>433</v>
      </c>
      <c r="G51" s="429" t="s">
        <v>432</v>
      </c>
      <c r="H51" s="429"/>
      <c r="I51" s="230">
        <v>45811</v>
      </c>
      <c r="J51" s="230">
        <v>46568</v>
      </c>
      <c r="K51" s="230">
        <f t="shared" si="24"/>
        <v>48395</v>
      </c>
      <c r="M51" s="40"/>
      <c r="O51" s="446" t="str">
        <f t="shared" si="21"/>
        <v>MP</v>
      </c>
      <c r="P51" s="443">
        <f t="shared" si="22"/>
        <v>0.82739726027397265</v>
      </c>
      <c r="Q51" s="443" t="str">
        <f t="shared" si="23"/>
        <v>NA</v>
      </c>
      <c r="R51" s="443" t="str">
        <f t="shared" si="23"/>
        <v>NA</v>
      </c>
    </row>
    <row r="52" spans="2:18" ht="29">
      <c r="B52" s="229"/>
      <c r="C52" s="420" t="s">
        <v>1693</v>
      </c>
      <c r="D52" s="420">
        <v>42</v>
      </c>
      <c r="E52" s="420" t="s">
        <v>745</v>
      </c>
      <c r="F52" s="428" t="s">
        <v>431</v>
      </c>
      <c r="G52" s="429" t="s">
        <v>430</v>
      </c>
      <c r="H52" s="429" t="s">
        <v>429</v>
      </c>
      <c r="I52" s="230">
        <v>45863</v>
      </c>
      <c r="J52" s="230">
        <v>46660</v>
      </c>
      <c r="K52" s="230">
        <f t="shared" si="24"/>
        <v>48487</v>
      </c>
      <c r="M52" s="40"/>
      <c r="O52" s="446" t="str">
        <f t="shared" si="21"/>
        <v>MP</v>
      </c>
      <c r="P52" s="443">
        <f t="shared" si="22"/>
        <v>0.68493150684931503</v>
      </c>
      <c r="Q52" s="443" t="str">
        <f t="shared" si="23"/>
        <v>NA</v>
      </c>
      <c r="R52" s="443" t="str">
        <f t="shared" si="23"/>
        <v>NA</v>
      </c>
    </row>
    <row r="53" spans="2:18">
      <c r="B53" s="229" t="s">
        <v>1773</v>
      </c>
      <c r="C53" s="420"/>
      <c r="D53" s="420">
        <v>43</v>
      </c>
      <c r="E53" s="420" t="s">
        <v>550</v>
      </c>
      <c r="F53" s="421" t="s">
        <v>428</v>
      </c>
      <c r="G53" s="429" t="s">
        <v>427</v>
      </c>
      <c r="H53" s="429"/>
      <c r="I53" s="230">
        <v>45726</v>
      </c>
      <c r="J53" s="230">
        <v>46053</v>
      </c>
      <c r="K53" s="230">
        <f>DATE(YEAR(J53)+5,MONTH(J53),DAY(J53))</f>
        <v>47879</v>
      </c>
      <c r="M53" s="40"/>
      <c r="O53" s="446" t="str">
        <f t="shared" si="21"/>
        <v>EOP</v>
      </c>
      <c r="P53" s="443" t="str">
        <f t="shared" si="22"/>
        <v>NA</v>
      </c>
      <c r="Q53" s="443">
        <f t="shared" si="23"/>
        <v>0.16438356164383561</v>
      </c>
      <c r="R53" s="443" t="str">
        <f t="shared" si="23"/>
        <v>NA</v>
      </c>
    </row>
    <row r="54" spans="2:18">
      <c r="B54" s="229" t="s">
        <v>1773</v>
      </c>
      <c r="C54" s="420"/>
      <c r="D54" s="420">
        <v>44</v>
      </c>
      <c r="E54" s="420" t="s">
        <v>550</v>
      </c>
      <c r="F54" s="421" t="s">
        <v>426</v>
      </c>
      <c r="G54" s="429" t="s">
        <v>425</v>
      </c>
      <c r="H54" s="429"/>
      <c r="I54" s="230">
        <v>45726</v>
      </c>
      <c r="J54" s="230">
        <v>46022</v>
      </c>
      <c r="K54" s="230">
        <f>DATE(YEAR(J54)+5,MONTH(J54),DAY(J54))</f>
        <v>47848</v>
      </c>
      <c r="M54" s="40"/>
      <c r="O54" s="446" t="str">
        <f t="shared" si="21"/>
        <v>EOP</v>
      </c>
      <c r="P54" s="443" t="str">
        <f t="shared" si="22"/>
        <v>NA</v>
      </c>
      <c r="Q54" s="443">
        <f t="shared" si="23"/>
        <v>0.24931506849315069</v>
      </c>
      <c r="R54" s="443" t="str">
        <f t="shared" si="23"/>
        <v>NA</v>
      </c>
    </row>
    <row r="55" spans="2:18">
      <c r="B55" s="229" t="s">
        <v>1774</v>
      </c>
      <c r="C55" s="420"/>
      <c r="D55" s="420">
        <v>45</v>
      </c>
      <c r="E55" s="420" t="s">
        <v>550</v>
      </c>
      <c r="F55" s="421" t="s">
        <v>424</v>
      </c>
      <c r="G55" s="429" t="s">
        <v>423</v>
      </c>
      <c r="H55" s="429"/>
      <c r="I55" s="230">
        <v>45705</v>
      </c>
      <c r="J55" s="230">
        <v>46022</v>
      </c>
      <c r="K55" s="230">
        <f t="shared" ref="K55:K60" si="25">DATE(YEAR(J55)+5,MONTH(J55),DAY(J55))</f>
        <v>47848</v>
      </c>
      <c r="M55" s="40"/>
      <c r="O55" s="446" t="str">
        <f t="shared" si="21"/>
        <v>EOP</v>
      </c>
      <c r="P55" s="443" t="str">
        <f t="shared" si="22"/>
        <v>NA</v>
      </c>
      <c r="Q55" s="443">
        <f t="shared" si="23"/>
        <v>0.24931506849315069</v>
      </c>
      <c r="R55" s="443" t="str">
        <f t="shared" si="23"/>
        <v>NA</v>
      </c>
    </row>
    <row r="56" spans="2:18">
      <c r="B56" s="229" t="s">
        <v>1774</v>
      </c>
      <c r="C56" s="420"/>
      <c r="D56" s="420">
        <v>46</v>
      </c>
      <c r="E56" s="420" t="s">
        <v>550</v>
      </c>
      <c r="F56" s="421" t="s">
        <v>422</v>
      </c>
      <c r="G56" s="429" t="s">
        <v>421</v>
      </c>
      <c r="H56" s="429"/>
      <c r="I56" s="230">
        <v>45705</v>
      </c>
      <c r="J56" s="230">
        <v>46022</v>
      </c>
      <c r="K56" s="230">
        <f t="shared" si="25"/>
        <v>47848</v>
      </c>
      <c r="M56" s="40"/>
      <c r="O56" s="446" t="str">
        <f t="shared" si="21"/>
        <v>EOP</v>
      </c>
      <c r="P56" s="443" t="str">
        <f t="shared" si="22"/>
        <v>NA</v>
      </c>
      <c r="Q56" s="443">
        <f t="shared" si="23"/>
        <v>0.24931506849315069</v>
      </c>
      <c r="R56" s="443" t="str">
        <f t="shared" si="23"/>
        <v>NA</v>
      </c>
    </row>
    <row r="57" spans="2:18">
      <c r="B57" s="229" t="s">
        <v>1775</v>
      </c>
      <c r="C57" s="420"/>
      <c r="D57" s="420">
        <v>47</v>
      </c>
      <c r="E57" s="420" t="s">
        <v>550</v>
      </c>
      <c r="F57" s="421" t="s">
        <v>420</v>
      </c>
      <c r="G57" s="429" t="s">
        <v>419</v>
      </c>
      <c r="H57" s="429"/>
      <c r="I57" s="230">
        <v>45706</v>
      </c>
      <c r="J57" s="230">
        <v>46295</v>
      </c>
      <c r="K57" s="230">
        <f t="shared" si="25"/>
        <v>48121</v>
      </c>
      <c r="M57" s="40"/>
      <c r="O57" s="446" t="str">
        <f t="shared" si="21"/>
        <v>MP</v>
      </c>
      <c r="P57" s="443">
        <f t="shared" si="22"/>
        <v>1.1150684931506849</v>
      </c>
      <c r="Q57" s="443" t="str">
        <f t="shared" si="23"/>
        <v>NA</v>
      </c>
      <c r="R57" s="443" t="str">
        <f t="shared" si="23"/>
        <v>NA</v>
      </c>
    </row>
    <row r="58" spans="2:18">
      <c r="B58" s="229" t="s">
        <v>1775</v>
      </c>
      <c r="C58" s="420"/>
      <c r="D58" s="420">
        <v>48</v>
      </c>
      <c r="E58" s="431" t="s">
        <v>550</v>
      </c>
      <c r="F58" s="432" t="s">
        <v>1710</v>
      </c>
      <c r="G58" s="433" t="s">
        <v>1711</v>
      </c>
      <c r="H58" s="433"/>
      <c r="I58" s="434">
        <v>45734</v>
      </c>
      <c r="J58" s="434">
        <v>46445</v>
      </c>
      <c r="K58" s="434">
        <f t="shared" si="25"/>
        <v>48271</v>
      </c>
      <c r="M58" s="40"/>
      <c r="O58" s="446" t="str">
        <f t="shared" si="21"/>
        <v>MP</v>
      </c>
      <c r="P58" s="443">
        <f t="shared" si="22"/>
        <v>1.0383561643835617</v>
      </c>
      <c r="Q58" s="443" t="str">
        <f t="shared" si="23"/>
        <v>NA</v>
      </c>
      <c r="R58" s="443" t="str">
        <f t="shared" si="23"/>
        <v>NA</v>
      </c>
    </row>
    <row r="59" spans="2:18">
      <c r="B59" s="229" t="s">
        <v>1776</v>
      </c>
      <c r="C59" s="420"/>
      <c r="D59" s="420">
        <v>49</v>
      </c>
      <c r="E59" s="420" t="s">
        <v>550</v>
      </c>
      <c r="F59" s="421" t="s">
        <v>1712</v>
      </c>
      <c r="G59" s="429" t="s">
        <v>418</v>
      </c>
      <c r="H59" s="429"/>
      <c r="I59" s="230">
        <v>45713</v>
      </c>
      <c r="J59" s="230">
        <v>46295</v>
      </c>
      <c r="K59" s="230">
        <f t="shared" si="25"/>
        <v>48121</v>
      </c>
      <c r="M59" s="40"/>
      <c r="O59" s="446" t="str">
        <f t="shared" si="21"/>
        <v>MP</v>
      </c>
      <c r="P59" s="443">
        <f t="shared" si="22"/>
        <v>1.095890410958904</v>
      </c>
      <c r="Q59" s="443" t="str">
        <f t="shared" si="23"/>
        <v>NA</v>
      </c>
      <c r="R59" s="443" t="str">
        <f t="shared" si="23"/>
        <v>NA</v>
      </c>
    </row>
    <row r="60" spans="2:18" ht="29">
      <c r="B60" s="229" t="s">
        <v>1776</v>
      </c>
      <c r="C60" s="420"/>
      <c r="D60" s="420">
        <v>50</v>
      </c>
      <c r="E60" s="431" t="s">
        <v>550</v>
      </c>
      <c r="F60" s="432" t="s">
        <v>1713</v>
      </c>
      <c r="G60" s="433" t="s">
        <v>1714</v>
      </c>
      <c r="H60" s="433"/>
      <c r="I60" s="434">
        <v>45803</v>
      </c>
      <c r="J60" s="434">
        <v>46445</v>
      </c>
      <c r="K60" s="434">
        <f t="shared" si="25"/>
        <v>48271</v>
      </c>
      <c r="M60" s="40"/>
      <c r="O60" s="446" t="str">
        <f t="shared" si="21"/>
        <v>MP</v>
      </c>
      <c r="P60" s="443">
        <f t="shared" si="22"/>
        <v>0.84931506849315064</v>
      </c>
      <c r="Q60" s="443" t="str">
        <f t="shared" si="23"/>
        <v>NA</v>
      </c>
      <c r="R60" s="443" t="str">
        <f t="shared" si="23"/>
        <v>NA</v>
      </c>
    </row>
    <row r="61" spans="2:18">
      <c r="B61" s="229"/>
      <c r="C61" s="420"/>
      <c r="D61" s="420">
        <v>51</v>
      </c>
      <c r="E61" s="420" t="s">
        <v>1702</v>
      </c>
      <c r="F61" s="428" t="s">
        <v>417</v>
      </c>
      <c r="G61" s="429" t="s">
        <v>416</v>
      </c>
      <c r="H61" s="429"/>
      <c r="I61" s="230">
        <v>45543</v>
      </c>
      <c r="J61" s="230">
        <v>46112</v>
      </c>
      <c r="K61" s="230">
        <f>DATE(YEAR(J61)+5,MONTH(J61),DAY(J61))</f>
        <v>47938</v>
      </c>
      <c r="M61" s="40"/>
      <c r="O61" s="446" t="str">
        <f t="shared" si="21"/>
        <v>EOP</v>
      </c>
      <c r="P61" s="443" t="str">
        <f t="shared" si="22"/>
        <v>NA</v>
      </c>
      <c r="Q61" s="443">
        <f t="shared" si="23"/>
        <v>2.7397260273972603E-3</v>
      </c>
      <c r="R61" s="443" t="str">
        <f t="shared" si="23"/>
        <v>NA</v>
      </c>
    </row>
    <row r="62" spans="2:18">
      <c r="B62" s="229" t="s">
        <v>1777</v>
      </c>
      <c r="C62" s="420"/>
      <c r="D62" s="420">
        <v>52</v>
      </c>
      <c r="E62" s="420" t="s">
        <v>550</v>
      </c>
      <c r="F62" s="428" t="s">
        <v>415</v>
      </c>
      <c r="G62" s="429" t="s">
        <v>414</v>
      </c>
      <c r="H62" s="429"/>
      <c r="I62" s="230">
        <v>45546</v>
      </c>
      <c r="J62" s="230">
        <v>46022</v>
      </c>
      <c r="K62" s="230">
        <f>DATE(YEAR(J62)+5,MONTH(J62),DAY(J62))</f>
        <v>47848</v>
      </c>
      <c r="M62" s="40"/>
      <c r="O62" s="446" t="str">
        <f t="shared" si="21"/>
        <v>EOP</v>
      </c>
      <c r="P62" s="443" t="str">
        <f t="shared" si="22"/>
        <v>NA</v>
      </c>
      <c r="Q62" s="443">
        <f t="shared" si="23"/>
        <v>0.24931506849315069</v>
      </c>
      <c r="R62" s="443" t="str">
        <f t="shared" si="23"/>
        <v>NA</v>
      </c>
    </row>
    <row r="63" spans="2:18">
      <c r="B63" s="229" t="s">
        <v>1777</v>
      </c>
      <c r="C63" s="420"/>
      <c r="D63" s="420">
        <v>53</v>
      </c>
      <c r="E63" s="420" t="s">
        <v>550</v>
      </c>
      <c r="F63" s="428" t="s">
        <v>413</v>
      </c>
      <c r="G63" s="429" t="s">
        <v>412</v>
      </c>
      <c r="H63" s="429"/>
      <c r="I63" s="230">
        <v>45546</v>
      </c>
      <c r="J63" s="230">
        <v>46022</v>
      </c>
      <c r="K63" s="230">
        <f>DATE(YEAR(J63)+5,MONTH(J63),DAY(J63))</f>
        <v>47848</v>
      </c>
      <c r="M63" s="40"/>
      <c r="O63" s="446" t="str">
        <f t="shared" si="21"/>
        <v>EOP</v>
      </c>
      <c r="P63" s="443" t="str">
        <f t="shared" si="22"/>
        <v>NA</v>
      </c>
      <c r="Q63" s="443">
        <f t="shared" si="23"/>
        <v>0.24931506849315069</v>
      </c>
      <c r="R63" s="443" t="str">
        <f t="shared" si="23"/>
        <v>NA</v>
      </c>
    </row>
    <row r="64" spans="2:18">
      <c r="B64" s="229"/>
      <c r="C64" s="420"/>
      <c r="D64" s="420">
        <v>54</v>
      </c>
      <c r="E64" s="423" t="s">
        <v>1695</v>
      </c>
      <c r="F64" s="423" t="s">
        <v>411</v>
      </c>
      <c r="G64" s="435" t="s">
        <v>410</v>
      </c>
      <c r="H64" s="435"/>
      <c r="I64" s="436">
        <v>43237</v>
      </c>
      <c r="J64" s="426">
        <v>43921</v>
      </c>
      <c r="K64" s="426">
        <f>DATE(YEAR(J64)+5,MONTH(J64),DAY(J64))</f>
        <v>45747</v>
      </c>
      <c r="M64" s="40"/>
      <c r="O64" s="446" t="str">
        <f t="shared" si="21"/>
        <v>EOS</v>
      </c>
      <c r="P64" s="443" t="str">
        <f t="shared" si="22"/>
        <v>NA</v>
      </c>
      <c r="Q64" s="443" t="str">
        <f t="shared" ref="Q64:R97" si="26">IF($O64=Q$5,($O$4-J64)/365,"NA")</f>
        <v>NA</v>
      </c>
      <c r="R64" s="443">
        <f t="shared" si="26"/>
        <v>1.0027397260273974</v>
      </c>
    </row>
    <row r="65" spans="2:18">
      <c r="B65" s="229"/>
      <c r="C65" s="420"/>
      <c r="D65" s="420">
        <v>55</v>
      </c>
      <c r="E65" s="423" t="s">
        <v>1695</v>
      </c>
      <c r="F65" s="423" t="s">
        <v>409</v>
      </c>
      <c r="G65" s="435" t="s">
        <v>408</v>
      </c>
      <c r="H65" s="435"/>
      <c r="I65" s="436">
        <v>43237</v>
      </c>
      <c r="J65" s="426">
        <v>44196</v>
      </c>
      <c r="K65" s="426">
        <f>DATE(YEAR(J65)+5,MONTH(J65),DAY(J65))</f>
        <v>46022</v>
      </c>
      <c r="M65" s="40"/>
      <c r="O65" s="446" t="str">
        <f t="shared" si="21"/>
        <v>EOS</v>
      </c>
      <c r="P65" s="443" t="str">
        <f t="shared" si="22"/>
        <v>NA</v>
      </c>
      <c r="Q65" s="443" t="str">
        <f t="shared" si="26"/>
        <v>NA</v>
      </c>
      <c r="R65" s="443">
        <f t="shared" si="26"/>
        <v>0.24931506849315069</v>
      </c>
    </row>
    <row r="66" spans="2:18">
      <c r="B66" s="229" t="s">
        <v>1778</v>
      </c>
      <c r="C66" s="420"/>
      <c r="D66" s="420">
        <v>56</v>
      </c>
      <c r="E66" s="431" t="s">
        <v>1695</v>
      </c>
      <c r="F66" s="431" t="s">
        <v>1715</v>
      </c>
      <c r="G66" s="437" t="s">
        <v>1716</v>
      </c>
      <c r="H66" s="437"/>
      <c r="I66" s="434">
        <v>44208</v>
      </c>
      <c r="J66" s="434">
        <v>44865</v>
      </c>
      <c r="K66" s="434">
        <f t="shared" ref="K66:K67" si="27">DATE(YEAR(J66)+5,MONTH(J66),DAY(J66))</f>
        <v>46691</v>
      </c>
      <c r="M66" s="40"/>
      <c r="O66" s="446" t="str">
        <f t="shared" si="21"/>
        <v>EOP</v>
      </c>
      <c r="P66" s="443" t="str">
        <f t="shared" si="22"/>
        <v>NA</v>
      </c>
      <c r="Q66" s="443">
        <f t="shared" si="26"/>
        <v>3.419178082191781</v>
      </c>
      <c r="R66" s="443" t="str">
        <f t="shared" si="26"/>
        <v>NA</v>
      </c>
    </row>
    <row r="67" spans="2:18">
      <c r="B67" s="229"/>
      <c r="C67" s="420"/>
      <c r="D67" s="420">
        <v>57</v>
      </c>
      <c r="E67" s="423" t="s">
        <v>1702</v>
      </c>
      <c r="F67" s="423" t="s">
        <v>407</v>
      </c>
      <c r="G67" s="435" t="s">
        <v>406</v>
      </c>
      <c r="H67" s="435"/>
      <c r="I67" s="436">
        <v>43511</v>
      </c>
      <c r="J67" s="426">
        <v>44227</v>
      </c>
      <c r="K67" s="426">
        <f t="shared" si="27"/>
        <v>46053</v>
      </c>
      <c r="M67" s="40"/>
      <c r="O67" s="446" t="str">
        <f t="shared" si="21"/>
        <v>EOS</v>
      </c>
      <c r="P67" s="443" t="str">
        <f t="shared" si="22"/>
        <v>NA</v>
      </c>
      <c r="Q67" s="443" t="str">
        <f t="shared" si="26"/>
        <v>NA</v>
      </c>
      <c r="R67" s="443">
        <f t="shared" si="26"/>
        <v>0.16438356164383561</v>
      </c>
    </row>
    <row r="68" spans="2:18">
      <c r="B68" s="229"/>
      <c r="C68" s="420"/>
      <c r="D68" s="420">
        <v>58</v>
      </c>
      <c r="E68" s="423" t="s">
        <v>1702</v>
      </c>
      <c r="F68" s="423" t="s">
        <v>405</v>
      </c>
      <c r="G68" s="435" t="s">
        <v>404</v>
      </c>
      <c r="H68" s="435"/>
      <c r="I68" s="436">
        <v>43705</v>
      </c>
      <c r="J68" s="426">
        <v>44012</v>
      </c>
      <c r="K68" s="426">
        <f>DATE(YEAR(J68)+5,MONTH(J68),DAY(J68))</f>
        <v>45838</v>
      </c>
      <c r="M68" s="40"/>
      <c r="O68" s="446" t="str">
        <f t="shared" si="21"/>
        <v>EOS</v>
      </c>
      <c r="P68" s="443" t="str">
        <f t="shared" si="22"/>
        <v>NA</v>
      </c>
      <c r="Q68" s="443" t="str">
        <f t="shared" si="26"/>
        <v>NA</v>
      </c>
      <c r="R68" s="443">
        <f t="shared" si="26"/>
        <v>0.75342465753424659</v>
      </c>
    </row>
    <row r="69" spans="2:18">
      <c r="B69" s="229"/>
      <c r="C69" s="420"/>
      <c r="D69" s="420">
        <v>59</v>
      </c>
      <c r="E69" s="423" t="s">
        <v>1695</v>
      </c>
      <c r="F69" s="423" t="s">
        <v>403</v>
      </c>
      <c r="G69" s="435" t="s">
        <v>402</v>
      </c>
      <c r="H69" s="435"/>
      <c r="I69" s="436">
        <v>43514</v>
      </c>
      <c r="J69" s="426">
        <v>44135</v>
      </c>
      <c r="K69" s="426">
        <f t="shared" ref="K69:K100" si="28">DATE(YEAR(J69)+5,MONTH(J69),DAY(J69))</f>
        <v>45961</v>
      </c>
      <c r="M69" s="40"/>
      <c r="O69" s="446" t="str">
        <f t="shared" si="21"/>
        <v>EOS</v>
      </c>
      <c r="P69" s="443" t="str">
        <f t="shared" si="22"/>
        <v>NA</v>
      </c>
      <c r="Q69" s="443" t="str">
        <f t="shared" si="26"/>
        <v>NA</v>
      </c>
      <c r="R69" s="443">
        <f t="shared" si="26"/>
        <v>0.41643835616438357</v>
      </c>
    </row>
    <row r="70" spans="2:18">
      <c r="B70" s="229"/>
      <c r="C70" s="420"/>
      <c r="D70" s="420">
        <v>60</v>
      </c>
      <c r="E70" s="423" t="s">
        <v>1695</v>
      </c>
      <c r="F70" s="423" t="s">
        <v>401</v>
      </c>
      <c r="G70" s="435" t="s">
        <v>400</v>
      </c>
      <c r="H70" s="435"/>
      <c r="I70" s="436">
        <v>43528</v>
      </c>
      <c r="J70" s="426">
        <v>44561</v>
      </c>
      <c r="K70" s="426">
        <f t="shared" si="28"/>
        <v>46387</v>
      </c>
      <c r="M70" s="40"/>
      <c r="O70" s="446" t="str">
        <f t="shared" si="21"/>
        <v>EOP</v>
      </c>
      <c r="P70" s="443" t="str">
        <f t="shared" si="22"/>
        <v>NA</v>
      </c>
      <c r="Q70" s="443">
        <f t="shared" si="26"/>
        <v>4.2520547945205482</v>
      </c>
      <c r="R70" s="443" t="str">
        <f t="shared" si="26"/>
        <v>NA</v>
      </c>
    </row>
    <row r="71" spans="2:18">
      <c r="B71" s="229"/>
      <c r="C71" s="420"/>
      <c r="D71" s="420">
        <v>61</v>
      </c>
      <c r="E71" s="423" t="s">
        <v>1695</v>
      </c>
      <c r="F71" s="423" t="s">
        <v>399</v>
      </c>
      <c r="G71" s="435" t="s">
        <v>398</v>
      </c>
      <c r="H71" s="435"/>
      <c r="I71" s="436">
        <v>43691</v>
      </c>
      <c r="J71" s="426">
        <v>44561</v>
      </c>
      <c r="K71" s="426">
        <f t="shared" si="28"/>
        <v>46387</v>
      </c>
      <c r="M71" s="40"/>
      <c r="O71" s="446" t="str">
        <f t="shared" si="21"/>
        <v>EOP</v>
      </c>
      <c r="P71" s="443" t="str">
        <f t="shared" si="22"/>
        <v>NA</v>
      </c>
      <c r="Q71" s="443">
        <f t="shared" si="26"/>
        <v>4.2520547945205482</v>
      </c>
      <c r="R71" s="443" t="str">
        <f t="shared" si="26"/>
        <v>NA</v>
      </c>
    </row>
    <row r="72" spans="2:18">
      <c r="B72" s="229"/>
      <c r="C72" s="420"/>
      <c r="D72" s="420">
        <v>62</v>
      </c>
      <c r="E72" s="423" t="s">
        <v>1702</v>
      </c>
      <c r="F72" s="423" t="s">
        <v>397</v>
      </c>
      <c r="G72" s="435" t="s">
        <v>396</v>
      </c>
      <c r="H72" s="435"/>
      <c r="I72" s="436">
        <v>43528</v>
      </c>
      <c r="J72" s="426">
        <v>44500</v>
      </c>
      <c r="K72" s="426">
        <f t="shared" si="28"/>
        <v>46326</v>
      </c>
      <c r="M72" s="40"/>
      <c r="O72" s="446" t="str">
        <f t="shared" si="21"/>
        <v>EOP</v>
      </c>
      <c r="P72" s="443" t="str">
        <f t="shared" si="22"/>
        <v>NA</v>
      </c>
      <c r="Q72" s="443">
        <f t="shared" si="26"/>
        <v>4.419178082191781</v>
      </c>
      <c r="R72" s="443" t="str">
        <f t="shared" si="26"/>
        <v>NA</v>
      </c>
    </row>
    <row r="73" spans="2:18">
      <c r="B73" s="229"/>
      <c r="C73" s="420"/>
      <c r="D73" s="420">
        <v>63</v>
      </c>
      <c r="E73" s="423" t="s">
        <v>1702</v>
      </c>
      <c r="F73" s="423" t="s">
        <v>395</v>
      </c>
      <c r="G73" s="435" t="s">
        <v>394</v>
      </c>
      <c r="H73" s="435"/>
      <c r="I73" s="436">
        <v>43693</v>
      </c>
      <c r="J73" s="426">
        <v>44286</v>
      </c>
      <c r="K73" s="426">
        <f t="shared" si="28"/>
        <v>46112</v>
      </c>
      <c r="M73" s="40"/>
      <c r="O73" s="446" t="str">
        <f t="shared" si="21"/>
        <v>EOS</v>
      </c>
      <c r="P73" s="443" t="str">
        <f t="shared" si="22"/>
        <v>NA</v>
      </c>
      <c r="Q73" s="443" t="str">
        <f t="shared" si="26"/>
        <v>NA</v>
      </c>
      <c r="R73" s="443">
        <f t="shared" si="26"/>
        <v>2.7397260273972603E-3</v>
      </c>
    </row>
    <row r="74" spans="2:18">
      <c r="B74" s="229"/>
      <c r="C74" s="420"/>
      <c r="D74" s="420">
        <v>64</v>
      </c>
      <c r="E74" s="423" t="s">
        <v>1695</v>
      </c>
      <c r="F74" s="423" t="s">
        <v>393</v>
      </c>
      <c r="G74" s="435" t="s">
        <v>392</v>
      </c>
      <c r="H74" s="435"/>
      <c r="I74" s="436">
        <v>43698</v>
      </c>
      <c r="J74" s="426">
        <v>44135</v>
      </c>
      <c r="K74" s="426">
        <f t="shared" si="28"/>
        <v>45961</v>
      </c>
      <c r="M74" s="40"/>
      <c r="O74" s="446" t="str">
        <f t="shared" si="21"/>
        <v>EOS</v>
      </c>
      <c r="P74" s="443" t="str">
        <f t="shared" si="22"/>
        <v>NA</v>
      </c>
      <c r="Q74" s="443" t="str">
        <f t="shared" si="26"/>
        <v>NA</v>
      </c>
      <c r="R74" s="443">
        <f t="shared" si="26"/>
        <v>0.41643835616438357</v>
      </c>
    </row>
    <row r="75" spans="2:18">
      <c r="B75" s="229"/>
      <c r="C75" s="420"/>
      <c r="D75" s="420">
        <v>65</v>
      </c>
      <c r="E75" s="420" t="s">
        <v>1695</v>
      </c>
      <c r="F75" s="420" t="s">
        <v>391</v>
      </c>
      <c r="G75" s="229" t="s">
        <v>390</v>
      </c>
      <c r="H75" s="229"/>
      <c r="I75" s="230">
        <v>43530</v>
      </c>
      <c r="J75" s="230">
        <v>44712</v>
      </c>
      <c r="K75" s="230">
        <f t="shared" si="28"/>
        <v>46538</v>
      </c>
      <c r="M75" s="40"/>
      <c r="O75" s="446" t="str">
        <f t="shared" si="21"/>
        <v>EOP</v>
      </c>
      <c r="P75" s="443" t="str">
        <f t="shared" si="22"/>
        <v>NA</v>
      </c>
      <c r="Q75" s="443">
        <f t="shared" si="26"/>
        <v>3.8383561643835615</v>
      </c>
      <c r="R75" s="443" t="str">
        <f t="shared" si="26"/>
        <v>NA</v>
      </c>
    </row>
    <row r="76" spans="2:18">
      <c r="B76" s="229"/>
      <c r="C76" s="420"/>
      <c r="D76" s="420">
        <v>66</v>
      </c>
      <c r="E76" s="420" t="s">
        <v>1695</v>
      </c>
      <c r="F76" s="420" t="s">
        <v>389</v>
      </c>
      <c r="G76" s="229" t="s">
        <v>388</v>
      </c>
      <c r="H76" s="229"/>
      <c r="I76" s="230">
        <v>43537</v>
      </c>
      <c r="J76" s="230">
        <v>44651</v>
      </c>
      <c r="K76" s="230">
        <f t="shared" si="28"/>
        <v>46477</v>
      </c>
      <c r="M76" s="40"/>
      <c r="O76" s="446" t="str">
        <f t="shared" si="21"/>
        <v>EOP</v>
      </c>
      <c r="P76" s="443" t="str">
        <f t="shared" si="22"/>
        <v>NA</v>
      </c>
      <c r="Q76" s="443">
        <f t="shared" si="26"/>
        <v>4.0054794520547947</v>
      </c>
      <c r="R76" s="443" t="str">
        <f t="shared" si="26"/>
        <v>NA</v>
      </c>
    </row>
    <row r="77" spans="2:18">
      <c r="B77" s="229" t="s">
        <v>1779</v>
      </c>
      <c r="C77" s="420"/>
      <c r="D77" s="420">
        <v>67</v>
      </c>
      <c r="E77" s="431" t="s">
        <v>1695</v>
      </c>
      <c r="F77" s="431" t="s">
        <v>1717</v>
      </c>
      <c r="G77" s="437" t="s">
        <v>1718</v>
      </c>
      <c r="H77" s="437"/>
      <c r="I77" s="438">
        <v>43357</v>
      </c>
      <c r="J77" s="434">
        <v>44500</v>
      </c>
      <c r="K77" s="434">
        <f t="shared" si="28"/>
        <v>46326</v>
      </c>
      <c r="M77" s="40"/>
      <c r="O77" s="446" t="str">
        <f t="shared" si="21"/>
        <v>EOP</v>
      </c>
      <c r="P77" s="443" t="str">
        <f t="shared" si="22"/>
        <v>NA</v>
      </c>
      <c r="Q77" s="443">
        <f t="shared" si="26"/>
        <v>4.419178082191781</v>
      </c>
      <c r="R77" s="443" t="str">
        <f t="shared" si="26"/>
        <v>NA</v>
      </c>
    </row>
    <row r="78" spans="2:18">
      <c r="B78" s="229" t="s">
        <v>1779</v>
      </c>
      <c r="C78" s="420"/>
      <c r="D78" s="420">
        <v>68</v>
      </c>
      <c r="E78" s="431" t="s">
        <v>1695</v>
      </c>
      <c r="F78" s="431" t="s">
        <v>1719</v>
      </c>
      <c r="G78" s="437" t="s">
        <v>1720</v>
      </c>
      <c r="H78" s="437"/>
      <c r="I78" s="438">
        <v>43671</v>
      </c>
      <c r="J78" s="434">
        <v>44561</v>
      </c>
      <c r="K78" s="434">
        <f t="shared" si="28"/>
        <v>46387</v>
      </c>
      <c r="M78" s="40"/>
      <c r="O78" s="446" t="str">
        <f t="shared" si="21"/>
        <v>EOP</v>
      </c>
      <c r="P78" s="443" t="str">
        <f t="shared" si="22"/>
        <v>NA</v>
      </c>
      <c r="Q78" s="443">
        <f t="shared" si="26"/>
        <v>4.2520547945205482</v>
      </c>
      <c r="R78" s="443" t="str">
        <f t="shared" si="26"/>
        <v>NA</v>
      </c>
    </row>
    <row r="79" spans="2:18">
      <c r="B79" s="229"/>
      <c r="C79" s="420"/>
      <c r="D79" s="420">
        <v>69</v>
      </c>
      <c r="E79" s="423" t="s">
        <v>745</v>
      </c>
      <c r="F79" s="423" t="s">
        <v>387</v>
      </c>
      <c r="G79" s="435" t="s">
        <v>386</v>
      </c>
      <c r="H79" s="435"/>
      <c r="I79" s="436">
        <v>43469</v>
      </c>
      <c r="J79" s="426">
        <v>43799</v>
      </c>
      <c r="K79" s="426">
        <f t="shared" si="28"/>
        <v>45626</v>
      </c>
      <c r="M79" s="40"/>
      <c r="O79" s="446" t="str">
        <f t="shared" si="21"/>
        <v>EOS</v>
      </c>
      <c r="P79" s="443" t="str">
        <f t="shared" si="22"/>
        <v>NA</v>
      </c>
      <c r="Q79" s="443" t="str">
        <f t="shared" si="26"/>
        <v>NA</v>
      </c>
      <c r="R79" s="443">
        <f t="shared" si="26"/>
        <v>1.3342465753424657</v>
      </c>
    </row>
    <row r="80" spans="2:18">
      <c r="B80" s="229"/>
      <c r="C80" s="420"/>
      <c r="D80" s="420">
        <v>70</v>
      </c>
      <c r="E80" s="423" t="s">
        <v>745</v>
      </c>
      <c r="F80" s="423" t="s">
        <v>385</v>
      </c>
      <c r="G80" s="435" t="s">
        <v>384</v>
      </c>
      <c r="H80" s="435"/>
      <c r="I80" s="436">
        <v>43469</v>
      </c>
      <c r="J80" s="426">
        <v>43799</v>
      </c>
      <c r="K80" s="426">
        <f t="shared" si="28"/>
        <v>45626</v>
      </c>
      <c r="M80" s="40"/>
      <c r="O80" s="446" t="str">
        <f t="shared" si="21"/>
        <v>EOS</v>
      </c>
      <c r="P80" s="443" t="str">
        <f t="shared" si="22"/>
        <v>NA</v>
      </c>
      <c r="Q80" s="443" t="str">
        <f t="shared" si="26"/>
        <v>NA</v>
      </c>
      <c r="R80" s="443">
        <f t="shared" si="26"/>
        <v>1.3342465753424657</v>
      </c>
    </row>
    <row r="81" spans="2:18">
      <c r="B81" s="229"/>
      <c r="C81" s="420"/>
      <c r="D81" s="420">
        <v>71</v>
      </c>
      <c r="E81" s="423" t="s">
        <v>745</v>
      </c>
      <c r="F81" s="423" t="s">
        <v>383</v>
      </c>
      <c r="G81" s="435" t="s">
        <v>382</v>
      </c>
      <c r="H81" s="435"/>
      <c r="I81" s="436">
        <v>43738</v>
      </c>
      <c r="J81" s="426">
        <v>44165</v>
      </c>
      <c r="K81" s="426">
        <f t="shared" si="28"/>
        <v>45991</v>
      </c>
      <c r="M81" s="40"/>
      <c r="O81" s="446" t="str">
        <f t="shared" si="21"/>
        <v>EOS</v>
      </c>
      <c r="P81" s="443" t="str">
        <f t="shared" si="22"/>
        <v>NA</v>
      </c>
      <c r="Q81" s="443" t="str">
        <f t="shared" si="26"/>
        <v>NA</v>
      </c>
      <c r="R81" s="443">
        <f t="shared" si="26"/>
        <v>0.33424657534246577</v>
      </c>
    </row>
    <row r="82" spans="2:18">
      <c r="B82" s="229"/>
      <c r="C82" s="420"/>
      <c r="D82" s="420">
        <v>72</v>
      </c>
      <c r="E82" s="423" t="s">
        <v>1702</v>
      </c>
      <c r="F82" s="423" t="s">
        <v>381</v>
      </c>
      <c r="G82" s="435" t="s">
        <v>380</v>
      </c>
      <c r="H82" s="435"/>
      <c r="I82" s="436">
        <v>43371</v>
      </c>
      <c r="J82" s="426">
        <v>43951</v>
      </c>
      <c r="K82" s="426">
        <f t="shared" si="28"/>
        <v>45777</v>
      </c>
      <c r="M82" s="40"/>
      <c r="O82" s="446" t="str">
        <f t="shared" si="21"/>
        <v>EOS</v>
      </c>
      <c r="P82" s="443" t="str">
        <f t="shared" si="22"/>
        <v>NA</v>
      </c>
      <c r="Q82" s="443" t="str">
        <f t="shared" si="26"/>
        <v>NA</v>
      </c>
      <c r="R82" s="443">
        <f t="shared" si="26"/>
        <v>0.92054794520547945</v>
      </c>
    </row>
    <row r="83" spans="2:18">
      <c r="B83" s="229"/>
      <c r="C83" s="420"/>
      <c r="D83" s="420">
        <v>73</v>
      </c>
      <c r="E83" s="423" t="s">
        <v>1702</v>
      </c>
      <c r="F83" s="423" t="s">
        <v>379</v>
      </c>
      <c r="G83" s="435" t="s">
        <v>378</v>
      </c>
      <c r="H83" s="435"/>
      <c r="I83" s="436">
        <v>43716</v>
      </c>
      <c r="J83" s="426">
        <v>44500</v>
      </c>
      <c r="K83" s="426">
        <f t="shared" si="28"/>
        <v>46326</v>
      </c>
      <c r="M83" s="40"/>
      <c r="O83" s="446" t="str">
        <f t="shared" si="21"/>
        <v>EOP</v>
      </c>
      <c r="P83" s="443" t="str">
        <f t="shared" si="22"/>
        <v>NA</v>
      </c>
      <c r="Q83" s="443">
        <f t="shared" si="26"/>
        <v>4.419178082191781</v>
      </c>
      <c r="R83" s="443" t="str">
        <f t="shared" si="26"/>
        <v>NA</v>
      </c>
    </row>
    <row r="84" spans="2:18">
      <c r="B84" s="229"/>
      <c r="C84" s="420"/>
      <c r="D84" s="420">
        <v>74</v>
      </c>
      <c r="E84" s="423" t="s">
        <v>1702</v>
      </c>
      <c r="F84" s="423" t="s">
        <v>377</v>
      </c>
      <c r="G84" s="435" t="s">
        <v>376</v>
      </c>
      <c r="H84" s="435"/>
      <c r="I84" s="436">
        <v>43693</v>
      </c>
      <c r="J84" s="426">
        <v>44196</v>
      </c>
      <c r="K84" s="426">
        <f t="shared" si="28"/>
        <v>46022</v>
      </c>
      <c r="M84" s="40"/>
      <c r="O84" s="446" t="str">
        <f t="shared" si="21"/>
        <v>EOS</v>
      </c>
      <c r="P84" s="443" t="str">
        <f t="shared" si="22"/>
        <v>NA</v>
      </c>
      <c r="Q84" s="443" t="str">
        <f t="shared" si="26"/>
        <v>NA</v>
      </c>
      <c r="R84" s="443">
        <f t="shared" si="26"/>
        <v>0.24931506849315069</v>
      </c>
    </row>
    <row r="85" spans="2:18">
      <c r="B85" s="229"/>
      <c r="C85" s="420"/>
      <c r="D85" s="420">
        <v>75</v>
      </c>
      <c r="E85" s="423" t="s">
        <v>1702</v>
      </c>
      <c r="F85" s="423" t="s">
        <v>375</v>
      </c>
      <c r="G85" s="435" t="s">
        <v>374</v>
      </c>
      <c r="H85" s="435"/>
      <c r="I85" s="436">
        <v>43788</v>
      </c>
      <c r="J85" s="426">
        <v>44316</v>
      </c>
      <c r="K85" s="426">
        <f t="shared" si="28"/>
        <v>46142</v>
      </c>
      <c r="M85" s="40"/>
      <c r="O85" s="446" t="str">
        <f t="shared" si="21"/>
        <v>EOP</v>
      </c>
      <c r="P85" s="443" t="str">
        <f t="shared" si="22"/>
        <v>NA</v>
      </c>
      <c r="Q85" s="443">
        <f t="shared" si="26"/>
        <v>4.9232876712328766</v>
      </c>
      <c r="R85" s="443" t="str">
        <f t="shared" si="26"/>
        <v>NA</v>
      </c>
    </row>
    <row r="86" spans="2:18">
      <c r="B86" s="229"/>
      <c r="C86" s="420"/>
      <c r="D86" s="420">
        <v>76</v>
      </c>
      <c r="E86" s="423" t="s">
        <v>1695</v>
      </c>
      <c r="F86" s="423" t="s">
        <v>373</v>
      </c>
      <c r="G86" s="435" t="s">
        <v>372</v>
      </c>
      <c r="H86" s="435"/>
      <c r="I86" s="436">
        <v>43717</v>
      </c>
      <c r="J86" s="426">
        <v>44408</v>
      </c>
      <c r="K86" s="426">
        <f t="shared" si="28"/>
        <v>46234</v>
      </c>
      <c r="M86" s="40"/>
      <c r="O86" s="446" t="str">
        <f t="shared" si="21"/>
        <v>EOP</v>
      </c>
      <c r="P86" s="443" t="str">
        <f t="shared" si="22"/>
        <v>NA</v>
      </c>
      <c r="Q86" s="443">
        <f t="shared" si="26"/>
        <v>4.6712328767123283</v>
      </c>
      <c r="R86" s="443" t="str">
        <f t="shared" si="26"/>
        <v>NA</v>
      </c>
    </row>
    <row r="87" spans="2:18">
      <c r="B87" s="229"/>
      <c r="C87" s="420"/>
      <c r="D87" s="420">
        <v>77</v>
      </c>
      <c r="E87" s="420" t="s">
        <v>1695</v>
      </c>
      <c r="F87" s="420" t="s">
        <v>371</v>
      </c>
      <c r="G87" s="229" t="s">
        <v>370</v>
      </c>
      <c r="H87" s="229"/>
      <c r="I87" s="439">
        <v>44102</v>
      </c>
      <c r="J87" s="230">
        <v>45016</v>
      </c>
      <c r="K87" s="230">
        <f t="shared" si="28"/>
        <v>46843</v>
      </c>
      <c r="M87" s="40"/>
      <c r="O87" s="446" t="str">
        <f t="shared" si="21"/>
        <v>EOP</v>
      </c>
      <c r="P87" s="443" t="str">
        <f t="shared" si="22"/>
        <v>NA</v>
      </c>
      <c r="Q87" s="443">
        <f t="shared" si="26"/>
        <v>3.0054794520547947</v>
      </c>
      <c r="R87" s="443" t="str">
        <f t="shared" si="26"/>
        <v>NA</v>
      </c>
    </row>
    <row r="88" spans="2:18">
      <c r="B88" s="229"/>
      <c r="C88" s="420"/>
      <c r="D88" s="420">
        <v>78</v>
      </c>
      <c r="E88" s="420" t="s">
        <v>1702</v>
      </c>
      <c r="F88" s="420" t="s">
        <v>369</v>
      </c>
      <c r="G88" s="229" t="s">
        <v>368</v>
      </c>
      <c r="H88" s="229"/>
      <c r="I88" s="439">
        <v>43921</v>
      </c>
      <c r="J88" s="230">
        <v>44804</v>
      </c>
      <c r="K88" s="230">
        <f t="shared" si="28"/>
        <v>46630</v>
      </c>
      <c r="M88" s="40"/>
      <c r="O88" s="446" t="str">
        <f t="shared" si="21"/>
        <v>EOP</v>
      </c>
      <c r="P88" s="443" t="str">
        <f t="shared" si="22"/>
        <v>NA</v>
      </c>
      <c r="Q88" s="443">
        <f t="shared" si="26"/>
        <v>3.5863013698630137</v>
      </c>
      <c r="R88" s="443" t="str">
        <f t="shared" si="26"/>
        <v>NA</v>
      </c>
    </row>
    <row r="89" spans="2:18">
      <c r="B89" s="229"/>
      <c r="C89" s="420"/>
      <c r="D89" s="420">
        <v>79</v>
      </c>
      <c r="E89" s="420" t="s">
        <v>1702</v>
      </c>
      <c r="F89" s="420" t="s">
        <v>367</v>
      </c>
      <c r="G89" s="229" t="s">
        <v>366</v>
      </c>
      <c r="H89" s="229"/>
      <c r="I89" s="439">
        <v>43847</v>
      </c>
      <c r="J89" s="230">
        <v>44712</v>
      </c>
      <c r="K89" s="230">
        <f t="shared" si="28"/>
        <v>46538</v>
      </c>
      <c r="M89" s="40"/>
      <c r="O89" s="446" t="str">
        <f t="shared" si="21"/>
        <v>EOP</v>
      </c>
      <c r="P89" s="443" t="str">
        <f t="shared" si="22"/>
        <v>NA</v>
      </c>
      <c r="Q89" s="443">
        <f t="shared" si="26"/>
        <v>3.8383561643835615</v>
      </c>
      <c r="R89" s="443" t="str">
        <f t="shared" si="26"/>
        <v>NA</v>
      </c>
    </row>
    <row r="90" spans="2:18">
      <c r="B90" s="229"/>
      <c r="C90" s="420"/>
      <c r="D90" s="420">
        <v>80</v>
      </c>
      <c r="E90" s="423" t="s">
        <v>745</v>
      </c>
      <c r="F90" s="423" t="s">
        <v>365</v>
      </c>
      <c r="G90" s="435" t="s">
        <v>364</v>
      </c>
      <c r="H90" s="435"/>
      <c r="I90" s="436">
        <v>43616</v>
      </c>
      <c r="J90" s="426">
        <v>44286</v>
      </c>
      <c r="K90" s="426">
        <f t="shared" si="28"/>
        <v>46112</v>
      </c>
      <c r="M90" s="40"/>
      <c r="O90" s="446" t="str">
        <f t="shared" si="21"/>
        <v>EOS</v>
      </c>
      <c r="P90" s="443" t="str">
        <f t="shared" si="22"/>
        <v>NA</v>
      </c>
      <c r="Q90" s="443" t="str">
        <f t="shared" si="26"/>
        <v>NA</v>
      </c>
      <c r="R90" s="443">
        <f t="shared" si="26"/>
        <v>2.7397260273972603E-3</v>
      </c>
    </row>
    <row r="91" spans="2:18">
      <c r="B91" s="229"/>
      <c r="C91" s="420"/>
      <c r="D91" s="420">
        <v>81</v>
      </c>
      <c r="E91" s="423" t="s">
        <v>745</v>
      </c>
      <c r="F91" s="423" t="s">
        <v>363</v>
      </c>
      <c r="G91" s="435" t="s">
        <v>362</v>
      </c>
      <c r="H91" s="435"/>
      <c r="I91" s="436">
        <v>43581</v>
      </c>
      <c r="J91" s="426">
        <v>44286</v>
      </c>
      <c r="K91" s="426">
        <f t="shared" si="28"/>
        <v>46112</v>
      </c>
      <c r="M91" s="40"/>
      <c r="O91" s="446" t="str">
        <f t="shared" si="21"/>
        <v>EOS</v>
      </c>
      <c r="P91" s="443" t="str">
        <f t="shared" si="22"/>
        <v>NA</v>
      </c>
      <c r="Q91" s="443" t="str">
        <f t="shared" si="26"/>
        <v>NA</v>
      </c>
      <c r="R91" s="443">
        <f t="shared" si="26"/>
        <v>2.7397260273972603E-3</v>
      </c>
    </row>
    <row r="92" spans="2:18">
      <c r="B92" s="229"/>
      <c r="C92" s="420"/>
      <c r="D92" s="420">
        <v>82</v>
      </c>
      <c r="E92" s="420" t="s">
        <v>550</v>
      </c>
      <c r="F92" s="420" t="s">
        <v>361</v>
      </c>
      <c r="G92" s="229" t="s">
        <v>360</v>
      </c>
      <c r="H92" s="229"/>
      <c r="I92" s="439">
        <v>44112</v>
      </c>
      <c r="J92" s="230">
        <v>45199</v>
      </c>
      <c r="K92" s="230">
        <f t="shared" si="28"/>
        <v>47026</v>
      </c>
      <c r="M92" s="40"/>
      <c r="O92" s="446" t="str">
        <f t="shared" si="21"/>
        <v>EOP</v>
      </c>
      <c r="P92" s="443" t="str">
        <f t="shared" si="22"/>
        <v>NA</v>
      </c>
      <c r="Q92" s="443">
        <f t="shared" si="26"/>
        <v>2.504109589041096</v>
      </c>
      <c r="R92" s="443" t="str">
        <f t="shared" si="26"/>
        <v>NA</v>
      </c>
    </row>
    <row r="93" spans="2:18">
      <c r="B93" s="229"/>
      <c r="C93" s="420"/>
      <c r="D93" s="420">
        <v>83</v>
      </c>
      <c r="E93" s="420" t="s">
        <v>550</v>
      </c>
      <c r="F93" s="420" t="s">
        <v>359</v>
      </c>
      <c r="G93" s="229" t="s">
        <v>358</v>
      </c>
      <c r="H93" s="229"/>
      <c r="I93" s="439">
        <v>44112</v>
      </c>
      <c r="J93" s="230">
        <v>45199</v>
      </c>
      <c r="K93" s="230">
        <f t="shared" si="28"/>
        <v>47026</v>
      </c>
      <c r="M93" s="40"/>
      <c r="O93" s="446" t="str">
        <f t="shared" si="21"/>
        <v>EOP</v>
      </c>
      <c r="P93" s="443" t="str">
        <f t="shared" si="22"/>
        <v>NA</v>
      </c>
      <c r="Q93" s="443">
        <f t="shared" si="26"/>
        <v>2.504109589041096</v>
      </c>
      <c r="R93" s="443" t="str">
        <f t="shared" si="26"/>
        <v>NA</v>
      </c>
    </row>
    <row r="94" spans="2:18">
      <c r="B94" s="229"/>
      <c r="C94" s="420"/>
      <c r="D94" s="420">
        <v>84</v>
      </c>
      <c r="E94" s="420" t="s">
        <v>550</v>
      </c>
      <c r="F94" s="420" t="s">
        <v>357</v>
      </c>
      <c r="G94" s="229" t="s">
        <v>356</v>
      </c>
      <c r="H94" s="229"/>
      <c r="I94" s="439">
        <v>44088</v>
      </c>
      <c r="J94" s="230">
        <v>44742</v>
      </c>
      <c r="K94" s="230">
        <f t="shared" si="28"/>
        <v>46568</v>
      </c>
      <c r="M94" s="40"/>
      <c r="O94" s="446" t="str">
        <f t="shared" si="21"/>
        <v>EOP</v>
      </c>
      <c r="P94" s="443" t="str">
        <f t="shared" si="22"/>
        <v>NA</v>
      </c>
      <c r="Q94" s="443">
        <f t="shared" si="26"/>
        <v>3.7561643835616438</v>
      </c>
      <c r="R94" s="443" t="str">
        <f t="shared" si="26"/>
        <v>NA</v>
      </c>
    </row>
    <row r="95" spans="2:18">
      <c r="B95" s="229"/>
      <c r="C95" s="420"/>
      <c r="D95" s="420">
        <v>85</v>
      </c>
      <c r="E95" s="420" t="s">
        <v>550</v>
      </c>
      <c r="F95" s="420" t="s">
        <v>355</v>
      </c>
      <c r="G95" s="229" t="s">
        <v>354</v>
      </c>
      <c r="H95" s="229"/>
      <c r="I95" s="439">
        <v>44088</v>
      </c>
      <c r="J95" s="230">
        <v>44773</v>
      </c>
      <c r="K95" s="230">
        <f t="shared" si="28"/>
        <v>46599</v>
      </c>
      <c r="M95" s="40"/>
      <c r="O95" s="446" t="str">
        <f t="shared" si="21"/>
        <v>EOP</v>
      </c>
      <c r="P95" s="443" t="str">
        <f t="shared" si="22"/>
        <v>NA</v>
      </c>
      <c r="Q95" s="443">
        <f t="shared" si="26"/>
        <v>3.6712328767123288</v>
      </c>
      <c r="R95" s="443" t="str">
        <f t="shared" si="26"/>
        <v>NA</v>
      </c>
    </row>
    <row r="96" spans="2:18">
      <c r="B96" s="229"/>
      <c r="C96" s="420"/>
      <c r="D96" s="420">
        <v>86</v>
      </c>
      <c r="E96" s="420" t="s">
        <v>745</v>
      </c>
      <c r="F96" s="420" t="s">
        <v>353</v>
      </c>
      <c r="G96" s="229" t="s">
        <v>352</v>
      </c>
      <c r="H96" s="229"/>
      <c r="I96" s="439">
        <v>43951</v>
      </c>
      <c r="J96" s="230">
        <v>44651</v>
      </c>
      <c r="K96" s="230">
        <f t="shared" si="28"/>
        <v>46477</v>
      </c>
      <c r="M96" s="40"/>
      <c r="O96" s="446" t="str">
        <f t="shared" ref="O96:O159" si="29">IF($O$4&lt;I96,"NPI",IF($O$4&lt;J96,"MP",IF($O$4&lt;K96,"EOP","EOS")))</f>
        <v>EOP</v>
      </c>
      <c r="P96" s="443" t="str">
        <f t="shared" ref="P96:P159" si="30">IF(O96=P$5,($O$4-I96)/365,"NA")</f>
        <v>NA</v>
      </c>
      <c r="Q96" s="443">
        <f t="shared" si="26"/>
        <v>4.0054794520547947</v>
      </c>
      <c r="R96" s="443" t="str">
        <f t="shared" si="26"/>
        <v>NA</v>
      </c>
    </row>
    <row r="97" spans="2:18">
      <c r="B97" s="229"/>
      <c r="C97" s="420"/>
      <c r="D97" s="420">
        <v>87</v>
      </c>
      <c r="E97" s="423" t="s">
        <v>745</v>
      </c>
      <c r="F97" s="423" t="s">
        <v>351</v>
      </c>
      <c r="G97" s="435" t="s">
        <v>350</v>
      </c>
      <c r="H97" s="435"/>
      <c r="I97" s="436">
        <v>43999</v>
      </c>
      <c r="J97" s="426">
        <v>44500</v>
      </c>
      <c r="K97" s="426">
        <f t="shared" si="28"/>
        <v>46326</v>
      </c>
      <c r="M97" s="40"/>
      <c r="O97" s="446" t="str">
        <f t="shared" si="29"/>
        <v>EOP</v>
      </c>
      <c r="P97" s="443" t="str">
        <f t="shared" si="30"/>
        <v>NA</v>
      </c>
      <c r="Q97" s="443">
        <f t="shared" si="26"/>
        <v>4.419178082191781</v>
      </c>
      <c r="R97" s="443" t="str">
        <f t="shared" si="26"/>
        <v>NA</v>
      </c>
    </row>
    <row r="98" spans="2:18">
      <c r="B98" s="229"/>
      <c r="C98" s="420"/>
      <c r="D98" s="420">
        <v>88</v>
      </c>
      <c r="E98" s="420" t="s">
        <v>1695</v>
      </c>
      <c r="F98" s="420" t="s">
        <v>349</v>
      </c>
      <c r="G98" s="229" t="s">
        <v>348</v>
      </c>
      <c r="H98" s="229"/>
      <c r="I98" s="439">
        <v>44021</v>
      </c>
      <c r="J98" s="230">
        <v>44742</v>
      </c>
      <c r="K98" s="230">
        <f t="shared" si="28"/>
        <v>46568</v>
      </c>
      <c r="M98" s="40"/>
      <c r="O98" s="446" t="str">
        <f t="shared" si="29"/>
        <v>EOP</v>
      </c>
      <c r="P98" s="443" t="str">
        <f t="shared" si="30"/>
        <v>NA</v>
      </c>
      <c r="Q98" s="443">
        <f t="shared" ref="Q98:R131" si="31">IF($O98=Q$5,($O$4-J98)/365,"NA")</f>
        <v>3.7561643835616438</v>
      </c>
      <c r="R98" s="443" t="str">
        <f t="shared" si="31"/>
        <v>NA</v>
      </c>
    </row>
    <row r="99" spans="2:18">
      <c r="B99" s="229"/>
      <c r="C99" s="420"/>
      <c r="D99" s="420">
        <v>89</v>
      </c>
      <c r="E99" s="420" t="s">
        <v>1695</v>
      </c>
      <c r="F99" s="420" t="s">
        <v>347</v>
      </c>
      <c r="G99" s="229" t="s">
        <v>346</v>
      </c>
      <c r="H99" s="229"/>
      <c r="I99" s="439">
        <v>44334</v>
      </c>
      <c r="J99" s="230">
        <v>45107</v>
      </c>
      <c r="K99" s="230">
        <f t="shared" si="28"/>
        <v>46934</v>
      </c>
      <c r="M99" s="40"/>
      <c r="O99" s="446" t="str">
        <f t="shared" si="29"/>
        <v>EOP</v>
      </c>
      <c r="P99" s="443" t="str">
        <f t="shared" si="30"/>
        <v>NA</v>
      </c>
      <c r="Q99" s="443">
        <f t="shared" si="31"/>
        <v>2.7561643835616438</v>
      </c>
      <c r="R99" s="443" t="str">
        <f t="shared" si="31"/>
        <v>NA</v>
      </c>
    </row>
    <row r="100" spans="2:18">
      <c r="B100" s="229"/>
      <c r="C100" s="420"/>
      <c r="D100" s="420">
        <v>90</v>
      </c>
      <c r="E100" s="420" t="s">
        <v>1695</v>
      </c>
      <c r="F100" s="420" t="s">
        <v>345</v>
      </c>
      <c r="G100" s="229" t="s">
        <v>344</v>
      </c>
      <c r="H100" s="229"/>
      <c r="I100" s="439">
        <v>44334</v>
      </c>
      <c r="J100" s="230">
        <v>45107</v>
      </c>
      <c r="K100" s="230">
        <f t="shared" si="28"/>
        <v>46934</v>
      </c>
      <c r="M100" s="40"/>
      <c r="O100" s="446" t="str">
        <f t="shared" si="29"/>
        <v>EOP</v>
      </c>
      <c r="P100" s="443" t="str">
        <f t="shared" si="30"/>
        <v>NA</v>
      </c>
      <c r="Q100" s="443">
        <f t="shared" si="31"/>
        <v>2.7561643835616438</v>
      </c>
      <c r="R100" s="443" t="str">
        <f t="shared" si="31"/>
        <v>NA</v>
      </c>
    </row>
    <row r="101" spans="2:18">
      <c r="B101" s="229"/>
      <c r="C101" s="420"/>
      <c r="D101" s="420">
        <v>91</v>
      </c>
      <c r="E101" s="420" t="s">
        <v>1702</v>
      </c>
      <c r="F101" s="420" t="s">
        <v>343</v>
      </c>
      <c r="G101" s="229" t="s">
        <v>342</v>
      </c>
      <c r="H101" s="229"/>
      <c r="I101" s="439">
        <v>44355</v>
      </c>
      <c r="J101" s="230">
        <v>44985</v>
      </c>
      <c r="K101" s="230">
        <v>46812</v>
      </c>
      <c r="M101" s="40"/>
      <c r="O101" s="446" t="str">
        <f t="shared" si="29"/>
        <v>EOP</v>
      </c>
      <c r="P101" s="443" t="str">
        <f t="shared" si="30"/>
        <v>NA</v>
      </c>
      <c r="Q101" s="443">
        <f t="shared" si="31"/>
        <v>3.0904109589041098</v>
      </c>
      <c r="R101" s="443" t="str">
        <f t="shared" si="31"/>
        <v>NA</v>
      </c>
    </row>
    <row r="102" spans="2:18">
      <c r="B102" s="229"/>
      <c r="C102" s="420"/>
      <c r="D102" s="420">
        <v>92</v>
      </c>
      <c r="E102" s="420" t="s">
        <v>1695</v>
      </c>
      <c r="F102" s="420" t="s">
        <v>341</v>
      </c>
      <c r="G102" s="229" t="s">
        <v>340</v>
      </c>
      <c r="H102" s="229"/>
      <c r="I102" s="439">
        <v>44104</v>
      </c>
      <c r="J102" s="230">
        <v>44620</v>
      </c>
      <c r="K102" s="230">
        <f t="shared" ref="K102:K107" si="32">DATE(YEAR(J102)+5,MONTH(J102),DAY(J102))</f>
        <v>46446</v>
      </c>
      <c r="M102" s="40"/>
      <c r="O102" s="446" t="str">
        <f t="shared" si="29"/>
        <v>EOP</v>
      </c>
      <c r="P102" s="443" t="str">
        <f t="shared" si="30"/>
        <v>NA</v>
      </c>
      <c r="Q102" s="443">
        <f t="shared" si="31"/>
        <v>4.0904109589041093</v>
      </c>
      <c r="R102" s="443" t="str">
        <f t="shared" si="31"/>
        <v>NA</v>
      </c>
    </row>
    <row r="103" spans="2:18">
      <c r="B103" s="229"/>
      <c r="C103" s="420"/>
      <c r="D103" s="420">
        <v>93</v>
      </c>
      <c r="E103" s="420" t="s">
        <v>1695</v>
      </c>
      <c r="F103" s="420" t="s">
        <v>339</v>
      </c>
      <c r="G103" s="229" t="s">
        <v>338</v>
      </c>
      <c r="H103" s="229"/>
      <c r="I103" s="439">
        <v>44284</v>
      </c>
      <c r="J103" s="230">
        <v>44865</v>
      </c>
      <c r="K103" s="230">
        <f t="shared" si="32"/>
        <v>46691</v>
      </c>
      <c r="M103" s="40"/>
      <c r="O103" s="446" t="str">
        <f t="shared" si="29"/>
        <v>EOP</v>
      </c>
      <c r="P103" s="443" t="str">
        <f t="shared" si="30"/>
        <v>NA</v>
      </c>
      <c r="Q103" s="443">
        <f t="shared" si="31"/>
        <v>3.419178082191781</v>
      </c>
      <c r="R103" s="443" t="str">
        <f t="shared" si="31"/>
        <v>NA</v>
      </c>
    </row>
    <row r="104" spans="2:18">
      <c r="B104" s="229"/>
      <c r="C104" s="420"/>
      <c r="D104" s="420">
        <v>94</v>
      </c>
      <c r="E104" s="420" t="s">
        <v>1702</v>
      </c>
      <c r="F104" s="420" t="s">
        <v>337</v>
      </c>
      <c r="G104" s="229" t="s">
        <v>336</v>
      </c>
      <c r="H104" s="229"/>
      <c r="I104" s="439">
        <v>44355</v>
      </c>
      <c r="J104" s="230">
        <v>44895</v>
      </c>
      <c r="K104" s="230">
        <f t="shared" si="32"/>
        <v>46721</v>
      </c>
      <c r="M104" s="40"/>
      <c r="O104" s="446" t="str">
        <f t="shared" si="29"/>
        <v>EOP</v>
      </c>
      <c r="P104" s="443" t="str">
        <f t="shared" si="30"/>
        <v>NA</v>
      </c>
      <c r="Q104" s="443">
        <f t="shared" si="31"/>
        <v>3.3369863013698629</v>
      </c>
      <c r="R104" s="443" t="str">
        <f t="shared" si="31"/>
        <v>NA</v>
      </c>
    </row>
    <row r="105" spans="2:18">
      <c r="B105" s="229"/>
      <c r="C105" s="420"/>
      <c r="D105" s="420">
        <v>95</v>
      </c>
      <c r="E105" s="420" t="s">
        <v>1702</v>
      </c>
      <c r="F105" s="420" t="s">
        <v>335</v>
      </c>
      <c r="G105" s="229" t="s">
        <v>334</v>
      </c>
      <c r="H105" s="229"/>
      <c r="I105" s="439">
        <v>44207</v>
      </c>
      <c r="J105" s="230">
        <v>45077</v>
      </c>
      <c r="K105" s="230">
        <f t="shared" si="32"/>
        <v>46904</v>
      </c>
      <c r="M105" s="40"/>
      <c r="O105" s="446" t="str">
        <f t="shared" si="29"/>
        <v>EOP</v>
      </c>
      <c r="P105" s="443" t="str">
        <f t="shared" si="30"/>
        <v>NA</v>
      </c>
      <c r="Q105" s="443">
        <f t="shared" si="31"/>
        <v>2.8383561643835615</v>
      </c>
      <c r="R105" s="443" t="str">
        <f t="shared" si="31"/>
        <v>NA</v>
      </c>
    </row>
    <row r="106" spans="2:18">
      <c r="B106" s="229"/>
      <c r="C106" s="420"/>
      <c r="D106" s="420">
        <v>96</v>
      </c>
      <c r="E106" s="420" t="s">
        <v>1702</v>
      </c>
      <c r="F106" s="420" t="s">
        <v>333</v>
      </c>
      <c r="G106" s="229" t="s">
        <v>332</v>
      </c>
      <c r="H106" s="229"/>
      <c r="I106" s="439">
        <v>44104</v>
      </c>
      <c r="J106" s="230">
        <v>45016</v>
      </c>
      <c r="K106" s="230">
        <f t="shared" si="32"/>
        <v>46843</v>
      </c>
      <c r="M106" s="40"/>
      <c r="O106" s="446" t="str">
        <f t="shared" si="29"/>
        <v>EOP</v>
      </c>
      <c r="P106" s="443" t="str">
        <f t="shared" si="30"/>
        <v>NA</v>
      </c>
      <c r="Q106" s="443">
        <f t="shared" si="31"/>
        <v>3.0054794520547947</v>
      </c>
      <c r="R106" s="443" t="str">
        <f t="shared" si="31"/>
        <v>NA</v>
      </c>
    </row>
    <row r="107" spans="2:18">
      <c r="B107" s="229"/>
      <c r="C107" s="420"/>
      <c r="D107" s="420">
        <v>97</v>
      </c>
      <c r="E107" s="420" t="s">
        <v>1702</v>
      </c>
      <c r="F107" s="420" t="s">
        <v>331</v>
      </c>
      <c r="G107" s="229" t="s">
        <v>330</v>
      </c>
      <c r="H107" s="229"/>
      <c r="I107" s="439">
        <v>44483</v>
      </c>
      <c r="J107" s="230">
        <v>45230</v>
      </c>
      <c r="K107" s="230">
        <f t="shared" si="32"/>
        <v>47057</v>
      </c>
      <c r="M107" s="40"/>
      <c r="O107" s="446" t="str">
        <f t="shared" si="29"/>
        <v>EOP</v>
      </c>
      <c r="P107" s="443" t="str">
        <f t="shared" si="30"/>
        <v>NA</v>
      </c>
      <c r="Q107" s="443">
        <f t="shared" si="31"/>
        <v>2.419178082191781</v>
      </c>
      <c r="R107" s="443" t="str">
        <f t="shared" si="31"/>
        <v>NA</v>
      </c>
    </row>
    <row r="108" spans="2:18">
      <c r="B108" s="229"/>
      <c r="C108" s="420"/>
      <c r="D108" s="420">
        <v>98</v>
      </c>
      <c r="E108" s="420" t="s">
        <v>1702</v>
      </c>
      <c r="F108" s="420" t="s">
        <v>329</v>
      </c>
      <c r="G108" s="229" t="s">
        <v>328</v>
      </c>
      <c r="H108" s="229"/>
      <c r="I108" s="439">
        <v>44483</v>
      </c>
      <c r="J108" s="230">
        <v>45351</v>
      </c>
      <c r="K108" s="230">
        <v>47177</v>
      </c>
      <c r="M108" s="40"/>
      <c r="O108" s="446" t="str">
        <f t="shared" si="29"/>
        <v>EOP</v>
      </c>
      <c r="P108" s="443" t="str">
        <f t="shared" si="30"/>
        <v>NA</v>
      </c>
      <c r="Q108" s="443">
        <f t="shared" si="31"/>
        <v>2.0876712328767124</v>
      </c>
      <c r="R108" s="443" t="str">
        <f t="shared" si="31"/>
        <v>NA</v>
      </c>
    </row>
    <row r="109" spans="2:18">
      <c r="B109" s="229"/>
      <c r="C109" s="420"/>
      <c r="D109" s="420">
        <v>99</v>
      </c>
      <c r="E109" s="420" t="s">
        <v>1702</v>
      </c>
      <c r="F109" s="420" t="s">
        <v>327</v>
      </c>
      <c r="G109" s="229" t="s">
        <v>326</v>
      </c>
      <c r="H109" s="229"/>
      <c r="I109" s="439">
        <v>44666</v>
      </c>
      <c r="J109" s="230">
        <v>45138</v>
      </c>
      <c r="K109" s="230">
        <f t="shared" ref="K109:K142" si="33">DATE(YEAR(J109)+5,MONTH(J109),DAY(J109))</f>
        <v>46965</v>
      </c>
      <c r="M109" s="40"/>
      <c r="O109" s="446" t="str">
        <f t="shared" si="29"/>
        <v>EOP</v>
      </c>
      <c r="P109" s="443" t="str">
        <f t="shared" si="30"/>
        <v>NA</v>
      </c>
      <c r="Q109" s="443">
        <f t="shared" si="31"/>
        <v>2.6712328767123288</v>
      </c>
      <c r="R109" s="443" t="str">
        <f t="shared" si="31"/>
        <v>NA</v>
      </c>
    </row>
    <row r="110" spans="2:18">
      <c r="B110" s="229"/>
      <c r="C110" s="420"/>
      <c r="D110" s="420">
        <v>100</v>
      </c>
      <c r="E110" s="420" t="s">
        <v>1702</v>
      </c>
      <c r="F110" s="420" t="s">
        <v>325</v>
      </c>
      <c r="G110" s="229" t="s">
        <v>324</v>
      </c>
      <c r="H110" s="229"/>
      <c r="I110" s="439">
        <v>44704</v>
      </c>
      <c r="J110" s="230">
        <v>45138</v>
      </c>
      <c r="K110" s="230">
        <f t="shared" si="33"/>
        <v>46965</v>
      </c>
      <c r="M110" s="40"/>
      <c r="O110" s="446" t="str">
        <f t="shared" si="29"/>
        <v>EOP</v>
      </c>
      <c r="P110" s="443" t="str">
        <f t="shared" si="30"/>
        <v>NA</v>
      </c>
      <c r="Q110" s="443">
        <f t="shared" si="31"/>
        <v>2.6712328767123288</v>
      </c>
      <c r="R110" s="443" t="str">
        <f t="shared" si="31"/>
        <v>NA</v>
      </c>
    </row>
    <row r="111" spans="2:18">
      <c r="B111" s="229"/>
      <c r="C111" s="420"/>
      <c r="D111" s="420">
        <v>101</v>
      </c>
      <c r="E111" s="420" t="s">
        <v>550</v>
      </c>
      <c r="F111" s="420" t="s">
        <v>323</v>
      </c>
      <c r="G111" s="229" t="s">
        <v>322</v>
      </c>
      <c r="H111" s="229"/>
      <c r="I111" s="439">
        <v>44278</v>
      </c>
      <c r="J111" s="230">
        <v>45169</v>
      </c>
      <c r="K111" s="230">
        <f t="shared" si="33"/>
        <v>46996</v>
      </c>
      <c r="M111" s="40"/>
      <c r="O111" s="446" t="str">
        <f t="shared" si="29"/>
        <v>EOP</v>
      </c>
      <c r="P111" s="443" t="str">
        <f t="shared" si="30"/>
        <v>NA</v>
      </c>
      <c r="Q111" s="443">
        <f t="shared" si="31"/>
        <v>2.5863013698630137</v>
      </c>
      <c r="R111" s="443" t="str">
        <f t="shared" si="31"/>
        <v>NA</v>
      </c>
    </row>
    <row r="112" spans="2:18">
      <c r="B112" s="229" t="s">
        <v>1779</v>
      </c>
      <c r="C112" s="420"/>
      <c r="D112" s="420">
        <v>102</v>
      </c>
      <c r="E112" s="431" t="s">
        <v>550</v>
      </c>
      <c r="F112" s="431" t="s">
        <v>1721</v>
      </c>
      <c r="G112" s="437" t="s">
        <v>1722</v>
      </c>
      <c r="H112" s="437"/>
      <c r="I112" s="438">
        <v>44278</v>
      </c>
      <c r="J112" s="434">
        <v>45138</v>
      </c>
      <c r="K112" s="434">
        <f t="shared" si="33"/>
        <v>46965</v>
      </c>
      <c r="M112" s="40"/>
      <c r="O112" s="446" t="str">
        <f t="shared" si="29"/>
        <v>EOP</v>
      </c>
      <c r="P112" s="443" t="str">
        <f t="shared" si="30"/>
        <v>NA</v>
      </c>
      <c r="Q112" s="443">
        <f t="shared" si="31"/>
        <v>2.6712328767123288</v>
      </c>
      <c r="R112" s="443" t="str">
        <f t="shared" si="31"/>
        <v>NA</v>
      </c>
    </row>
    <row r="113" spans="2:18">
      <c r="B113" s="229"/>
      <c r="C113" s="420"/>
      <c r="D113" s="420">
        <v>103</v>
      </c>
      <c r="E113" s="420" t="s">
        <v>550</v>
      </c>
      <c r="F113" s="420" t="s">
        <v>321</v>
      </c>
      <c r="G113" s="229" t="s">
        <v>320</v>
      </c>
      <c r="H113" s="229"/>
      <c r="I113" s="439">
        <v>44278</v>
      </c>
      <c r="J113" s="230">
        <v>45169</v>
      </c>
      <c r="K113" s="230">
        <f t="shared" si="33"/>
        <v>46996</v>
      </c>
      <c r="M113" s="40"/>
      <c r="O113" s="446" t="str">
        <f t="shared" si="29"/>
        <v>EOP</v>
      </c>
      <c r="P113" s="443" t="str">
        <f t="shared" si="30"/>
        <v>NA</v>
      </c>
      <c r="Q113" s="443">
        <f t="shared" si="31"/>
        <v>2.5863013698630137</v>
      </c>
      <c r="R113" s="443" t="str">
        <f t="shared" si="31"/>
        <v>NA</v>
      </c>
    </row>
    <row r="114" spans="2:18">
      <c r="B114" s="229"/>
      <c r="C114" s="420"/>
      <c r="D114" s="420">
        <v>104</v>
      </c>
      <c r="E114" s="420" t="s">
        <v>550</v>
      </c>
      <c r="F114" s="420" t="s">
        <v>319</v>
      </c>
      <c r="G114" s="229" t="s">
        <v>318</v>
      </c>
      <c r="H114" s="229"/>
      <c r="I114" s="439">
        <v>44153</v>
      </c>
      <c r="J114" s="230">
        <v>44957</v>
      </c>
      <c r="K114" s="230">
        <f t="shared" si="33"/>
        <v>46783</v>
      </c>
      <c r="M114" s="40"/>
      <c r="O114" s="446" t="str">
        <f t="shared" si="29"/>
        <v>EOP</v>
      </c>
      <c r="P114" s="443" t="str">
        <f t="shared" si="30"/>
        <v>NA</v>
      </c>
      <c r="Q114" s="443">
        <f t="shared" si="31"/>
        <v>3.1671232876712327</v>
      </c>
      <c r="R114" s="443" t="str">
        <f t="shared" si="31"/>
        <v>NA</v>
      </c>
    </row>
    <row r="115" spans="2:18">
      <c r="B115" s="229"/>
      <c r="C115" s="420"/>
      <c r="D115" s="420">
        <v>105</v>
      </c>
      <c r="E115" s="420" t="s">
        <v>550</v>
      </c>
      <c r="F115" s="420" t="s">
        <v>317</v>
      </c>
      <c r="G115" s="229" t="s">
        <v>316</v>
      </c>
      <c r="H115" s="229"/>
      <c r="I115" s="439">
        <v>44351</v>
      </c>
      <c r="J115" s="230">
        <v>45077</v>
      </c>
      <c r="K115" s="230">
        <f t="shared" si="33"/>
        <v>46904</v>
      </c>
      <c r="M115" s="40"/>
      <c r="O115" s="446" t="str">
        <f t="shared" si="29"/>
        <v>EOP</v>
      </c>
      <c r="P115" s="443" t="str">
        <f t="shared" si="30"/>
        <v>NA</v>
      </c>
      <c r="Q115" s="443">
        <f t="shared" si="31"/>
        <v>2.8383561643835615</v>
      </c>
      <c r="R115" s="443" t="str">
        <f t="shared" si="31"/>
        <v>NA</v>
      </c>
    </row>
    <row r="116" spans="2:18">
      <c r="B116" s="229" t="s">
        <v>1779</v>
      </c>
      <c r="C116" s="420"/>
      <c r="D116" s="420">
        <v>106</v>
      </c>
      <c r="E116" s="431" t="s">
        <v>550</v>
      </c>
      <c r="F116" s="431" t="s">
        <v>1723</v>
      </c>
      <c r="G116" s="437" t="s">
        <v>1724</v>
      </c>
      <c r="H116" s="437"/>
      <c r="I116" s="438">
        <v>44351</v>
      </c>
      <c r="J116" s="434">
        <v>45169</v>
      </c>
      <c r="K116" s="434">
        <f t="shared" si="33"/>
        <v>46996</v>
      </c>
      <c r="M116" s="40"/>
      <c r="O116" s="446" t="str">
        <f t="shared" si="29"/>
        <v>EOP</v>
      </c>
      <c r="P116" s="443" t="str">
        <f t="shared" si="30"/>
        <v>NA</v>
      </c>
      <c r="Q116" s="443">
        <f t="shared" si="31"/>
        <v>2.5863013698630137</v>
      </c>
      <c r="R116" s="443" t="str">
        <f t="shared" si="31"/>
        <v>NA</v>
      </c>
    </row>
    <row r="117" spans="2:18">
      <c r="B117" s="229"/>
      <c r="C117" s="420"/>
      <c r="D117" s="420">
        <v>107</v>
      </c>
      <c r="E117" s="420" t="s">
        <v>550</v>
      </c>
      <c r="F117" s="420" t="s">
        <v>315</v>
      </c>
      <c r="G117" s="229" t="s">
        <v>314</v>
      </c>
      <c r="H117" s="229"/>
      <c r="I117" s="439">
        <v>44351</v>
      </c>
      <c r="J117" s="230">
        <v>45046</v>
      </c>
      <c r="K117" s="230">
        <f t="shared" si="33"/>
        <v>46873</v>
      </c>
      <c r="M117" s="40"/>
      <c r="O117" s="446" t="str">
        <f t="shared" si="29"/>
        <v>EOP</v>
      </c>
      <c r="P117" s="443" t="str">
        <f t="shared" si="30"/>
        <v>NA</v>
      </c>
      <c r="Q117" s="443">
        <f t="shared" si="31"/>
        <v>2.9232876712328766</v>
      </c>
      <c r="R117" s="443" t="str">
        <f t="shared" si="31"/>
        <v>NA</v>
      </c>
    </row>
    <row r="118" spans="2:18">
      <c r="B118" s="229" t="s">
        <v>1779</v>
      </c>
      <c r="C118" s="420"/>
      <c r="D118" s="420">
        <v>108</v>
      </c>
      <c r="E118" s="431" t="s">
        <v>550</v>
      </c>
      <c r="F118" s="431" t="s">
        <v>1725</v>
      </c>
      <c r="G118" s="437" t="s">
        <v>1726</v>
      </c>
      <c r="H118" s="437"/>
      <c r="I118" s="438">
        <v>44351</v>
      </c>
      <c r="J118" s="434">
        <v>45077</v>
      </c>
      <c r="K118" s="434">
        <f t="shared" si="33"/>
        <v>46904</v>
      </c>
      <c r="M118" s="40"/>
      <c r="O118" s="446" t="str">
        <f t="shared" si="29"/>
        <v>EOP</v>
      </c>
      <c r="P118" s="443" t="str">
        <f t="shared" si="30"/>
        <v>NA</v>
      </c>
      <c r="Q118" s="443">
        <f t="shared" si="31"/>
        <v>2.8383561643835615</v>
      </c>
      <c r="R118" s="443" t="str">
        <f t="shared" si="31"/>
        <v>NA</v>
      </c>
    </row>
    <row r="119" spans="2:18">
      <c r="B119" s="229"/>
      <c r="C119" s="420"/>
      <c r="D119" s="420">
        <v>109</v>
      </c>
      <c r="E119" s="420" t="s">
        <v>1695</v>
      </c>
      <c r="F119" s="420" t="s">
        <v>313</v>
      </c>
      <c r="G119" s="229" t="s">
        <v>1727</v>
      </c>
      <c r="H119" s="229"/>
      <c r="I119" s="439">
        <v>44075</v>
      </c>
      <c r="J119" s="230">
        <v>44530</v>
      </c>
      <c r="K119" s="230">
        <f t="shared" si="33"/>
        <v>46356</v>
      </c>
      <c r="M119" s="40"/>
      <c r="O119" s="446" t="str">
        <f t="shared" si="29"/>
        <v>EOP</v>
      </c>
      <c r="P119" s="443" t="str">
        <f t="shared" si="30"/>
        <v>NA</v>
      </c>
      <c r="Q119" s="443">
        <f t="shared" si="31"/>
        <v>4.3369863013698629</v>
      </c>
      <c r="R119" s="443" t="str">
        <f t="shared" si="31"/>
        <v>NA</v>
      </c>
    </row>
    <row r="120" spans="2:18">
      <c r="B120" s="229"/>
      <c r="C120" s="420"/>
      <c r="D120" s="420">
        <v>110</v>
      </c>
      <c r="E120" s="423" t="s">
        <v>745</v>
      </c>
      <c r="F120" s="423" t="s">
        <v>312</v>
      </c>
      <c r="G120" s="435" t="s">
        <v>311</v>
      </c>
      <c r="H120" s="435"/>
      <c r="I120" s="436">
        <v>44034</v>
      </c>
      <c r="J120" s="426">
        <v>44377</v>
      </c>
      <c r="K120" s="426">
        <f t="shared" si="33"/>
        <v>46203</v>
      </c>
      <c r="M120" s="40"/>
      <c r="O120" s="446" t="str">
        <f t="shared" si="29"/>
        <v>EOP</v>
      </c>
      <c r="P120" s="443" t="str">
        <f t="shared" si="30"/>
        <v>NA</v>
      </c>
      <c r="Q120" s="443">
        <f t="shared" si="31"/>
        <v>4.7561643835616438</v>
      </c>
      <c r="R120" s="443" t="str">
        <f t="shared" si="31"/>
        <v>NA</v>
      </c>
    </row>
    <row r="121" spans="2:18">
      <c r="B121" s="229"/>
      <c r="C121" s="420"/>
      <c r="D121" s="420">
        <v>111</v>
      </c>
      <c r="E121" s="423" t="s">
        <v>745</v>
      </c>
      <c r="F121" s="423" t="s">
        <v>310</v>
      </c>
      <c r="G121" s="435" t="s">
        <v>309</v>
      </c>
      <c r="H121" s="435"/>
      <c r="I121" s="436">
        <v>43951</v>
      </c>
      <c r="J121" s="426">
        <v>44316</v>
      </c>
      <c r="K121" s="426">
        <f t="shared" si="33"/>
        <v>46142</v>
      </c>
      <c r="M121" s="40"/>
      <c r="O121" s="446" t="str">
        <f t="shared" si="29"/>
        <v>EOP</v>
      </c>
      <c r="P121" s="443" t="str">
        <f t="shared" si="30"/>
        <v>NA</v>
      </c>
      <c r="Q121" s="443">
        <f t="shared" si="31"/>
        <v>4.9232876712328766</v>
      </c>
      <c r="R121" s="443" t="str">
        <f t="shared" si="31"/>
        <v>NA</v>
      </c>
    </row>
    <row r="122" spans="2:18">
      <c r="B122" s="229"/>
      <c r="C122" s="420"/>
      <c r="D122" s="420">
        <v>112</v>
      </c>
      <c r="E122" s="420" t="s">
        <v>745</v>
      </c>
      <c r="F122" s="420" t="s">
        <v>308</v>
      </c>
      <c r="G122" s="229" t="s">
        <v>307</v>
      </c>
      <c r="H122" s="229" t="s">
        <v>306</v>
      </c>
      <c r="I122" s="439">
        <v>44315</v>
      </c>
      <c r="J122" s="230">
        <v>45260</v>
      </c>
      <c r="K122" s="230">
        <f t="shared" si="33"/>
        <v>47087</v>
      </c>
      <c r="M122" s="40"/>
      <c r="O122" s="446" t="str">
        <f t="shared" si="29"/>
        <v>EOP</v>
      </c>
      <c r="P122" s="443" t="str">
        <f t="shared" si="30"/>
        <v>NA</v>
      </c>
      <c r="Q122" s="443">
        <f t="shared" si="31"/>
        <v>2.3369863013698629</v>
      </c>
      <c r="R122" s="443" t="str">
        <f t="shared" si="31"/>
        <v>NA</v>
      </c>
    </row>
    <row r="123" spans="2:18">
      <c r="B123" s="229"/>
      <c r="C123" s="420"/>
      <c r="D123" s="420">
        <v>113</v>
      </c>
      <c r="E123" s="420" t="s">
        <v>745</v>
      </c>
      <c r="F123" s="420" t="s">
        <v>305</v>
      </c>
      <c r="G123" s="229" t="s">
        <v>304</v>
      </c>
      <c r="H123" s="229"/>
      <c r="I123" s="439">
        <v>45138</v>
      </c>
      <c r="J123" s="230">
        <v>45260</v>
      </c>
      <c r="K123" s="230">
        <f t="shared" si="33"/>
        <v>47087</v>
      </c>
      <c r="M123" s="40"/>
      <c r="O123" s="446" t="str">
        <f t="shared" si="29"/>
        <v>EOP</v>
      </c>
      <c r="P123" s="443" t="str">
        <f t="shared" si="30"/>
        <v>NA</v>
      </c>
      <c r="Q123" s="443">
        <f t="shared" si="31"/>
        <v>2.3369863013698629</v>
      </c>
      <c r="R123" s="443" t="str">
        <f t="shared" si="31"/>
        <v>NA</v>
      </c>
    </row>
    <row r="124" spans="2:18">
      <c r="B124" s="229" t="s">
        <v>1780</v>
      </c>
      <c r="C124" s="420"/>
      <c r="D124" s="420">
        <v>114</v>
      </c>
      <c r="E124" s="420" t="s">
        <v>745</v>
      </c>
      <c r="F124" s="420" t="s">
        <v>303</v>
      </c>
      <c r="G124" s="229" t="s">
        <v>302</v>
      </c>
      <c r="H124" s="229" t="s">
        <v>301</v>
      </c>
      <c r="I124" s="439">
        <v>44347</v>
      </c>
      <c r="J124" s="230">
        <v>45688</v>
      </c>
      <c r="K124" s="230">
        <f t="shared" si="33"/>
        <v>47514</v>
      </c>
      <c r="M124" s="40"/>
      <c r="O124" s="446" t="str">
        <f t="shared" si="29"/>
        <v>EOP</v>
      </c>
      <c r="P124" s="443" t="str">
        <f t="shared" si="30"/>
        <v>NA</v>
      </c>
      <c r="Q124" s="443">
        <f t="shared" si="31"/>
        <v>1.1643835616438356</v>
      </c>
      <c r="R124" s="443" t="str">
        <f t="shared" si="31"/>
        <v>NA</v>
      </c>
    </row>
    <row r="125" spans="2:18">
      <c r="B125" s="229" t="s">
        <v>1780</v>
      </c>
      <c r="C125" s="420"/>
      <c r="D125" s="420">
        <v>115</v>
      </c>
      <c r="E125" s="423" t="s">
        <v>745</v>
      </c>
      <c r="F125" s="423" t="s">
        <v>300</v>
      </c>
      <c r="G125" s="435" t="s">
        <v>299</v>
      </c>
      <c r="H125" s="435"/>
      <c r="I125" s="436">
        <v>44335</v>
      </c>
      <c r="J125" s="426">
        <v>45688</v>
      </c>
      <c r="K125" s="426">
        <f t="shared" si="33"/>
        <v>47514</v>
      </c>
      <c r="M125" s="40"/>
      <c r="O125" s="446" t="str">
        <f t="shared" si="29"/>
        <v>EOP</v>
      </c>
      <c r="P125" s="443" t="str">
        <f t="shared" si="30"/>
        <v>NA</v>
      </c>
      <c r="Q125" s="443">
        <f t="shared" si="31"/>
        <v>1.1643835616438356</v>
      </c>
      <c r="R125" s="443" t="str">
        <f t="shared" si="31"/>
        <v>NA</v>
      </c>
    </row>
    <row r="126" spans="2:18">
      <c r="B126" s="229" t="s">
        <v>1780</v>
      </c>
      <c r="C126" s="420"/>
      <c r="D126" s="420">
        <v>116</v>
      </c>
      <c r="E126" s="420" t="s">
        <v>745</v>
      </c>
      <c r="F126" s="420" t="s">
        <v>298</v>
      </c>
      <c r="G126" s="229" t="s">
        <v>297</v>
      </c>
      <c r="H126" s="229"/>
      <c r="I126" s="439">
        <v>45169</v>
      </c>
      <c r="J126" s="230">
        <v>45688</v>
      </c>
      <c r="K126" s="230">
        <f t="shared" si="33"/>
        <v>47514</v>
      </c>
      <c r="M126" s="40"/>
      <c r="O126" s="446" t="str">
        <f t="shared" si="29"/>
        <v>EOP</v>
      </c>
      <c r="P126" s="443" t="str">
        <f t="shared" si="30"/>
        <v>NA</v>
      </c>
      <c r="Q126" s="443">
        <f t="shared" si="31"/>
        <v>1.1643835616438356</v>
      </c>
      <c r="R126" s="443" t="str">
        <f t="shared" si="31"/>
        <v>NA</v>
      </c>
    </row>
    <row r="127" spans="2:18">
      <c r="B127" s="229"/>
      <c r="C127" s="420"/>
      <c r="D127" s="420">
        <v>117</v>
      </c>
      <c r="E127" s="420" t="s">
        <v>1695</v>
      </c>
      <c r="F127" s="420" t="s">
        <v>296</v>
      </c>
      <c r="G127" s="229" t="s">
        <v>295</v>
      </c>
      <c r="H127" s="229"/>
      <c r="I127" s="439">
        <v>44341</v>
      </c>
      <c r="J127" s="230">
        <v>45169</v>
      </c>
      <c r="K127" s="230">
        <f t="shared" si="33"/>
        <v>46996</v>
      </c>
      <c r="M127" s="40"/>
      <c r="O127" s="446" t="str">
        <f t="shared" si="29"/>
        <v>EOP</v>
      </c>
      <c r="P127" s="443" t="str">
        <f t="shared" si="30"/>
        <v>NA</v>
      </c>
      <c r="Q127" s="443">
        <f t="shared" si="31"/>
        <v>2.5863013698630137</v>
      </c>
      <c r="R127" s="443" t="str">
        <f t="shared" si="31"/>
        <v>NA</v>
      </c>
    </row>
    <row r="128" spans="2:18">
      <c r="B128" s="229"/>
      <c r="C128" s="420"/>
      <c r="D128" s="420">
        <v>118</v>
      </c>
      <c r="E128" s="420" t="s">
        <v>1702</v>
      </c>
      <c r="F128" s="420" t="s">
        <v>294</v>
      </c>
      <c r="G128" s="229" t="s">
        <v>293</v>
      </c>
      <c r="H128" s="229"/>
      <c r="I128" s="439">
        <v>44704</v>
      </c>
      <c r="J128" s="230">
        <v>45138</v>
      </c>
      <c r="K128" s="230">
        <f t="shared" si="33"/>
        <v>46965</v>
      </c>
      <c r="M128" s="40"/>
      <c r="O128" s="446" t="str">
        <f t="shared" si="29"/>
        <v>EOP</v>
      </c>
      <c r="P128" s="443" t="str">
        <f t="shared" si="30"/>
        <v>NA</v>
      </c>
      <c r="Q128" s="443">
        <f t="shared" si="31"/>
        <v>2.6712328767123288</v>
      </c>
      <c r="R128" s="443" t="str">
        <f t="shared" si="31"/>
        <v>NA</v>
      </c>
    </row>
    <row r="129" spans="2:18">
      <c r="B129" s="229" t="s">
        <v>1781</v>
      </c>
      <c r="C129" s="420"/>
      <c r="D129" s="420">
        <v>119</v>
      </c>
      <c r="E129" s="420" t="s">
        <v>550</v>
      </c>
      <c r="F129" s="420" t="s">
        <v>292</v>
      </c>
      <c r="G129" s="229" t="s">
        <v>291</v>
      </c>
      <c r="H129" s="229"/>
      <c r="I129" s="439">
        <v>44944</v>
      </c>
      <c r="J129" s="230">
        <v>45291</v>
      </c>
      <c r="K129" s="230">
        <f t="shared" si="33"/>
        <v>47118</v>
      </c>
      <c r="M129" s="40"/>
      <c r="O129" s="446" t="str">
        <f t="shared" si="29"/>
        <v>EOP</v>
      </c>
      <c r="P129" s="443" t="str">
        <f t="shared" si="30"/>
        <v>NA</v>
      </c>
      <c r="Q129" s="443">
        <f t="shared" si="31"/>
        <v>2.2520547945205478</v>
      </c>
      <c r="R129" s="443" t="str">
        <f t="shared" si="31"/>
        <v>NA</v>
      </c>
    </row>
    <row r="130" spans="2:18">
      <c r="B130" s="229" t="s">
        <v>1781</v>
      </c>
      <c r="C130" s="420"/>
      <c r="D130" s="420">
        <v>120</v>
      </c>
      <c r="E130" s="420" t="s">
        <v>550</v>
      </c>
      <c r="F130" s="420" t="s">
        <v>290</v>
      </c>
      <c r="G130" s="229" t="s">
        <v>289</v>
      </c>
      <c r="H130" s="229"/>
      <c r="I130" s="439">
        <v>44944</v>
      </c>
      <c r="J130" s="230">
        <v>45382</v>
      </c>
      <c r="K130" s="230">
        <f t="shared" si="33"/>
        <v>47208</v>
      </c>
      <c r="M130" s="40"/>
      <c r="O130" s="446" t="str">
        <f t="shared" si="29"/>
        <v>EOP</v>
      </c>
      <c r="P130" s="443" t="str">
        <f t="shared" si="30"/>
        <v>NA</v>
      </c>
      <c r="Q130" s="443">
        <f t="shared" si="31"/>
        <v>2.0027397260273974</v>
      </c>
      <c r="R130" s="443" t="str">
        <f t="shared" si="31"/>
        <v>NA</v>
      </c>
    </row>
    <row r="131" spans="2:18">
      <c r="B131" s="229" t="s">
        <v>1781</v>
      </c>
      <c r="C131" s="420"/>
      <c r="D131" s="420">
        <v>121</v>
      </c>
      <c r="E131" s="431" t="s">
        <v>550</v>
      </c>
      <c r="F131" s="431" t="s">
        <v>1728</v>
      </c>
      <c r="G131" s="437" t="s">
        <v>1729</v>
      </c>
      <c r="H131" s="437"/>
      <c r="I131" s="438">
        <v>45012</v>
      </c>
      <c r="J131" s="434">
        <v>45382</v>
      </c>
      <c r="K131" s="434">
        <f t="shared" si="33"/>
        <v>47208</v>
      </c>
      <c r="M131" s="40"/>
      <c r="O131" s="446" t="str">
        <f t="shared" si="29"/>
        <v>EOP</v>
      </c>
      <c r="P131" s="443" t="str">
        <f t="shared" si="30"/>
        <v>NA</v>
      </c>
      <c r="Q131" s="443">
        <f t="shared" si="31"/>
        <v>2.0027397260273974</v>
      </c>
      <c r="R131" s="443" t="str">
        <f t="shared" si="31"/>
        <v>NA</v>
      </c>
    </row>
    <row r="132" spans="2:18">
      <c r="B132" s="229" t="s">
        <v>1781</v>
      </c>
      <c r="C132" s="420"/>
      <c r="D132" s="420">
        <v>122</v>
      </c>
      <c r="E132" s="431" t="s">
        <v>550</v>
      </c>
      <c r="F132" s="431" t="s">
        <v>1730</v>
      </c>
      <c r="G132" s="437" t="s">
        <v>1731</v>
      </c>
      <c r="H132" s="437"/>
      <c r="I132" s="438">
        <v>45012</v>
      </c>
      <c r="J132" s="434">
        <v>45322</v>
      </c>
      <c r="K132" s="434">
        <f t="shared" si="33"/>
        <v>47149</v>
      </c>
      <c r="M132" s="40"/>
      <c r="O132" s="446" t="str">
        <f t="shared" si="29"/>
        <v>EOP</v>
      </c>
      <c r="P132" s="443" t="str">
        <f t="shared" si="30"/>
        <v>NA</v>
      </c>
      <c r="Q132" s="443">
        <f t="shared" ref="Q132:R147" si="34">IF($O132=Q$5,($O$4-J132)/365,"NA")</f>
        <v>2.1671232876712327</v>
      </c>
      <c r="R132" s="443" t="str">
        <f t="shared" si="34"/>
        <v>NA</v>
      </c>
    </row>
    <row r="133" spans="2:18">
      <c r="B133" s="229"/>
      <c r="C133" s="420"/>
      <c r="D133" s="420">
        <v>123</v>
      </c>
      <c r="E133" s="420" t="s">
        <v>1695</v>
      </c>
      <c r="F133" s="420" t="s">
        <v>288</v>
      </c>
      <c r="G133" s="229" t="s">
        <v>287</v>
      </c>
      <c r="H133" s="229"/>
      <c r="I133" s="439">
        <v>44613</v>
      </c>
      <c r="J133" s="230">
        <v>45107</v>
      </c>
      <c r="K133" s="230">
        <f t="shared" si="33"/>
        <v>46934</v>
      </c>
      <c r="M133" s="40"/>
      <c r="O133" s="446" t="str">
        <f t="shared" si="29"/>
        <v>EOP</v>
      </c>
      <c r="P133" s="443" t="str">
        <f t="shared" si="30"/>
        <v>NA</v>
      </c>
      <c r="Q133" s="443">
        <f t="shared" si="34"/>
        <v>2.7561643835616438</v>
      </c>
      <c r="R133" s="443" t="str">
        <f t="shared" si="34"/>
        <v>NA</v>
      </c>
    </row>
    <row r="134" spans="2:18">
      <c r="B134" s="229"/>
      <c r="C134" s="420"/>
      <c r="D134" s="420">
        <v>124</v>
      </c>
      <c r="E134" s="420" t="s">
        <v>1695</v>
      </c>
      <c r="F134" s="420" t="s">
        <v>286</v>
      </c>
      <c r="G134" s="229" t="s">
        <v>285</v>
      </c>
      <c r="H134" s="229"/>
      <c r="I134" s="439">
        <v>44893</v>
      </c>
      <c r="J134" s="230">
        <v>45596</v>
      </c>
      <c r="K134" s="230">
        <f t="shared" si="33"/>
        <v>47422</v>
      </c>
      <c r="M134" s="40"/>
      <c r="O134" s="446" t="str">
        <f t="shared" si="29"/>
        <v>EOP</v>
      </c>
      <c r="P134" s="443" t="str">
        <f t="shared" si="30"/>
        <v>NA</v>
      </c>
      <c r="Q134" s="443">
        <f t="shared" si="34"/>
        <v>1.4164383561643836</v>
      </c>
      <c r="R134" s="443" t="str">
        <f t="shared" si="34"/>
        <v>NA</v>
      </c>
    </row>
    <row r="135" spans="2:18">
      <c r="B135" s="229"/>
      <c r="C135" s="420"/>
      <c r="D135" s="420">
        <v>125</v>
      </c>
      <c r="E135" s="420" t="s">
        <v>745</v>
      </c>
      <c r="F135" s="420" t="s">
        <v>284</v>
      </c>
      <c r="G135" s="229" t="s">
        <v>283</v>
      </c>
      <c r="H135" s="229"/>
      <c r="I135" s="439">
        <v>44615</v>
      </c>
      <c r="J135" s="230">
        <v>45260</v>
      </c>
      <c r="K135" s="230">
        <f t="shared" si="33"/>
        <v>47087</v>
      </c>
      <c r="M135" s="40"/>
      <c r="O135" s="446" t="str">
        <f t="shared" si="29"/>
        <v>EOP</v>
      </c>
      <c r="P135" s="443" t="str">
        <f t="shared" si="30"/>
        <v>NA</v>
      </c>
      <c r="Q135" s="443">
        <f t="shared" si="34"/>
        <v>2.3369863013698629</v>
      </c>
      <c r="R135" s="443" t="str">
        <f t="shared" si="34"/>
        <v>NA</v>
      </c>
    </row>
    <row r="136" spans="2:18">
      <c r="B136" s="229"/>
      <c r="C136" s="420"/>
      <c r="D136" s="420">
        <v>126</v>
      </c>
      <c r="E136" s="420" t="s">
        <v>745</v>
      </c>
      <c r="F136" s="420" t="s">
        <v>282</v>
      </c>
      <c r="G136" s="229" t="s">
        <v>281</v>
      </c>
      <c r="H136" s="229"/>
      <c r="I136" s="439">
        <v>44711</v>
      </c>
      <c r="J136" s="230">
        <v>45230</v>
      </c>
      <c r="K136" s="230">
        <f t="shared" si="33"/>
        <v>47057</v>
      </c>
      <c r="M136" s="40"/>
      <c r="O136" s="446" t="str">
        <f t="shared" si="29"/>
        <v>EOP</v>
      </c>
      <c r="P136" s="443" t="str">
        <f t="shared" si="30"/>
        <v>NA</v>
      </c>
      <c r="Q136" s="443">
        <f t="shared" si="34"/>
        <v>2.419178082191781</v>
      </c>
      <c r="R136" s="443" t="str">
        <f t="shared" si="34"/>
        <v>NA</v>
      </c>
    </row>
    <row r="137" spans="2:18">
      <c r="B137" s="229"/>
      <c r="C137" s="420"/>
      <c r="D137" s="420">
        <v>127</v>
      </c>
      <c r="E137" s="420" t="s">
        <v>745</v>
      </c>
      <c r="F137" s="420" t="s">
        <v>280</v>
      </c>
      <c r="G137" s="229" t="s">
        <v>279</v>
      </c>
      <c r="H137" s="229"/>
      <c r="I137" s="439">
        <v>44711</v>
      </c>
      <c r="J137" s="230">
        <v>45260</v>
      </c>
      <c r="K137" s="230">
        <f t="shared" si="33"/>
        <v>47087</v>
      </c>
      <c r="M137" s="40"/>
      <c r="O137" s="446" t="str">
        <f t="shared" si="29"/>
        <v>EOP</v>
      </c>
      <c r="P137" s="443" t="str">
        <f t="shared" si="30"/>
        <v>NA</v>
      </c>
      <c r="Q137" s="443">
        <f t="shared" si="34"/>
        <v>2.3369863013698629</v>
      </c>
      <c r="R137" s="443" t="str">
        <f t="shared" si="34"/>
        <v>NA</v>
      </c>
    </row>
    <row r="138" spans="2:18">
      <c r="B138" s="229"/>
      <c r="C138" s="420"/>
      <c r="D138" s="420">
        <v>128</v>
      </c>
      <c r="E138" s="420" t="s">
        <v>745</v>
      </c>
      <c r="F138" s="420" t="s">
        <v>278</v>
      </c>
      <c r="G138" s="229" t="s">
        <v>277</v>
      </c>
      <c r="H138" s="229"/>
      <c r="I138" s="439">
        <v>44711</v>
      </c>
      <c r="J138" s="230">
        <v>45230</v>
      </c>
      <c r="K138" s="230">
        <f t="shared" si="33"/>
        <v>47057</v>
      </c>
      <c r="M138" s="40"/>
      <c r="O138" s="446" t="str">
        <f t="shared" si="29"/>
        <v>EOP</v>
      </c>
      <c r="P138" s="443" t="str">
        <f t="shared" si="30"/>
        <v>NA</v>
      </c>
      <c r="Q138" s="443">
        <f t="shared" si="34"/>
        <v>2.419178082191781</v>
      </c>
      <c r="R138" s="443" t="str">
        <f t="shared" si="34"/>
        <v>NA</v>
      </c>
    </row>
    <row r="139" spans="2:18">
      <c r="B139" s="229" t="s">
        <v>1782</v>
      </c>
      <c r="C139" s="420"/>
      <c r="D139" s="420">
        <v>129</v>
      </c>
      <c r="E139" s="420" t="s">
        <v>745</v>
      </c>
      <c r="F139" s="420" t="s">
        <v>276</v>
      </c>
      <c r="G139" s="229" t="s">
        <v>275</v>
      </c>
      <c r="H139" s="229"/>
      <c r="I139" s="439">
        <v>44727</v>
      </c>
      <c r="J139" s="230">
        <v>45412</v>
      </c>
      <c r="K139" s="230">
        <f t="shared" si="33"/>
        <v>47238</v>
      </c>
      <c r="M139" s="40"/>
      <c r="O139" s="446" t="str">
        <f t="shared" si="29"/>
        <v>EOP</v>
      </c>
      <c r="P139" s="443" t="str">
        <f t="shared" si="30"/>
        <v>NA</v>
      </c>
      <c r="Q139" s="443">
        <f t="shared" si="34"/>
        <v>1.9205479452054794</v>
      </c>
      <c r="R139" s="443" t="str">
        <f t="shared" si="34"/>
        <v>NA</v>
      </c>
    </row>
    <row r="140" spans="2:18">
      <c r="B140" s="229" t="s">
        <v>1782</v>
      </c>
      <c r="C140" s="420"/>
      <c r="D140" s="420">
        <v>130</v>
      </c>
      <c r="E140" s="420" t="s">
        <v>745</v>
      </c>
      <c r="F140" s="420" t="s">
        <v>274</v>
      </c>
      <c r="G140" s="229" t="s">
        <v>273</v>
      </c>
      <c r="H140" s="229"/>
      <c r="I140" s="439">
        <v>44727</v>
      </c>
      <c r="J140" s="230">
        <v>45382</v>
      </c>
      <c r="K140" s="230">
        <f t="shared" si="33"/>
        <v>47208</v>
      </c>
      <c r="M140" s="40"/>
      <c r="O140" s="446" t="str">
        <f t="shared" si="29"/>
        <v>EOP</v>
      </c>
      <c r="P140" s="443" t="str">
        <f t="shared" si="30"/>
        <v>NA</v>
      </c>
      <c r="Q140" s="443">
        <f t="shared" si="34"/>
        <v>2.0027397260273974</v>
      </c>
      <c r="R140" s="443" t="str">
        <f t="shared" si="34"/>
        <v>NA</v>
      </c>
    </row>
    <row r="141" spans="2:18">
      <c r="B141" s="229" t="s">
        <v>1782</v>
      </c>
      <c r="C141" s="420"/>
      <c r="D141" s="420">
        <v>131</v>
      </c>
      <c r="E141" s="420" t="s">
        <v>745</v>
      </c>
      <c r="F141" s="420" t="s">
        <v>272</v>
      </c>
      <c r="G141" s="229" t="s">
        <v>271</v>
      </c>
      <c r="H141" s="229"/>
      <c r="I141" s="439">
        <v>44988</v>
      </c>
      <c r="J141" s="230">
        <v>45382</v>
      </c>
      <c r="K141" s="230">
        <f t="shared" si="33"/>
        <v>47208</v>
      </c>
      <c r="M141" s="40"/>
      <c r="O141" s="446" t="str">
        <f t="shared" si="29"/>
        <v>EOP</v>
      </c>
      <c r="P141" s="443" t="str">
        <f t="shared" si="30"/>
        <v>NA</v>
      </c>
      <c r="Q141" s="443">
        <f t="shared" si="34"/>
        <v>2.0027397260273974</v>
      </c>
      <c r="R141" s="443" t="str">
        <f t="shared" si="34"/>
        <v>NA</v>
      </c>
    </row>
    <row r="142" spans="2:18">
      <c r="B142" s="229"/>
      <c r="C142" s="420"/>
      <c r="D142" s="420">
        <v>132</v>
      </c>
      <c r="E142" s="420" t="s">
        <v>1696</v>
      </c>
      <c r="F142" s="420" t="s">
        <v>270</v>
      </c>
      <c r="G142" s="229" t="s">
        <v>269</v>
      </c>
      <c r="H142" s="229"/>
      <c r="I142" s="439">
        <v>44690</v>
      </c>
      <c r="J142" s="230">
        <v>45138</v>
      </c>
      <c r="K142" s="230">
        <f t="shared" si="33"/>
        <v>46965</v>
      </c>
      <c r="M142" s="40"/>
      <c r="O142" s="446" t="str">
        <f t="shared" si="29"/>
        <v>EOP</v>
      </c>
      <c r="P142" s="443" t="str">
        <f t="shared" si="30"/>
        <v>NA</v>
      </c>
      <c r="Q142" s="443">
        <f t="shared" si="34"/>
        <v>2.6712328767123288</v>
      </c>
      <c r="R142" s="443" t="str">
        <f t="shared" si="34"/>
        <v>NA</v>
      </c>
    </row>
    <row r="143" spans="2:18">
      <c r="B143" s="229" t="s">
        <v>1783</v>
      </c>
      <c r="C143" s="420"/>
      <c r="D143" s="420">
        <v>133</v>
      </c>
      <c r="E143" s="420" t="s">
        <v>550</v>
      </c>
      <c r="F143" s="420" t="s">
        <v>268</v>
      </c>
      <c r="G143" s="229" t="s">
        <v>267</v>
      </c>
      <c r="H143" s="229"/>
      <c r="I143" s="439">
        <v>44981</v>
      </c>
      <c r="J143" s="230">
        <v>45351</v>
      </c>
      <c r="K143" s="230">
        <v>47177</v>
      </c>
      <c r="M143" s="40"/>
      <c r="O143" s="446" t="str">
        <f t="shared" si="29"/>
        <v>EOP</v>
      </c>
      <c r="P143" s="443" t="str">
        <f t="shared" si="30"/>
        <v>NA</v>
      </c>
      <c r="Q143" s="443">
        <f t="shared" si="34"/>
        <v>2.0876712328767124</v>
      </c>
      <c r="R143" s="443" t="str">
        <f t="shared" si="34"/>
        <v>NA</v>
      </c>
    </row>
    <row r="144" spans="2:18">
      <c r="B144" s="229" t="s">
        <v>1783</v>
      </c>
      <c r="C144" s="420"/>
      <c r="D144" s="420">
        <v>134</v>
      </c>
      <c r="E144" s="420" t="s">
        <v>550</v>
      </c>
      <c r="F144" s="420" t="s">
        <v>266</v>
      </c>
      <c r="G144" s="229" t="s">
        <v>265</v>
      </c>
      <c r="H144" s="229"/>
      <c r="I144" s="439">
        <v>44981</v>
      </c>
      <c r="J144" s="230">
        <v>45351</v>
      </c>
      <c r="K144" s="230">
        <v>47177</v>
      </c>
      <c r="M144" s="40"/>
      <c r="O144" s="446" t="str">
        <f t="shared" si="29"/>
        <v>EOP</v>
      </c>
      <c r="P144" s="443" t="str">
        <f t="shared" si="30"/>
        <v>NA</v>
      </c>
      <c r="Q144" s="443">
        <f t="shared" si="34"/>
        <v>2.0876712328767124</v>
      </c>
      <c r="R144" s="443" t="str">
        <f t="shared" si="34"/>
        <v>NA</v>
      </c>
    </row>
    <row r="145" spans="2:18">
      <c r="B145" s="229" t="s">
        <v>1783</v>
      </c>
      <c r="C145" s="420"/>
      <c r="D145" s="420">
        <v>135</v>
      </c>
      <c r="E145" s="431" t="s">
        <v>550</v>
      </c>
      <c r="F145" s="431" t="s">
        <v>1732</v>
      </c>
      <c r="G145" s="437" t="s">
        <v>1733</v>
      </c>
      <c r="H145" s="437"/>
      <c r="I145" s="438">
        <v>45012</v>
      </c>
      <c r="J145" s="434">
        <v>45351</v>
      </c>
      <c r="K145" s="434">
        <v>47177</v>
      </c>
      <c r="M145" s="40"/>
      <c r="O145" s="446" t="str">
        <f t="shared" si="29"/>
        <v>EOP</v>
      </c>
      <c r="P145" s="443" t="str">
        <f t="shared" si="30"/>
        <v>NA</v>
      </c>
      <c r="Q145" s="443">
        <f t="shared" si="34"/>
        <v>2.0876712328767124</v>
      </c>
      <c r="R145" s="443" t="str">
        <f t="shared" si="34"/>
        <v>NA</v>
      </c>
    </row>
    <row r="146" spans="2:18">
      <c r="B146" s="229" t="s">
        <v>1783</v>
      </c>
      <c r="C146" s="420"/>
      <c r="D146" s="420">
        <v>136</v>
      </c>
      <c r="E146" s="431" t="s">
        <v>550</v>
      </c>
      <c r="F146" s="431" t="s">
        <v>1734</v>
      </c>
      <c r="G146" s="437" t="s">
        <v>1735</v>
      </c>
      <c r="H146" s="437"/>
      <c r="I146" s="438">
        <v>45012</v>
      </c>
      <c r="J146" s="434">
        <v>45412</v>
      </c>
      <c r="K146" s="434">
        <f t="shared" ref="K146:K192" si="35">DATE(YEAR(J146)+5,MONTH(J146),DAY(J146))</f>
        <v>47238</v>
      </c>
      <c r="M146" s="40"/>
      <c r="O146" s="446" t="str">
        <f t="shared" si="29"/>
        <v>EOP</v>
      </c>
      <c r="P146" s="443" t="str">
        <f t="shared" si="30"/>
        <v>NA</v>
      </c>
      <c r="Q146" s="443">
        <f t="shared" si="34"/>
        <v>1.9205479452054794</v>
      </c>
      <c r="R146" s="443" t="str">
        <f t="shared" si="34"/>
        <v>NA</v>
      </c>
    </row>
    <row r="147" spans="2:18">
      <c r="B147" s="229" t="s">
        <v>1768</v>
      </c>
      <c r="C147" s="420"/>
      <c r="D147" s="420">
        <v>137</v>
      </c>
      <c r="E147" s="420" t="s">
        <v>1702</v>
      </c>
      <c r="F147" s="420" t="s">
        <v>264</v>
      </c>
      <c r="G147" s="229" t="s">
        <v>263</v>
      </c>
      <c r="H147" s="229"/>
      <c r="I147" s="439">
        <v>44831</v>
      </c>
      <c r="J147" s="230">
        <v>46022</v>
      </c>
      <c r="K147" s="230">
        <f t="shared" si="35"/>
        <v>47848</v>
      </c>
      <c r="M147" s="40"/>
      <c r="O147" s="446" t="str">
        <f t="shared" si="29"/>
        <v>EOP</v>
      </c>
      <c r="P147" s="443" t="str">
        <f t="shared" si="30"/>
        <v>NA</v>
      </c>
      <c r="Q147" s="443">
        <f t="shared" si="34"/>
        <v>0.24931506849315069</v>
      </c>
      <c r="R147" s="443" t="str">
        <f t="shared" si="34"/>
        <v>NA</v>
      </c>
    </row>
    <row r="148" spans="2:18">
      <c r="B148" s="450" t="s">
        <v>1784</v>
      </c>
      <c r="C148" s="420"/>
      <c r="D148" s="420">
        <v>138</v>
      </c>
      <c r="E148" s="420" t="s">
        <v>1702</v>
      </c>
      <c r="F148" s="420" t="s">
        <v>262</v>
      </c>
      <c r="G148" s="229" t="s">
        <v>261</v>
      </c>
      <c r="H148" s="229"/>
      <c r="I148" s="439">
        <v>44991</v>
      </c>
      <c r="J148" s="230">
        <v>45596</v>
      </c>
      <c r="K148" s="230">
        <f t="shared" si="35"/>
        <v>47422</v>
      </c>
      <c r="M148" s="40"/>
      <c r="O148" s="446" t="str">
        <f t="shared" si="29"/>
        <v>EOP</v>
      </c>
      <c r="P148" s="443" t="str">
        <f t="shared" si="30"/>
        <v>NA</v>
      </c>
      <c r="Q148" s="443">
        <f t="shared" ref="Q148:R188" si="36">IF($O148=Q$5,($O$4-J148)/365,"NA")</f>
        <v>1.4164383561643836</v>
      </c>
      <c r="R148" s="443" t="str">
        <f t="shared" si="36"/>
        <v>NA</v>
      </c>
    </row>
    <row r="149" spans="2:18">
      <c r="B149" s="229" t="s">
        <v>1785</v>
      </c>
      <c r="C149" s="420"/>
      <c r="D149" s="420">
        <v>139</v>
      </c>
      <c r="E149" s="420" t="s">
        <v>1702</v>
      </c>
      <c r="F149" s="420" t="s">
        <v>260</v>
      </c>
      <c r="G149" s="229" t="s">
        <v>259</v>
      </c>
      <c r="H149" s="229"/>
      <c r="I149" s="439">
        <v>44938</v>
      </c>
      <c r="J149" s="230">
        <v>45747</v>
      </c>
      <c r="K149" s="230">
        <f t="shared" si="35"/>
        <v>47573</v>
      </c>
      <c r="M149" s="40"/>
      <c r="O149" s="446" t="str">
        <f t="shared" si="29"/>
        <v>EOP</v>
      </c>
      <c r="P149" s="443" t="str">
        <f t="shared" si="30"/>
        <v>NA</v>
      </c>
      <c r="Q149" s="443">
        <f t="shared" si="36"/>
        <v>1.0027397260273974</v>
      </c>
      <c r="R149" s="443" t="str">
        <f t="shared" si="36"/>
        <v>NA</v>
      </c>
    </row>
    <row r="150" spans="2:18">
      <c r="B150" s="229" t="s">
        <v>1786</v>
      </c>
      <c r="C150" s="420"/>
      <c r="D150" s="420">
        <v>140</v>
      </c>
      <c r="E150" s="420" t="s">
        <v>550</v>
      </c>
      <c r="F150" s="420" t="s">
        <v>258</v>
      </c>
      <c r="G150" s="229" t="s">
        <v>257</v>
      </c>
      <c r="H150" s="229"/>
      <c r="I150" s="439">
        <v>44648</v>
      </c>
      <c r="J150" s="230">
        <v>45382</v>
      </c>
      <c r="K150" s="230">
        <f t="shared" si="35"/>
        <v>47208</v>
      </c>
      <c r="M150" s="40"/>
      <c r="O150" s="446" t="str">
        <f t="shared" si="29"/>
        <v>EOP</v>
      </c>
      <c r="P150" s="443" t="str">
        <f t="shared" si="30"/>
        <v>NA</v>
      </c>
      <c r="Q150" s="443">
        <f t="shared" si="36"/>
        <v>2.0027397260273974</v>
      </c>
      <c r="R150" s="443" t="str">
        <f t="shared" si="36"/>
        <v>NA</v>
      </c>
    </row>
    <row r="151" spans="2:18">
      <c r="B151" s="229" t="s">
        <v>1786</v>
      </c>
      <c r="C151" s="420"/>
      <c r="D151" s="420">
        <v>141</v>
      </c>
      <c r="E151" s="420" t="s">
        <v>550</v>
      </c>
      <c r="F151" s="420" t="s">
        <v>256</v>
      </c>
      <c r="G151" s="229" t="s">
        <v>255</v>
      </c>
      <c r="H151" s="229"/>
      <c r="I151" s="439">
        <v>44648</v>
      </c>
      <c r="J151" s="230">
        <v>45382</v>
      </c>
      <c r="K151" s="230">
        <f t="shared" si="35"/>
        <v>47208</v>
      </c>
      <c r="M151" s="40"/>
      <c r="O151" s="446" t="str">
        <f t="shared" si="29"/>
        <v>EOP</v>
      </c>
      <c r="P151" s="443" t="str">
        <f t="shared" si="30"/>
        <v>NA</v>
      </c>
      <c r="Q151" s="443">
        <f t="shared" si="36"/>
        <v>2.0027397260273974</v>
      </c>
      <c r="R151" s="443" t="str">
        <f t="shared" si="36"/>
        <v>NA</v>
      </c>
    </row>
    <row r="152" spans="2:18">
      <c r="B152" s="229" t="s">
        <v>1786</v>
      </c>
      <c r="C152" s="420"/>
      <c r="D152" s="420">
        <v>142</v>
      </c>
      <c r="E152" s="431" t="s">
        <v>550</v>
      </c>
      <c r="F152" s="431" t="s">
        <v>1736</v>
      </c>
      <c r="G152" s="437" t="s">
        <v>1737</v>
      </c>
      <c r="H152" s="437"/>
      <c r="I152" s="438">
        <v>44648</v>
      </c>
      <c r="J152" s="434">
        <v>45504</v>
      </c>
      <c r="K152" s="434">
        <f t="shared" si="35"/>
        <v>47330</v>
      </c>
      <c r="M152" s="40"/>
      <c r="O152" s="446" t="str">
        <f t="shared" si="29"/>
        <v>EOP</v>
      </c>
      <c r="P152" s="443" t="str">
        <f t="shared" si="30"/>
        <v>NA</v>
      </c>
      <c r="Q152" s="443">
        <f t="shared" si="36"/>
        <v>1.6684931506849314</v>
      </c>
      <c r="R152" s="443" t="str">
        <f t="shared" si="36"/>
        <v>NA</v>
      </c>
    </row>
    <row r="153" spans="2:18">
      <c r="B153" s="229" t="s">
        <v>1786</v>
      </c>
      <c r="C153" s="420"/>
      <c r="D153" s="420">
        <v>143</v>
      </c>
      <c r="E153" s="431" t="s">
        <v>550</v>
      </c>
      <c r="F153" s="431" t="s">
        <v>1738</v>
      </c>
      <c r="G153" s="437" t="s">
        <v>1739</v>
      </c>
      <c r="H153" s="437"/>
      <c r="I153" s="438">
        <v>44648</v>
      </c>
      <c r="J153" s="434">
        <v>45291</v>
      </c>
      <c r="K153" s="434">
        <f t="shared" si="35"/>
        <v>47118</v>
      </c>
      <c r="M153" s="40"/>
      <c r="O153" s="446" t="str">
        <f t="shared" si="29"/>
        <v>EOP</v>
      </c>
      <c r="P153" s="443" t="str">
        <f t="shared" si="30"/>
        <v>NA</v>
      </c>
      <c r="Q153" s="443">
        <f t="shared" si="36"/>
        <v>2.2520547945205478</v>
      </c>
      <c r="R153" s="443" t="str">
        <f t="shared" si="36"/>
        <v>NA</v>
      </c>
    </row>
    <row r="154" spans="2:18">
      <c r="B154" s="229" t="s">
        <v>1787</v>
      </c>
      <c r="C154" s="420"/>
      <c r="D154" s="420">
        <v>144</v>
      </c>
      <c r="E154" s="420" t="s">
        <v>550</v>
      </c>
      <c r="F154" s="420" t="s">
        <v>254</v>
      </c>
      <c r="G154" s="229" t="s">
        <v>253</v>
      </c>
      <c r="H154" s="229"/>
      <c r="I154" s="439">
        <v>44634</v>
      </c>
      <c r="J154" s="230">
        <v>45260</v>
      </c>
      <c r="K154" s="230">
        <f t="shared" si="35"/>
        <v>47087</v>
      </c>
      <c r="M154" s="40"/>
      <c r="O154" s="446" t="str">
        <f t="shared" si="29"/>
        <v>EOP</v>
      </c>
      <c r="P154" s="443" t="str">
        <f t="shared" si="30"/>
        <v>NA</v>
      </c>
      <c r="Q154" s="443">
        <f t="shared" si="36"/>
        <v>2.3369863013698629</v>
      </c>
      <c r="R154" s="443" t="str">
        <f t="shared" si="36"/>
        <v>NA</v>
      </c>
    </row>
    <row r="155" spans="2:18">
      <c r="B155" s="229" t="s">
        <v>1787</v>
      </c>
      <c r="C155" s="420"/>
      <c r="D155" s="420">
        <v>145</v>
      </c>
      <c r="E155" s="420" t="s">
        <v>550</v>
      </c>
      <c r="F155" s="420" t="s">
        <v>252</v>
      </c>
      <c r="G155" s="229" t="s">
        <v>251</v>
      </c>
      <c r="H155" s="229"/>
      <c r="I155" s="439">
        <v>44634</v>
      </c>
      <c r="J155" s="230">
        <v>45382</v>
      </c>
      <c r="K155" s="230">
        <f t="shared" si="35"/>
        <v>47208</v>
      </c>
      <c r="M155" s="40"/>
      <c r="O155" s="446" t="str">
        <f t="shared" si="29"/>
        <v>EOP</v>
      </c>
      <c r="P155" s="443" t="str">
        <f t="shared" si="30"/>
        <v>NA</v>
      </c>
      <c r="Q155" s="443">
        <f t="shared" si="36"/>
        <v>2.0027397260273974</v>
      </c>
      <c r="R155" s="443" t="str">
        <f t="shared" si="36"/>
        <v>NA</v>
      </c>
    </row>
    <row r="156" spans="2:18">
      <c r="B156" s="229" t="s">
        <v>1787</v>
      </c>
      <c r="C156" s="420"/>
      <c r="D156" s="420">
        <v>146</v>
      </c>
      <c r="E156" s="431" t="s">
        <v>550</v>
      </c>
      <c r="F156" s="431" t="s">
        <v>1740</v>
      </c>
      <c r="G156" s="437" t="s">
        <v>1741</v>
      </c>
      <c r="H156" s="437"/>
      <c r="I156" s="438">
        <v>44634</v>
      </c>
      <c r="J156" s="434">
        <v>45169</v>
      </c>
      <c r="K156" s="434">
        <f t="shared" si="35"/>
        <v>46996</v>
      </c>
      <c r="M156" s="40"/>
      <c r="O156" s="446" t="str">
        <f t="shared" si="29"/>
        <v>EOP</v>
      </c>
      <c r="P156" s="443" t="str">
        <f t="shared" si="30"/>
        <v>NA</v>
      </c>
      <c r="Q156" s="443">
        <f t="shared" si="36"/>
        <v>2.5863013698630137</v>
      </c>
      <c r="R156" s="443" t="str">
        <f t="shared" si="36"/>
        <v>NA</v>
      </c>
    </row>
    <row r="157" spans="2:18">
      <c r="B157" s="229" t="s">
        <v>1787</v>
      </c>
      <c r="C157" s="420"/>
      <c r="D157" s="420">
        <v>147</v>
      </c>
      <c r="E157" s="431" t="s">
        <v>550</v>
      </c>
      <c r="F157" s="431" t="s">
        <v>1742</v>
      </c>
      <c r="G157" s="437" t="s">
        <v>1743</v>
      </c>
      <c r="H157" s="437"/>
      <c r="I157" s="438">
        <v>44697</v>
      </c>
      <c r="J157" s="434">
        <v>45199</v>
      </c>
      <c r="K157" s="434">
        <f t="shared" si="35"/>
        <v>47026</v>
      </c>
      <c r="M157" s="40"/>
      <c r="O157" s="446" t="str">
        <f t="shared" si="29"/>
        <v>EOP</v>
      </c>
      <c r="P157" s="443" t="str">
        <f t="shared" si="30"/>
        <v>NA</v>
      </c>
      <c r="Q157" s="443">
        <f t="shared" si="36"/>
        <v>2.504109589041096</v>
      </c>
      <c r="R157" s="443" t="str">
        <f t="shared" si="36"/>
        <v>NA</v>
      </c>
    </row>
    <row r="158" spans="2:18">
      <c r="B158" s="229"/>
      <c r="C158" s="420"/>
      <c r="D158" s="420">
        <v>148</v>
      </c>
      <c r="E158" s="420" t="s">
        <v>550</v>
      </c>
      <c r="F158" s="420" t="s">
        <v>250</v>
      </c>
      <c r="G158" s="229" t="s">
        <v>249</v>
      </c>
      <c r="H158" s="229"/>
      <c r="I158" s="439">
        <v>44698</v>
      </c>
      <c r="J158" s="230">
        <v>45169</v>
      </c>
      <c r="K158" s="230">
        <f t="shared" si="35"/>
        <v>46996</v>
      </c>
      <c r="M158" s="40"/>
      <c r="O158" s="446" t="str">
        <f t="shared" si="29"/>
        <v>EOP</v>
      </c>
      <c r="P158" s="443" t="str">
        <f t="shared" si="30"/>
        <v>NA</v>
      </c>
      <c r="Q158" s="443">
        <f t="shared" si="36"/>
        <v>2.5863013698630137</v>
      </c>
      <c r="R158" s="443" t="str">
        <f t="shared" si="36"/>
        <v>NA</v>
      </c>
    </row>
    <row r="159" spans="2:18">
      <c r="B159" s="229" t="s">
        <v>1788</v>
      </c>
      <c r="C159" s="420"/>
      <c r="D159" s="420">
        <v>149</v>
      </c>
      <c r="E159" s="420" t="s">
        <v>745</v>
      </c>
      <c r="F159" s="420" t="s">
        <v>248</v>
      </c>
      <c r="G159" s="229" t="s">
        <v>247</v>
      </c>
      <c r="H159" s="229"/>
      <c r="I159" s="439">
        <v>44988</v>
      </c>
      <c r="J159" s="230">
        <v>45504</v>
      </c>
      <c r="K159" s="230">
        <f t="shared" si="35"/>
        <v>47330</v>
      </c>
      <c r="M159" s="40"/>
      <c r="O159" s="446" t="str">
        <f t="shared" si="29"/>
        <v>EOP</v>
      </c>
      <c r="P159" s="443" t="str">
        <f t="shared" si="30"/>
        <v>NA</v>
      </c>
      <c r="Q159" s="443">
        <f t="shared" si="36"/>
        <v>1.6684931506849314</v>
      </c>
      <c r="R159" s="443" t="str">
        <f t="shared" si="36"/>
        <v>NA</v>
      </c>
    </row>
    <row r="160" spans="2:18">
      <c r="B160" s="229" t="s">
        <v>1788</v>
      </c>
      <c r="C160" s="420"/>
      <c r="D160" s="420">
        <v>150</v>
      </c>
      <c r="E160" s="420" t="s">
        <v>745</v>
      </c>
      <c r="F160" s="420" t="s">
        <v>246</v>
      </c>
      <c r="G160" s="229" t="s">
        <v>245</v>
      </c>
      <c r="H160" s="229"/>
      <c r="I160" s="439">
        <v>45040</v>
      </c>
      <c r="J160" s="230">
        <v>45473</v>
      </c>
      <c r="K160" s="230">
        <f t="shared" si="35"/>
        <v>47299</v>
      </c>
      <c r="M160" s="40"/>
      <c r="O160" s="446" t="str">
        <f t="shared" ref="O160:O192" si="37">IF($O$4&lt;I160,"NPI",IF($O$4&lt;J160,"MP",IF($O$4&lt;K160,"EOP","EOS")))</f>
        <v>EOP</v>
      </c>
      <c r="P160" s="443" t="str">
        <f t="shared" ref="P160:P192" si="38">IF(O160=P$5,($O$4-I160)/365,"NA")</f>
        <v>NA</v>
      </c>
      <c r="Q160" s="443">
        <f t="shared" si="36"/>
        <v>1.7534246575342465</v>
      </c>
      <c r="R160" s="443" t="str">
        <f t="shared" si="36"/>
        <v>NA</v>
      </c>
    </row>
    <row r="161" spans="2:18">
      <c r="B161" s="229" t="s">
        <v>1789</v>
      </c>
      <c r="C161" s="420"/>
      <c r="D161" s="420">
        <v>151</v>
      </c>
      <c r="E161" s="420" t="s">
        <v>745</v>
      </c>
      <c r="F161" s="420" t="s">
        <v>244</v>
      </c>
      <c r="G161" s="229" t="s">
        <v>243</v>
      </c>
      <c r="H161" s="229"/>
      <c r="I161" s="439">
        <v>45046</v>
      </c>
      <c r="J161" s="230">
        <v>45473</v>
      </c>
      <c r="K161" s="230">
        <f t="shared" si="35"/>
        <v>47299</v>
      </c>
      <c r="M161" s="40"/>
      <c r="O161" s="446" t="str">
        <f t="shared" si="37"/>
        <v>EOP</v>
      </c>
      <c r="P161" s="443" t="str">
        <f t="shared" si="38"/>
        <v>NA</v>
      </c>
      <c r="Q161" s="443">
        <f t="shared" si="36"/>
        <v>1.7534246575342465</v>
      </c>
      <c r="R161" s="443" t="str">
        <f t="shared" si="36"/>
        <v>NA</v>
      </c>
    </row>
    <row r="162" spans="2:18">
      <c r="B162" s="229" t="s">
        <v>1789</v>
      </c>
      <c r="C162" s="420"/>
      <c r="D162" s="420">
        <v>152</v>
      </c>
      <c r="E162" s="420" t="s">
        <v>745</v>
      </c>
      <c r="F162" s="420" t="s">
        <v>242</v>
      </c>
      <c r="G162" s="229" t="s">
        <v>241</v>
      </c>
      <c r="H162" s="229"/>
      <c r="I162" s="439">
        <v>45061</v>
      </c>
      <c r="J162" s="230">
        <v>45443</v>
      </c>
      <c r="K162" s="230">
        <f t="shared" si="35"/>
        <v>47269</v>
      </c>
      <c r="M162" s="40"/>
      <c r="O162" s="446" t="str">
        <f t="shared" si="37"/>
        <v>EOP</v>
      </c>
      <c r="P162" s="443" t="str">
        <f t="shared" si="38"/>
        <v>NA</v>
      </c>
      <c r="Q162" s="443">
        <f t="shared" si="36"/>
        <v>1.8356164383561644</v>
      </c>
      <c r="R162" s="443" t="str">
        <f t="shared" si="36"/>
        <v>NA</v>
      </c>
    </row>
    <row r="163" spans="2:18">
      <c r="B163" s="229"/>
      <c r="C163" s="420"/>
      <c r="D163" s="420">
        <v>153</v>
      </c>
      <c r="E163" s="420" t="s">
        <v>550</v>
      </c>
      <c r="F163" s="420" t="s">
        <v>240</v>
      </c>
      <c r="G163" s="229" t="s">
        <v>239</v>
      </c>
      <c r="H163" s="229"/>
      <c r="I163" s="439">
        <v>44985</v>
      </c>
      <c r="J163" s="230">
        <v>45504</v>
      </c>
      <c r="K163" s="230">
        <f t="shared" si="35"/>
        <v>47330</v>
      </c>
      <c r="M163" s="40"/>
      <c r="O163" s="446" t="str">
        <f t="shared" si="37"/>
        <v>EOP</v>
      </c>
      <c r="P163" s="443" t="str">
        <f t="shared" si="38"/>
        <v>NA</v>
      </c>
      <c r="Q163" s="443">
        <f t="shared" si="36"/>
        <v>1.6684931506849314</v>
      </c>
      <c r="R163" s="443" t="str">
        <f t="shared" si="36"/>
        <v>NA</v>
      </c>
    </row>
    <row r="164" spans="2:18">
      <c r="B164" s="229" t="s">
        <v>1785</v>
      </c>
      <c r="C164" s="420"/>
      <c r="D164" s="420">
        <v>154</v>
      </c>
      <c r="E164" s="420" t="s">
        <v>1702</v>
      </c>
      <c r="F164" s="420" t="s">
        <v>238</v>
      </c>
      <c r="G164" s="229" t="s">
        <v>237</v>
      </c>
      <c r="H164" s="229"/>
      <c r="I164" s="439">
        <v>45045</v>
      </c>
      <c r="J164" s="230">
        <v>45747</v>
      </c>
      <c r="K164" s="230">
        <f t="shared" si="35"/>
        <v>47573</v>
      </c>
      <c r="M164" s="40"/>
      <c r="O164" s="446" t="str">
        <f t="shared" si="37"/>
        <v>EOP</v>
      </c>
      <c r="P164" s="443" t="str">
        <f t="shared" si="38"/>
        <v>NA</v>
      </c>
      <c r="Q164" s="443">
        <f t="shared" si="36"/>
        <v>1.0027397260273974</v>
      </c>
      <c r="R164" s="443" t="str">
        <f t="shared" si="36"/>
        <v>NA</v>
      </c>
    </row>
    <row r="165" spans="2:18">
      <c r="B165" s="229" t="s">
        <v>1785</v>
      </c>
      <c r="C165" s="420"/>
      <c r="D165" s="420">
        <v>155</v>
      </c>
      <c r="E165" s="431" t="s">
        <v>1702</v>
      </c>
      <c r="F165" s="431" t="s">
        <v>1744</v>
      </c>
      <c r="G165" s="437" t="s">
        <v>1745</v>
      </c>
      <c r="H165" s="437"/>
      <c r="I165" s="438">
        <v>45045</v>
      </c>
      <c r="J165" s="434">
        <v>45747</v>
      </c>
      <c r="K165" s="434">
        <f t="shared" si="35"/>
        <v>47573</v>
      </c>
      <c r="M165" s="40"/>
      <c r="O165" s="446" t="str">
        <f t="shared" si="37"/>
        <v>EOP</v>
      </c>
      <c r="P165" s="443" t="str">
        <f t="shared" si="38"/>
        <v>NA</v>
      </c>
      <c r="Q165" s="443">
        <f t="shared" si="36"/>
        <v>1.0027397260273974</v>
      </c>
      <c r="R165" s="443" t="str">
        <f t="shared" si="36"/>
        <v>NA</v>
      </c>
    </row>
    <row r="166" spans="2:18">
      <c r="B166" s="229" t="s">
        <v>1790</v>
      </c>
      <c r="C166" s="420"/>
      <c r="D166" s="420">
        <v>156</v>
      </c>
      <c r="E166" s="420" t="s">
        <v>1702</v>
      </c>
      <c r="F166" s="420" t="s">
        <v>236</v>
      </c>
      <c r="G166" s="229" t="s">
        <v>235</v>
      </c>
      <c r="H166" s="229"/>
      <c r="I166" s="439">
        <v>45271</v>
      </c>
      <c r="J166" s="230">
        <v>45991</v>
      </c>
      <c r="K166" s="230">
        <f t="shared" si="35"/>
        <v>47817</v>
      </c>
      <c r="M166" s="40"/>
      <c r="O166" s="446" t="str">
        <f t="shared" si="37"/>
        <v>EOP</v>
      </c>
      <c r="P166" s="443" t="str">
        <f t="shared" si="38"/>
        <v>NA</v>
      </c>
      <c r="Q166" s="443">
        <f t="shared" si="36"/>
        <v>0.33424657534246577</v>
      </c>
      <c r="R166" s="443" t="str">
        <f t="shared" si="36"/>
        <v>NA</v>
      </c>
    </row>
    <row r="167" spans="2:18">
      <c r="B167" s="229" t="s">
        <v>1791</v>
      </c>
      <c r="C167" s="420"/>
      <c r="D167" s="420">
        <v>157</v>
      </c>
      <c r="E167" s="420" t="s">
        <v>1702</v>
      </c>
      <c r="F167" s="420" t="s">
        <v>234</v>
      </c>
      <c r="G167" s="229" t="s">
        <v>233</v>
      </c>
      <c r="H167" s="229"/>
      <c r="I167" s="439">
        <v>45320</v>
      </c>
      <c r="J167" s="230">
        <v>45777</v>
      </c>
      <c r="K167" s="230">
        <f t="shared" si="35"/>
        <v>47603</v>
      </c>
      <c r="M167" s="40"/>
      <c r="O167" s="446" t="str">
        <f t="shared" si="37"/>
        <v>EOP</v>
      </c>
      <c r="P167" s="443" t="str">
        <f t="shared" si="38"/>
        <v>NA</v>
      </c>
      <c r="Q167" s="443">
        <f t="shared" si="36"/>
        <v>0.92054794520547945</v>
      </c>
      <c r="R167" s="443" t="str">
        <f t="shared" si="36"/>
        <v>NA</v>
      </c>
    </row>
    <row r="168" spans="2:18">
      <c r="B168" s="450" t="s">
        <v>1784</v>
      </c>
      <c r="C168" s="420"/>
      <c r="D168" s="420">
        <v>158</v>
      </c>
      <c r="E168" s="420" t="s">
        <v>1702</v>
      </c>
      <c r="F168" s="420" t="s">
        <v>232</v>
      </c>
      <c r="G168" s="229" t="s">
        <v>231</v>
      </c>
      <c r="H168" s="229"/>
      <c r="I168" s="439">
        <v>44977</v>
      </c>
      <c r="J168" s="230">
        <v>45808</v>
      </c>
      <c r="K168" s="230">
        <f t="shared" si="35"/>
        <v>47634</v>
      </c>
      <c r="M168" s="40"/>
      <c r="O168" s="446" t="str">
        <f t="shared" si="37"/>
        <v>EOP</v>
      </c>
      <c r="P168" s="443" t="str">
        <f t="shared" si="38"/>
        <v>NA</v>
      </c>
      <c r="Q168" s="443">
        <f t="shared" si="36"/>
        <v>0.83561643835616439</v>
      </c>
      <c r="R168" s="443" t="str">
        <f t="shared" si="36"/>
        <v>NA</v>
      </c>
    </row>
    <row r="169" spans="2:18">
      <c r="B169" s="229" t="s">
        <v>1785</v>
      </c>
      <c r="C169" s="420"/>
      <c r="D169" s="420">
        <v>159</v>
      </c>
      <c r="E169" s="420" t="s">
        <v>1702</v>
      </c>
      <c r="F169" s="420" t="s">
        <v>230</v>
      </c>
      <c r="G169" s="229" t="s">
        <v>229</v>
      </c>
      <c r="H169" s="229"/>
      <c r="I169" s="439">
        <v>44938</v>
      </c>
      <c r="J169" s="230">
        <v>45777</v>
      </c>
      <c r="K169" s="230">
        <f t="shared" si="35"/>
        <v>47603</v>
      </c>
      <c r="M169" s="40"/>
      <c r="O169" s="446" t="str">
        <f t="shared" si="37"/>
        <v>EOP</v>
      </c>
      <c r="P169" s="443" t="str">
        <f t="shared" si="38"/>
        <v>NA</v>
      </c>
      <c r="Q169" s="443">
        <f t="shared" si="36"/>
        <v>0.92054794520547945</v>
      </c>
      <c r="R169" s="443" t="str">
        <f t="shared" si="36"/>
        <v>NA</v>
      </c>
    </row>
    <row r="170" spans="2:18">
      <c r="B170" s="229" t="s">
        <v>1790</v>
      </c>
      <c r="C170" s="420"/>
      <c r="D170" s="420">
        <v>160</v>
      </c>
      <c r="E170" s="420" t="s">
        <v>1702</v>
      </c>
      <c r="F170" s="420" t="s">
        <v>228</v>
      </c>
      <c r="G170" s="229" t="s">
        <v>227</v>
      </c>
      <c r="H170" s="229"/>
      <c r="I170" s="439">
        <v>45271</v>
      </c>
      <c r="J170" s="230">
        <v>46053</v>
      </c>
      <c r="K170" s="230">
        <f t="shared" si="35"/>
        <v>47879</v>
      </c>
      <c r="M170" s="40"/>
      <c r="O170" s="446" t="str">
        <f t="shared" si="37"/>
        <v>EOP</v>
      </c>
      <c r="P170" s="443" t="str">
        <f t="shared" si="38"/>
        <v>NA</v>
      </c>
      <c r="Q170" s="443">
        <f t="shared" si="36"/>
        <v>0.16438356164383561</v>
      </c>
      <c r="R170" s="443" t="str">
        <f t="shared" si="36"/>
        <v>NA</v>
      </c>
    </row>
    <row r="171" spans="2:18">
      <c r="B171" s="229" t="s">
        <v>1791</v>
      </c>
      <c r="C171" s="420"/>
      <c r="D171" s="420">
        <v>161</v>
      </c>
      <c r="E171" s="420" t="s">
        <v>1702</v>
      </c>
      <c r="F171" s="420" t="s">
        <v>226</v>
      </c>
      <c r="G171" s="229" t="s">
        <v>225</v>
      </c>
      <c r="H171" s="229"/>
      <c r="I171" s="439">
        <v>45320</v>
      </c>
      <c r="J171" s="230">
        <v>45838</v>
      </c>
      <c r="K171" s="230">
        <f t="shared" si="35"/>
        <v>47664</v>
      </c>
      <c r="M171" s="40"/>
      <c r="O171" s="446" t="str">
        <f t="shared" si="37"/>
        <v>EOP</v>
      </c>
      <c r="P171" s="443" t="str">
        <f t="shared" si="38"/>
        <v>NA</v>
      </c>
      <c r="Q171" s="443">
        <f t="shared" si="36"/>
        <v>0.75342465753424659</v>
      </c>
      <c r="R171" s="443" t="str">
        <f t="shared" si="36"/>
        <v>NA</v>
      </c>
    </row>
    <row r="172" spans="2:18">
      <c r="B172" s="229" t="s">
        <v>1792</v>
      </c>
      <c r="C172" s="420"/>
      <c r="D172" s="420">
        <v>162</v>
      </c>
      <c r="E172" s="420" t="s">
        <v>550</v>
      </c>
      <c r="F172" s="420" t="s">
        <v>224</v>
      </c>
      <c r="G172" s="229" t="s">
        <v>223</v>
      </c>
      <c r="H172" s="229"/>
      <c r="I172" s="439">
        <v>45320</v>
      </c>
      <c r="J172" s="230">
        <v>45808</v>
      </c>
      <c r="K172" s="230">
        <f t="shared" si="35"/>
        <v>47634</v>
      </c>
      <c r="M172" s="40"/>
      <c r="O172" s="446" t="str">
        <f t="shared" si="37"/>
        <v>EOP</v>
      </c>
      <c r="P172" s="443" t="str">
        <f t="shared" si="38"/>
        <v>NA</v>
      </c>
      <c r="Q172" s="443">
        <f t="shared" si="36"/>
        <v>0.83561643835616439</v>
      </c>
      <c r="R172" s="443" t="str">
        <f t="shared" si="36"/>
        <v>NA</v>
      </c>
    </row>
    <row r="173" spans="2:18">
      <c r="B173" s="229" t="s">
        <v>1792</v>
      </c>
      <c r="C173" s="420"/>
      <c r="D173" s="420">
        <v>163</v>
      </c>
      <c r="E173" s="420" t="s">
        <v>550</v>
      </c>
      <c r="F173" s="420" t="s">
        <v>222</v>
      </c>
      <c r="G173" s="229" t="s">
        <v>221</v>
      </c>
      <c r="H173" s="229"/>
      <c r="I173" s="439">
        <v>45320</v>
      </c>
      <c r="J173" s="230">
        <v>45900</v>
      </c>
      <c r="K173" s="230">
        <f t="shared" si="35"/>
        <v>47726</v>
      </c>
      <c r="M173" s="40"/>
      <c r="O173" s="446" t="str">
        <f t="shared" si="37"/>
        <v>EOP</v>
      </c>
      <c r="P173" s="443" t="str">
        <f t="shared" si="38"/>
        <v>NA</v>
      </c>
      <c r="Q173" s="443">
        <f t="shared" si="36"/>
        <v>0.58356164383561648</v>
      </c>
      <c r="R173" s="443" t="str">
        <f t="shared" si="36"/>
        <v>NA</v>
      </c>
    </row>
    <row r="174" spans="2:18">
      <c r="B174" s="229" t="s">
        <v>1793</v>
      </c>
      <c r="C174" s="420"/>
      <c r="D174" s="420">
        <v>164</v>
      </c>
      <c r="E174" s="420" t="s">
        <v>550</v>
      </c>
      <c r="F174" s="420" t="s">
        <v>220</v>
      </c>
      <c r="G174" s="229" t="s">
        <v>219</v>
      </c>
      <c r="H174" s="229"/>
      <c r="I174" s="439">
        <v>45306</v>
      </c>
      <c r="J174" s="230">
        <v>45838</v>
      </c>
      <c r="K174" s="230">
        <f t="shared" si="35"/>
        <v>47664</v>
      </c>
      <c r="M174" s="40"/>
      <c r="O174" s="446" t="str">
        <f t="shared" si="37"/>
        <v>EOP</v>
      </c>
      <c r="P174" s="443" t="str">
        <f t="shared" si="38"/>
        <v>NA</v>
      </c>
      <c r="Q174" s="443">
        <f t="shared" si="36"/>
        <v>0.75342465753424659</v>
      </c>
      <c r="R174" s="443" t="str">
        <f t="shared" si="36"/>
        <v>NA</v>
      </c>
    </row>
    <row r="175" spans="2:18" ht="29">
      <c r="B175" s="229" t="s">
        <v>1793</v>
      </c>
      <c r="C175" s="420"/>
      <c r="D175" s="420">
        <v>165</v>
      </c>
      <c r="E175" s="431" t="s">
        <v>550</v>
      </c>
      <c r="F175" s="431" t="s">
        <v>1746</v>
      </c>
      <c r="G175" s="440" t="s">
        <v>1747</v>
      </c>
      <c r="H175" s="437"/>
      <c r="I175" s="438">
        <v>45365</v>
      </c>
      <c r="J175" s="434">
        <v>45961</v>
      </c>
      <c r="K175" s="434">
        <f t="shared" si="35"/>
        <v>47787</v>
      </c>
      <c r="M175" s="40"/>
      <c r="O175" s="446" t="str">
        <f t="shared" si="37"/>
        <v>EOP</v>
      </c>
      <c r="P175" s="443" t="str">
        <f t="shared" si="38"/>
        <v>NA</v>
      </c>
      <c r="Q175" s="443">
        <f t="shared" si="36"/>
        <v>0.41643835616438357</v>
      </c>
      <c r="R175" s="443" t="str">
        <f t="shared" si="36"/>
        <v>NA</v>
      </c>
    </row>
    <row r="176" spans="2:18">
      <c r="B176" s="229" t="s">
        <v>1794</v>
      </c>
      <c r="C176" s="420"/>
      <c r="D176" s="420">
        <v>166</v>
      </c>
      <c r="E176" s="420" t="s">
        <v>550</v>
      </c>
      <c r="F176" s="420" t="s">
        <v>218</v>
      </c>
      <c r="G176" s="229" t="s">
        <v>217</v>
      </c>
      <c r="H176" s="229"/>
      <c r="I176" s="439">
        <v>45303</v>
      </c>
      <c r="J176" s="230">
        <v>45838</v>
      </c>
      <c r="K176" s="230">
        <f t="shared" si="35"/>
        <v>47664</v>
      </c>
      <c r="M176" s="40"/>
      <c r="O176" s="446" t="str">
        <f t="shared" si="37"/>
        <v>EOP</v>
      </c>
      <c r="P176" s="443" t="str">
        <f t="shared" si="38"/>
        <v>NA</v>
      </c>
      <c r="Q176" s="443">
        <f t="shared" si="36"/>
        <v>0.75342465753424659</v>
      </c>
      <c r="R176" s="443" t="str">
        <f t="shared" si="36"/>
        <v>NA</v>
      </c>
    </row>
    <row r="177" spans="2:22">
      <c r="B177" s="229" t="s">
        <v>1794</v>
      </c>
      <c r="C177" s="420"/>
      <c r="D177" s="420">
        <v>167</v>
      </c>
      <c r="E177" s="431" t="s">
        <v>550</v>
      </c>
      <c r="F177" s="431" t="s">
        <v>1748</v>
      </c>
      <c r="G177" s="440" t="s">
        <v>1749</v>
      </c>
      <c r="H177" s="437"/>
      <c r="I177" s="438">
        <v>45365</v>
      </c>
      <c r="J177" s="434">
        <v>45900</v>
      </c>
      <c r="K177" s="434">
        <f t="shared" si="35"/>
        <v>47726</v>
      </c>
      <c r="M177" s="40"/>
      <c r="O177" s="446" t="str">
        <f t="shared" si="37"/>
        <v>EOP</v>
      </c>
      <c r="P177" s="443" t="str">
        <f t="shared" si="38"/>
        <v>NA</v>
      </c>
      <c r="Q177" s="443">
        <f t="shared" si="36"/>
        <v>0.58356164383561648</v>
      </c>
      <c r="R177" s="443" t="str">
        <f t="shared" si="36"/>
        <v>NA</v>
      </c>
    </row>
    <row r="178" spans="2:22">
      <c r="B178" s="229"/>
      <c r="C178" s="420"/>
      <c r="D178" s="420">
        <v>168</v>
      </c>
      <c r="E178" s="420" t="s">
        <v>745</v>
      </c>
      <c r="F178" s="420" t="s">
        <v>216</v>
      </c>
      <c r="G178" s="229" t="s">
        <v>215</v>
      </c>
      <c r="H178" s="229"/>
      <c r="I178" s="439">
        <v>45046</v>
      </c>
      <c r="J178" s="230">
        <v>45504</v>
      </c>
      <c r="K178" s="230">
        <f t="shared" si="35"/>
        <v>47330</v>
      </c>
      <c r="O178" s="446" t="str">
        <f t="shared" si="37"/>
        <v>EOP</v>
      </c>
      <c r="P178" s="443" t="str">
        <f t="shared" si="38"/>
        <v>NA</v>
      </c>
      <c r="Q178" s="443">
        <f t="shared" si="36"/>
        <v>1.6684931506849314</v>
      </c>
      <c r="R178" s="443" t="str">
        <f t="shared" si="36"/>
        <v>NA</v>
      </c>
      <c r="U178" s="40"/>
      <c r="V178" s="40"/>
    </row>
    <row r="179" spans="2:22">
      <c r="B179" s="229"/>
      <c r="C179" s="420"/>
      <c r="D179" s="420">
        <v>169</v>
      </c>
      <c r="E179" s="420" t="s">
        <v>745</v>
      </c>
      <c r="F179" s="420" t="s">
        <v>214</v>
      </c>
      <c r="G179" s="229" t="s">
        <v>213</v>
      </c>
      <c r="H179" s="229"/>
      <c r="I179" s="439">
        <v>45002</v>
      </c>
      <c r="J179" s="230">
        <v>45504</v>
      </c>
      <c r="K179" s="230">
        <f t="shared" si="35"/>
        <v>47330</v>
      </c>
      <c r="O179" s="446" t="str">
        <f t="shared" si="37"/>
        <v>EOP</v>
      </c>
      <c r="P179" s="443" t="str">
        <f t="shared" si="38"/>
        <v>NA</v>
      </c>
      <c r="Q179" s="443">
        <f t="shared" si="36"/>
        <v>1.6684931506849314</v>
      </c>
      <c r="R179" s="443" t="str">
        <f t="shared" si="36"/>
        <v>NA</v>
      </c>
      <c r="T179" s="38"/>
      <c r="U179" s="44"/>
      <c r="V179" s="44"/>
    </row>
    <row r="180" spans="2:22">
      <c r="B180" s="229"/>
      <c r="C180" s="420"/>
      <c r="D180" s="420">
        <v>170</v>
      </c>
      <c r="E180" s="420" t="s">
        <v>745</v>
      </c>
      <c r="F180" s="420" t="s">
        <v>212</v>
      </c>
      <c r="G180" s="229" t="s">
        <v>211</v>
      </c>
      <c r="H180" s="229"/>
      <c r="I180" s="439">
        <v>45061</v>
      </c>
      <c r="J180" s="230">
        <v>45412</v>
      </c>
      <c r="K180" s="230">
        <f t="shared" si="35"/>
        <v>47238</v>
      </c>
      <c r="O180" s="446" t="str">
        <f t="shared" si="37"/>
        <v>EOP</v>
      </c>
      <c r="P180" s="443" t="str">
        <f t="shared" si="38"/>
        <v>NA</v>
      </c>
      <c r="Q180" s="443">
        <f t="shared" si="36"/>
        <v>1.9205479452054794</v>
      </c>
      <c r="R180" s="443" t="str">
        <f t="shared" si="36"/>
        <v>NA</v>
      </c>
      <c r="T180" s="38"/>
      <c r="U180" s="44"/>
      <c r="V180" s="44"/>
    </row>
    <row r="181" spans="2:22">
      <c r="B181" s="229"/>
      <c r="C181" s="420"/>
      <c r="D181" s="420">
        <v>171</v>
      </c>
      <c r="E181" s="420" t="s">
        <v>745</v>
      </c>
      <c r="F181" s="420" t="s">
        <v>210</v>
      </c>
      <c r="G181" s="229" t="s">
        <v>209</v>
      </c>
      <c r="H181" s="229"/>
      <c r="I181" s="439">
        <v>45036</v>
      </c>
      <c r="J181" s="230">
        <v>45473</v>
      </c>
      <c r="K181" s="230">
        <f t="shared" si="35"/>
        <v>47299</v>
      </c>
      <c r="O181" s="446" t="str">
        <f t="shared" si="37"/>
        <v>EOP</v>
      </c>
      <c r="P181" s="443" t="str">
        <f t="shared" si="38"/>
        <v>NA</v>
      </c>
      <c r="Q181" s="443">
        <f t="shared" si="36"/>
        <v>1.7534246575342465</v>
      </c>
      <c r="R181" s="443" t="str">
        <f t="shared" si="36"/>
        <v>NA</v>
      </c>
      <c r="T181" s="38"/>
      <c r="U181" s="44"/>
      <c r="V181" s="44"/>
    </row>
    <row r="182" spans="2:22">
      <c r="B182" s="229"/>
      <c r="C182" s="420"/>
      <c r="D182" s="420">
        <v>172</v>
      </c>
      <c r="E182" s="420" t="s">
        <v>745</v>
      </c>
      <c r="F182" s="420" t="s">
        <v>208</v>
      </c>
      <c r="G182" s="229" t="s">
        <v>207</v>
      </c>
      <c r="H182" s="229"/>
      <c r="I182" s="439">
        <v>45302</v>
      </c>
      <c r="J182" s="230">
        <v>45869</v>
      </c>
      <c r="K182" s="230">
        <f t="shared" si="35"/>
        <v>47695</v>
      </c>
      <c r="O182" s="446" t="str">
        <f t="shared" si="37"/>
        <v>EOP</v>
      </c>
      <c r="P182" s="443" t="str">
        <f t="shared" si="38"/>
        <v>NA</v>
      </c>
      <c r="Q182" s="443">
        <f t="shared" si="36"/>
        <v>0.66849315068493154</v>
      </c>
      <c r="R182" s="443" t="str">
        <f t="shared" si="36"/>
        <v>NA</v>
      </c>
      <c r="T182" s="38"/>
      <c r="U182" s="44"/>
      <c r="V182" s="44"/>
    </row>
    <row r="183" spans="2:22">
      <c r="B183" s="229"/>
      <c r="C183" s="420"/>
      <c r="D183" s="420">
        <v>173</v>
      </c>
      <c r="E183" s="420" t="s">
        <v>745</v>
      </c>
      <c r="F183" s="420" t="s">
        <v>206</v>
      </c>
      <c r="G183" s="229" t="s">
        <v>205</v>
      </c>
      <c r="H183" s="229" t="s">
        <v>204</v>
      </c>
      <c r="I183" s="439">
        <v>45230</v>
      </c>
      <c r="J183" s="230">
        <v>45747</v>
      </c>
      <c r="K183" s="230">
        <f t="shared" si="35"/>
        <v>47573</v>
      </c>
      <c r="O183" s="446" t="str">
        <f t="shared" si="37"/>
        <v>EOP</v>
      </c>
      <c r="P183" s="443" t="str">
        <f t="shared" si="38"/>
        <v>NA</v>
      </c>
      <c r="Q183" s="443">
        <f t="shared" si="36"/>
        <v>1.0027397260273974</v>
      </c>
      <c r="R183" s="443" t="str">
        <f t="shared" si="36"/>
        <v>NA</v>
      </c>
      <c r="T183" s="38"/>
      <c r="U183" s="44"/>
      <c r="V183" s="44"/>
    </row>
    <row r="184" spans="2:22">
      <c r="B184" s="229"/>
      <c r="C184" s="420"/>
      <c r="D184" s="420">
        <v>174</v>
      </c>
      <c r="E184" s="420" t="s">
        <v>745</v>
      </c>
      <c r="F184" s="421" t="s">
        <v>203</v>
      </c>
      <c r="G184" s="229" t="s">
        <v>202</v>
      </c>
      <c r="H184" s="229"/>
      <c r="I184" s="439">
        <v>45314</v>
      </c>
      <c r="J184" s="230">
        <v>46387</v>
      </c>
      <c r="K184" s="230">
        <f t="shared" si="35"/>
        <v>48213</v>
      </c>
      <c r="O184" s="446" t="str">
        <f t="shared" si="37"/>
        <v>MP</v>
      </c>
      <c r="P184" s="443">
        <f t="shared" si="38"/>
        <v>2.1890410958904107</v>
      </c>
      <c r="Q184" s="443" t="str">
        <f t="shared" si="36"/>
        <v>NA</v>
      </c>
      <c r="R184" s="443" t="str">
        <f t="shared" si="36"/>
        <v>NA</v>
      </c>
      <c r="T184" s="43"/>
      <c r="U184" s="42"/>
      <c r="V184" s="42"/>
    </row>
    <row r="185" spans="2:22">
      <c r="B185" s="229" t="s">
        <v>1795</v>
      </c>
      <c r="C185" s="420"/>
      <c r="D185" s="420">
        <v>175</v>
      </c>
      <c r="E185" s="420" t="s">
        <v>1702</v>
      </c>
      <c r="F185" s="420" t="s">
        <v>201</v>
      </c>
      <c r="G185" s="229" t="s">
        <v>200</v>
      </c>
      <c r="H185" s="229" t="s">
        <v>195</v>
      </c>
      <c r="I185" s="439">
        <v>45310</v>
      </c>
      <c r="J185" s="230">
        <v>45657</v>
      </c>
      <c r="K185" s="230">
        <f t="shared" si="35"/>
        <v>47483</v>
      </c>
      <c r="O185" s="446" t="str">
        <f t="shared" si="37"/>
        <v>EOP</v>
      </c>
      <c r="P185" s="443" t="str">
        <f t="shared" si="38"/>
        <v>NA</v>
      </c>
      <c r="Q185" s="443">
        <f t="shared" si="36"/>
        <v>1.2493150684931507</v>
      </c>
      <c r="R185" s="443" t="str">
        <f t="shared" si="36"/>
        <v>NA</v>
      </c>
    </row>
    <row r="186" spans="2:22">
      <c r="B186" s="229" t="s">
        <v>1796</v>
      </c>
      <c r="C186" s="420"/>
      <c r="D186" s="420">
        <v>176</v>
      </c>
      <c r="E186" s="420" t="s">
        <v>1702</v>
      </c>
      <c r="F186" s="420" t="s">
        <v>199</v>
      </c>
      <c r="G186" s="229" t="s">
        <v>198</v>
      </c>
      <c r="H186" s="229"/>
      <c r="I186" s="439">
        <v>45310</v>
      </c>
      <c r="J186" s="230">
        <v>45838</v>
      </c>
      <c r="K186" s="230">
        <f t="shared" si="35"/>
        <v>47664</v>
      </c>
      <c r="O186" s="446" t="str">
        <f t="shared" si="37"/>
        <v>EOP</v>
      </c>
      <c r="P186" s="443" t="str">
        <f t="shared" si="38"/>
        <v>NA</v>
      </c>
      <c r="Q186" s="443">
        <f t="shared" si="36"/>
        <v>0.75342465753424659</v>
      </c>
      <c r="R186" s="443" t="str">
        <f t="shared" si="36"/>
        <v>NA</v>
      </c>
    </row>
    <row r="187" spans="2:22" ht="43.5">
      <c r="B187" s="229" t="s">
        <v>1796</v>
      </c>
      <c r="C187" s="420"/>
      <c r="D187" s="420">
        <v>177</v>
      </c>
      <c r="E187" s="431" t="s">
        <v>1702</v>
      </c>
      <c r="F187" s="431" t="s">
        <v>1750</v>
      </c>
      <c r="G187" s="440" t="s">
        <v>1751</v>
      </c>
      <c r="H187" s="437"/>
      <c r="I187" s="438">
        <v>45315</v>
      </c>
      <c r="J187" s="434">
        <v>45716</v>
      </c>
      <c r="K187" s="434">
        <f t="shared" si="35"/>
        <v>47542</v>
      </c>
      <c r="O187" s="446" t="str">
        <f t="shared" si="37"/>
        <v>EOP</v>
      </c>
      <c r="P187" s="443" t="str">
        <f t="shared" si="38"/>
        <v>NA</v>
      </c>
      <c r="Q187" s="443">
        <f t="shared" si="36"/>
        <v>1.0876712328767124</v>
      </c>
      <c r="R187" s="443" t="str">
        <f t="shared" si="36"/>
        <v>NA</v>
      </c>
    </row>
    <row r="188" spans="2:22">
      <c r="B188" s="229" t="s">
        <v>1795</v>
      </c>
      <c r="C188" s="420"/>
      <c r="D188" s="420">
        <v>178</v>
      </c>
      <c r="E188" s="420" t="s">
        <v>1702</v>
      </c>
      <c r="F188" s="420" t="s">
        <v>197</v>
      </c>
      <c r="G188" s="229" t="s">
        <v>196</v>
      </c>
      <c r="H188" s="229" t="s">
        <v>195</v>
      </c>
      <c r="I188" s="439">
        <v>45310</v>
      </c>
      <c r="J188" s="230">
        <v>45838</v>
      </c>
      <c r="K188" s="230">
        <f t="shared" si="35"/>
        <v>47664</v>
      </c>
      <c r="O188" s="446" t="str">
        <f t="shared" si="37"/>
        <v>EOP</v>
      </c>
      <c r="P188" s="443" t="str">
        <f t="shared" si="38"/>
        <v>NA</v>
      </c>
      <c r="Q188" s="443">
        <f t="shared" si="36"/>
        <v>0.75342465753424659</v>
      </c>
      <c r="R188" s="443" t="str">
        <f t="shared" si="36"/>
        <v>NA</v>
      </c>
    </row>
    <row r="189" spans="2:22">
      <c r="B189" s="229"/>
      <c r="C189" s="420"/>
      <c r="D189" s="420">
        <v>179</v>
      </c>
      <c r="E189" s="420" t="s">
        <v>745</v>
      </c>
      <c r="F189" s="420" t="s">
        <v>194</v>
      </c>
      <c r="G189" s="229" t="s">
        <v>193</v>
      </c>
      <c r="H189" s="229"/>
      <c r="I189" s="439">
        <v>45271</v>
      </c>
      <c r="J189" s="230">
        <v>45930</v>
      </c>
      <c r="K189" s="230">
        <f t="shared" si="35"/>
        <v>47756</v>
      </c>
      <c r="O189" s="446" t="str">
        <f t="shared" si="37"/>
        <v>EOP</v>
      </c>
      <c r="P189" s="443" t="str">
        <f t="shared" si="38"/>
        <v>NA</v>
      </c>
      <c r="Q189" s="443">
        <f t="shared" ref="Q189:R192" si="39">IF($O189=Q$5,($O$4-J189)/365,"NA")</f>
        <v>0.50136986301369868</v>
      </c>
      <c r="R189" s="443" t="str">
        <f t="shared" si="39"/>
        <v>NA</v>
      </c>
    </row>
    <row r="190" spans="2:22">
      <c r="B190" s="229"/>
      <c r="C190" s="420"/>
      <c r="D190" s="420">
        <v>180</v>
      </c>
      <c r="E190" s="420" t="s">
        <v>745</v>
      </c>
      <c r="F190" s="420" t="s">
        <v>192</v>
      </c>
      <c r="G190" s="229" t="s">
        <v>191</v>
      </c>
      <c r="H190" s="229"/>
      <c r="I190" s="439">
        <v>45309</v>
      </c>
      <c r="J190" s="230">
        <v>45930</v>
      </c>
      <c r="K190" s="230">
        <f t="shared" si="35"/>
        <v>47756</v>
      </c>
      <c r="O190" s="446" t="str">
        <f t="shared" si="37"/>
        <v>EOP</v>
      </c>
      <c r="P190" s="443" t="str">
        <f t="shared" si="38"/>
        <v>NA</v>
      </c>
      <c r="Q190" s="443">
        <f t="shared" si="39"/>
        <v>0.50136986301369868</v>
      </c>
      <c r="R190" s="443" t="str">
        <f t="shared" si="39"/>
        <v>NA</v>
      </c>
    </row>
    <row r="191" spans="2:22">
      <c r="B191" s="229"/>
      <c r="C191" s="420"/>
      <c r="D191" s="420">
        <v>181</v>
      </c>
      <c r="E191" s="420" t="s">
        <v>745</v>
      </c>
      <c r="F191" s="420" t="s">
        <v>190</v>
      </c>
      <c r="G191" s="229" t="s">
        <v>189</v>
      </c>
      <c r="H191" s="229" t="s">
        <v>188</v>
      </c>
      <c r="I191" s="439">
        <v>45377</v>
      </c>
      <c r="J191" s="230">
        <v>45869</v>
      </c>
      <c r="K191" s="230">
        <f t="shared" si="35"/>
        <v>47695</v>
      </c>
      <c r="O191" s="446" t="str">
        <f t="shared" si="37"/>
        <v>EOP</v>
      </c>
      <c r="P191" s="443" t="str">
        <f t="shared" si="38"/>
        <v>NA</v>
      </c>
      <c r="Q191" s="443">
        <f t="shared" si="39"/>
        <v>0.66849315068493154</v>
      </c>
      <c r="R191" s="443" t="str">
        <f t="shared" si="39"/>
        <v>NA</v>
      </c>
    </row>
    <row r="192" spans="2:22">
      <c r="B192" s="229"/>
      <c r="C192" s="420"/>
      <c r="D192" s="420">
        <v>182</v>
      </c>
      <c r="E192" s="420" t="s">
        <v>1702</v>
      </c>
      <c r="F192" s="420" t="s">
        <v>187</v>
      </c>
      <c r="G192" s="229" t="s">
        <v>186</v>
      </c>
      <c r="H192" s="229" t="s">
        <v>185</v>
      </c>
      <c r="I192" s="439">
        <v>45607</v>
      </c>
      <c r="J192" s="230">
        <v>45991</v>
      </c>
      <c r="K192" s="230">
        <f t="shared" si="35"/>
        <v>47817</v>
      </c>
      <c r="O192" s="446" t="str">
        <f t="shared" si="37"/>
        <v>EOP</v>
      </c>
      <c r="P192" s="443" t="str">
        <f t="shared" si="38"/>
        <v>NA</v>
      </c>
      <c r="Q192" s="443">
        <f t="shared" si="39"/>
        <v>0.33424657534246577</v>
      </c>
      <c r="R192" s="443" t="str">
        <f t="shared" si="39"/>
        <v>NA</v>
      </c>
    </row>
    <row r="193" spans="15:18">
      <c r="O193" s="446"/>
      <c r="P193" s="443"/>
      <c r="Q193" s="443"/>
      <c r="R193" s="443"/>
    </row>
    <row r="194" spans="15:18">
      <c r="O194" s="446"/>
      <c r="P194" s="443" t="s">
        <v>1753</v>
      </c>
      <c r="Q194" s="443" t="s">
        <v>1754</v>
      </c>
      <c r="R194" s="443" t="s">
        <v>1755</v>
      </c>
    </row>
    <row r="195" spans="15:18">
      <c r="O195" s="447" t="s">
        <v>1758</v>
      </c>
      <c r="P195" s="448">
        <f>COUNTIF(P6:P192,"&lt;=1")</f>
        <v>22</v>
      </c>
      <c r="Q195" s="448">
        <f>COUNTIF(Q6:Q192,"&lt;=1")</f>
        <v>30</v>
      </c>
      <c r="R195" s="448">
        <f>COUNTIF(R6:R192,"&lt;=1")</f>
        <v>11</v>
      </c>
    </row>
    <row r="196" spans="15:18">
      <c r="O196" s="447" t="s">
        <v>1759</v>
      </c>
      <c r="P196" s="448">
        <f>COUNTIF(P6:P192,"&lt;=2")-COUNTIF(P6:P192,"&lt;=1")</f>
        <v>10</v>
      </c>
      <c r="Q196" s="448">
        <f>COUNTIF(Q6:Q192,"&lt;=2")-COUNTIF(Q6:Q192,"&lt;=1")</f>
        <v>23</v>
      </c>
      <c r="R196" s="448">
        <f>COUNTIF(R6:R192,"&lt;=2")-COUNTIF(R6:R192,"&lt;=1")</f>
        <v>3</v>
      </c>
    </row>
    <row r="197" spans="15:18">
      <c r="O197" s="447" t="s">
        <v>1756</v>
      </c>
      <c r="P197" s="448">
        <f>COUNTIF(P10:P192,"&lt;=3")-COUNTIF(P10:P192,"&lt;=2")</f>
        <v>2</v>
      </c>
      <c r="Q197" s="448">
        <f>COUNTIF(Q10:Q192,"&lt;=3")-COUNTIF(Q10:Q192,"&lt;=2")</f>
        <v>43</v>
      </c>
      <c r="R197" s="448">
        <f>COUNTIF(R10:R192,"&lt;=3")-COUNTIF(R10:R192,"&lt;=2")</f>
        <v>0</v>
      </c>
    </row>
    <row r="198" spans="15:18">
      <c r="O198" s="447" t="s">
        <v>1757</v>
      </c>
      <c r="P198" s="448">
        <f>COUNTIF(P10:P192,"&lt;=4")-COUNTIF(P10:P192,"&lt;=3")</f>
        <v>1</v>
      </c>
      <c r="Q198" s="448">
        <f>COUNTIF(Q10:Q192,"&lt;=4")-COUNTIF(Q10:Q192,"&lt;=3")</f>
        <v>13</v>
      </c>
      <c r="R198" s="448">
        <f>COUNTIF(R10:R192,"&lt;=4")-COUNTIF(R10:R192,"&lt;=3")</f>
        <v>0</v>
      </c>
    </row>
    <row r="199" spans="15:18">
      <c r="O199" s="447" t="s">
        <v>1760</v>
      </c>
      <c r="P199" s="448">
        <f>COUNTIF(P6:P192,"&lt;=5")-COUNTIF(P6:P192,"&lt;=4")</f>
        <v>0</v>
      </c>
      <c r="Q199" s="448">
        <f>COUNTIF(Q6:Q192,"&lt;=5")-COUNTIF(Q6:Q192,"&lt;=4")</f>
        <v>15</v>
      </c>
      <c r="R199" s="448">
        <f>COUNTIF(R6:R192,"&lt;=5")-COUNTIF(R6:R192,"&lt;=4")</f>
        <v>0</v>
      </c>
    </row>
    <row r="200" spans="15:18">
      <c r="O200" s="447" t="s">
        <v>1761</v>
      </c>
      <c r="P200" s="448">
        <f>COUNTIF(P6:P192,"&gt;=0")</f>
        <v>35</v>
      </c>
      <c r="Q200" s="448">
        <f>COUNTIF(Q6:Q192,"&gt;0")</f>
        <v>124</v>
      </c>
      <c r="R200" s="448">
        <f>COUNTIF(R6:R192,"&gt;0")</f>
        <v>14</v>
      </c>
    </row>
  </sheetData>
  <mergeCells count="1">
    <mergeCell ref="J4:K4"/>
  </mergeCells>
  <phoneticPr fontId="5" type="noConversion"/>
  <conditionalFormatting sqref="F6:F16 F20:F25 F27:F36">
    <cfRule type="duplicateValues" dxfId="28" priority="28"/>
  </conditionalFormatting>
  <conditionalFormatting sqref="F6:F76 F113:F115 F117 F119:F192 F79:F111">
    <cfRule type="duplicateValues" dxfId="27" priority="12"/>
  </conditionalFormatting>
  <conditionalFormatting sqref="F17:F18">
    <cfRule type="duplicateValues" dxfId="26" priority="24"/>
  </conditionalFormatting>
  <conditionalFormatting sqref="F19">
    <cfRule type="duplicateValues" dxfId="25" priority="26"/>
  </conditionalFormatting>
  <conditionalFormatting sqref="F26">
    <cfRule type="duplicateValues" dxfId="24" priority="25"/>
  </conditionalFormatting>
  <conditionalFormatting sqref="F58">
    <cfRule type="duplicateValues" dxfId="23" priority="15"/>
  </conditionalFormatting>
  <conditionalFormatting sqref="F60">
    <cfRule type="duplicateValues" dxfId="22" priority="14"/>
  </conditionalFormatting>
  <conditionalFormatting sqref="F77">
    <cfRule type="duplicateValues" dxfId="21" priority="4"/>
    <cfRule type="duplicateValues" dxfId="20" priority="5"/>
  </conditionalFormatting>
  <conditionalFormatting sqref="F78">
    <cfRule type="duplicateValues" dxfId="19" priority="2"/>
    <cfRule type="duplicateValues" dxfId="18" priority="3"/>
  </conditionalFormatting>
  <conditionalFormatting sqref="F112">
    <cfRule type="duplicateValues" dxfId="17" priority="10"/>
    <cfRule type="duplicateValues" dxfId="16" priority="11"/>
  </conditionalFormatting>
  <conditionalFormatting sqref="F116">
    <cfRule type="duplicateValues" dxfId="15" priority="8"/>
    <cfRule type="duplicateValues" dxfId="14" priority="9"/>
  </conditionalFormatting>
  <conditionalFormatting sqref="F118">
    <cfRule type="duplicateValues" dxfId="13" priority="6"/>
    <cfRule type="duplicateValues" dxfId="12" priority="7"/>
  </conditionalFormatting>
  <conditionalFormatting sqref="F131:F132">
    <cfRule type="duplicateValues" dxfId="11" priority="18"/>
  </conditionalFormatting>
  <conditionalFormatting sqref="F145:F146">
    <cfRule type="duplicateValues" dxfId="10" priority="19"/>
  </conditionalFormatting>
  <conditionalFormatting sqref="F152:F153">
    <cfRule type="duplicateValues" dxfId="9" priority="21"/>
  </conditionalFormatting>
  <conditionalFormatting sqref="F156:F158">
    <cfRule type="duplicateValues" dxfId="8" priority="20"/>
  </conditionalFormatting>
  <conditionalFormatting sqref="F165">
    <cfRule type="duplicateValues" dxfId="7" priority="23"/>
  </conditionalFormatting>
  <conditionalFormatting sqref="F175">
    <cfRule type="duplicateValues" dxfId="6" priority="17"/>
  </conditionalFormatting>
  <conditionalFormatting sqref="F177">
    <cfRule type="duplicateValues" dxfId="5" priority="16"/>
  </conditionalFormatting>
  <conditionalFormatting sqref="F184">
    <cfRule type="duplicateValues" dxfId="4" priority="13"/>
  </conditionalFormatting>
  <conditionalFormatting sqref="F187">
    <cfRule type="duplicateValues" dxfId="3" priority="22"/>
  </conditionalFormatting>
  <conditionalFormatting sqref="F188:F192 F166:F174 F37:F57 F66:F76 F154:F155 F159:F164 F147:F151 F133:F144 F176 F178:F183 F59 F61:F64 F185:F186 F113:F115 F117 F119:F130 F79:F111">
    <cfRule type="duplicateValues" dxfId="2" priority="27"/>
  </conditionalFormatting>
  <conditionalFormatting sqref="F197:F198">
    <cfRule type="duplicateValues" dxfId="1" priority="1"/>
  </conditionalFormatting>
  <conditionalFormatting sqref="F199:F1048576 F4:F5 F193:F196">
    <cfRule type="duplicateValues" dxfId="0" priority="29"/>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W154"/>
  <sheetViews>
    <sheetView zoomScale="70" zoomScaleNormal="70" workbookViewId="0">
      <selection activeCell="F130" sqref="F130"/>
    </sheetView>
  </sheetViews>
  <sheetFormatPr defaultColWidth="9.08984375" defaultRowHeight="15.5"/>
  <cols>
    <col min="1" max="1" width="5.54296875" style="51" customWidth="1"/>
    <col min="2" max="2" width="10.08984375" style="51" customWidth="1"/>
    <col min="3" max="4" width="9.08984375" style="51"/>
    <col min="5" max="5" width="15.7265625" style="51" customWidth="1"/>
    <col min="6" max="6" width="37.54296875" style="51" customWidth="1"/>
    <col min="7" max="7" width="26.08984375" style="51" customWidth="1"/>
    <col min="8" max="8" width="14.54296875" style="52" customWidth="1"/>
    <col min="9" max="9" width="14.08984375" style="52" customWidth="1"/>
    <col min="10" max="10" width="20.08984375" style="52" customWidth="1"/>
    <col min="11" max="11" width="13" style="52" customWidth="1"/>
    <col min="12" max="12" width="15.08984375" style="51" customWidth="1"/>
    <col min="13" max="13" width="14.08984375" style="51" customWidth="1"/>
    <col min="14" max="14" width="19.453125" style="51" customWidth="1"/>
    <col min="15" max="15" width="14" style="38" customWidth="1"/>
    <col min="16" max="18" width="9.08984375" style="40"/>
    <col min="19" max="19" width="9.08984375" style="51"/>
    <col min="20" max="20" width="16" style="51" customWidth="1"/>
    <col min="21" max="16384" width="9.08984375" style="51"/>
  </cols>
  <sheetData>
    <row r="1" spans="2:20">
      <c r="O1" s="282">
        <v>46356</v>
      </c>
    </row>
    <row r="2" spans="2:20" ht="31">
      <c r="B2" s="55" t="s">
        <v>22</v>
      </c>
      <c r="C2" s="55" t="s">
        <v>635</v>
      </c>
      <c r="D2" s="55" t="s">
        <v>634</v>
      </c>
      <c r="E2" s="55" t="s">
        <v>633</v>
      </c>
      <c r="F2" s="55" t="s">
        <v>632</v>
      </c>
      <c r="G2" s="55" t="s">
        <v>631</v>
      </c>
      <c r="H2" s="67" t="s">
        <v>630</v>
      </c>
      <c r="I2" s="67" t="s">
        <v>629</v>
      </c>
      <c r="J2" s="67" t="s">
        <v>40</v>
      </c>
      <c r="K2" s="71" t="s">
        <v>628</v>
      </c>
      <c r="L2" s="55" t="s">
        <v>627</v>
      </c>
      <c r="M2" s="55" t="s">
        <v>626</v>
      </c>
      <c r="N2" s="67"/>
      <c r="O2" s="46" t="s">
        <v>636</v>
      </c>
      <c r="P2" s="45" t="s">
        <v>518</v>
      </c>
      <c r="Q2" s="45" t="s">
        <v>517</v>
      </c>
      <c r="R2" s="45" t="s">
        <v>516</v>
      </c>
      <c r="T2" s="51" t="s">
        <v>646</v>
      </c>
    </row>
    <row r="3" spans="2:20">
      <c r="B3" s="55" t="s">
        <v>531</v>
      </c>
      <c r="C3" s="55" t="s">
        <v>530</v>
      </c>
      <c r="D3" s="55" t="s">
        <v>521</v>
      </c>
      <c r="E3" s="73" t="s">
        <v>61</v>
      </c>
      <c r="F3" s="73" t="s">
        <v>625</v>
      </c>
      <c r="G3" s="55" t="s">
        <v>519</v>
      </c>
      <c r="H3" s="64">
        <v>43273</v>
      </c>
      <c r="I3" s="64">
        <v>44286</v>
      </c>
      <c r="J3" s="64">
        <v>46112</v>
      </c>
      <c r="K3" s="67">
        <v>3</v>
      </c>
      <c r="L3" s="55" t="s">
        <v>528</v>
      </c>
      <c r="M3" s="55" t="s">
        <v>57</v>
      </c>
      <c r="N3" s="298"/>
      <c r="O3" s="38" t="str">
        <f t="shared" ref="O3:O34" si="0">IF($O$1&lt;H3,"NPI",IF($O$1&lt;I3,"MP",IF($O$1&lt;J3,"EOP","EOS")))</f>
        <v>EOS</v>
      </c>
      <c r="P3" s="40" t="str">
        <f t="shared" ref="P3:P34" si="1">IF(O3=P$2,($O$1-H3)/365,"NA")</f>
        <v>NA</v>
      </c>
      <c r="Q3" s="40" t="str">
        <f t="shared" ref="Q3:Q34" si="2">IF($O3=Q$2,($O$1-I3)/365,"NA")</f>
        <v>NA</v>
      </c>
      <c r="R3" s="40">
        <f t="shared" ref="R3:R34" si="3">IF($O3=R$2,($O$1-J3)/365,"NA")</f>
        <v>0.66849315068493154</v>
      </c>
      <c r="T3" s="51" t="s">
        <v>58</v>
      </c>
    </row>
    <row r="4" spans="2:20">
      <c r="B4" s="55" t="s">
        <v>531</v>
      </c>
      <c r="C4" s="55" t="s">
        <v>530</v>
      </c>
      <c r="D4" s="55" t="s">
        <v>521</v>
      </c>
      <c r="E4" s="73" t="s">
        <v>62</v>
      </c>
      <c r="F4" s="73" t="s">
        <v>624</v>
      </c>
      <c r="G4" s="55" t="s">
        <v>519</v>
      </c>
      <c r="H4" s="64">
        <v>43273</v>
      </c>
      <c r="I4" s="64">
        <v>44196</v>
      </c>
      <c r="J4" s="64">
        <v>46022</v>
      </c>
      <c r="K4" s="67">
        <v>0</v>
      </c>
      <c r="L4" s="55" t="s">
        <v>528</v>
      </c>
      <c r="M4" s="55" t="s">
        <v>57</v>
      </c>
      <c r="N4" s="298"/>
      <c r="O4" s="38" t="str">
        <f t="shared" si="0"/>
        <v>EOS</v>
      </c>
      <c r="P4" s="40" t="str">
        <f t="shared" si="1"/>
        <v>NA</v>
      </c>
      <c r="Q4" s="40" t="str">
        <f t="shared" si="2"/>
        <v>NA</v>
      </c>
      <c r="R4" s="40">
        <f t="shared" si="3"/>
        <v>0.91506849315068495</v>
      </c>
      <c r="T4" s="51" t="s">
        <v>638</v>
      </c>
    </row>
    <row r="5" spans="2:20">
      <c r="B5" s="55" t="s">
        <v>531</v>
      </c>
      <c r="C5" s="55" t="s">
        <v>530</v>
      </c>
      <c r="D5" s="55" t="s">
        <v>521</v>
      </c>
      <c r="E5" s="72" t="s">
        <v>63</v>
      </c>
      <c r="F5" s="72" t="s">
        <v>623</v>
      </c>
      <c r="G5" s="55" t="s">
        <v>525</v>
      </c>
      <c r="H5" s="64">
        <v>43487</v>
      </c>
      <c r="I5" s="64">
        <v>44347</v>
      </c>
      <c r="J5" s="64">
        <v>46173</v>
      </c>
      <c r="K5" s="67">
        <v>5</v>
      </c>
      <c r="L5" s="55" t="s">
        <v>528</v>
      </c>
      <c r="M5" s="55" t="s">
        <v>57</v>
      </c>
      <c r="N5" s="298"/>
      <c r="O5" s="38" t="str">
        <f t="shared" si="0"/>
        <v>EOS</v>
      </c>
      <c r="P5" s="40" t="str">
        <f t="shared" si="1"/>
        <v>NA</v>
      </c>
      <c r="Q5" s="40" t="str">
        <f t="shared" si="2"/>
        <v>NA</v>
      </c>
      <c r="R5" s="40">
        <f t="shared" si="3"/>
        <v>0.50136986301369868</v>
      </c>
      <c r="T5" s="51" t="s">
        <v>58</v>
      </c>
    </row>
    <row r="6" spans="2:20">
      <c r="B6" s="55" t="s">
        <v>531</v>
      </c>
      <c r="C6" s="55" t="s">
        <v>530</v>
      </c>
      <c r="D6" s="55" t="s">
        <v>521</v>
      </c>
      <c r="E6" s="73" t="s">
        <v>64</v>
      </c>
      <c r="F6" s="73" t="s">
        <v>620</v>
      </c>
      <c r="G6" s="55" t="s">
        <v>525</v>
      </c>
      <c r="H6" s="64">
        <v>43496</v>
      </c>
      <c r="I6" s="64">
        <v>44408</v>
      </c>
      <c r="J6" s="64">
        <v>46234</v>
      </c>
      <c r="K6" s="67">
        <v>7</v>
      </c>
      <c r="L6" s="55" t="s">
        <v>528</v>
      </c>
      <c r="M6" s="55" t="s">
        <v>57</v>
      </c>
      <c r="N6" s="298"/>
      <c r="O6" s="38" t="str">
        <f t="shared" si="0"/>
        <v>EOS</v>
      </c>
      <c r="P6" s="40" t="str">
        <f t="shared" si="1"/>
        <v>NA</v>
      </c>
      <c r="Q6" s="40" t="str">
        <f t="shared" si="2"/>
        <v>NA</v>
      </c>
      <c r="R6" s="40">
        <f t="shared" si="3"/>
        <v>0.33424657534246577</v>
      </c>
      <c r="T6" s="51" t="s">
        <v>58</v>
      </c>
    </row>
    <row r="7" spans="2:20">
      <c r="B7" s="55" t="s">
        <v>531</v>
      </c>
      <c r="C7" s="55" t="s">
        <v>530</v>
      </c>
      <c r="D7" s="55" t="s">
        <v>521</v>
      </c>
      <c r="E7" s="73" t="s">
        <v>65</v>
      </c>
      <c r="F7" s="73" t="s">
        <v>621</v>
      </c>
      <c r="G7" s="55" t="s">
        <v>525</v>
      </c>
      <c r="H7" s="64">
        <v>43496</v>
      </c>
      <c r="I7" s="64">
        <v>44742</v>
      </c>
      <c r="J7" s="64">
        <v>46568</v>
      </c>
      <c r="K7" s="67">
        <v>18</v>
      </c>
      <c r="L7" s="55" t="s">
        <v>528</v>
      </c>
      <c r="M7" s="55" t="s">
        <v>57</v>
      </c>
      <c r="N7" s="298"/>
      <c r="O7" s="38" t="str">
        <f t="shared" si="0"/>
        <v>EOP</v>
      </c>
      <c r="P7" s="40" t="str">
        <f t="shared" si="1"/>
        <v>NA</v>
      </c>
      <c r="Q7" s="40">
        <f t="shared" si="2"/>
        <v>4.4219178082191783</v>
      </c>
      <c r="R7" s="40" t="str">
        <f t="shared" si="3"/>
        <v>NA</v>
      </c>
      <c r="T7" s="51" t="s">
        <v>638</v>
      </c>
    </row>
    <row r="8" spans="2:20">
      <c r="B8" s="55" t="s">
        <v>531</v>
      </c>
      <c r="C8" s="55" t="s">
        <v>530</v>
      </c>
      <c r="D8" s="55" t="s">
        <v>521</v>
      </c>
      <c r="E8" s="72" t="s">
        <v>66</v>
      </c>
      <c r="F8" s="72" t="s">
        <v>604</v>
      </c>
      <c r="G8" s="55" t="s">
        <v>525</v>
      </c>
      <c r="H8" s="64">
        <v>43481</v>
      </c>
      <c r="I8" s="64">
        <v>44620</v>
      </c>
      <c r="J8" s="64">
        <v>46446</v>
      </c>
      <c r="K8" s="67">
        <v>14</v>
      </c>
      <c r="L8" s="55" t="s">
        <v>528</v>
      </c>
      <c r="M8" s="55" t="s">
        <v>57</v>
      </c>
      <c r="N8" s="298"/>
      <c r="O8" s="38" t="str">
        <f t="shared" si="0"/>
        <v>EOP</v>
      </c>
      <c r="P8" s="40" t="str">
        <f t="shared" si="1"/>
        <v>NA</v>
      </c>
      <c r="Q8" s="40">
        <f t="shared" si="2"/>
        <v>4.7561643835616438</v>
      </c>
      <c r="R8" s="40" t="str">
        <f t="shared" si="3"/>
        <v>NA</v>
      </c>
      <c r="T8" s="51" t="s">
        <v>58</v>
      </c>
    </row>
    <row r="9" spans="2:20">
      <c r="B9" s="55" t="s">
        <v>531</v>
      </c>
      <c r="C9" s="55" t="s">
        <v>530</v>
      </c>
      <c r="D9" s="55" t="s">
        <v>521</v>
      </c>
      <c r="E9" s="72" t="s">
        <v>67</v>
      </c>
      <c r="F9" s="72" t="s">
        <v>605</v>
      </c>
      <c r="G9" s="55" t="s">
        <v>525</v>
      </c>
      <c r="H9" s="64">
        <v>43481</v>
      </c>
      <c r="I9" s="64">
        <v>44804</v>
      </c>
      <c r="J9" s="64">
        <v>46630</v>
      </c>
      <c r="K9" s="67">
        <v>20</v>
      </c>
      <c r="L9" s="55" t="s">
        <v>528</v>
      </c>
      <c r="M9" s="55" t="s">
        <v>57</v>
      </c>
      <c r="N9" s="298"/>
      <c r="O9" s="38" t="str">
        <f t="shared" si="0"/>
        <v>EOP</v>
      </c>
      <c r="P9" s="40" t="str">
        <f t="shared" si="1"/>
        <v>NA</v>
      </c>
      <c r="Q9" s="40">
        <f t="shared" si="2"/>
        <v>4.2520547945205482</v>
      </c>
      <c r="R9" s="40" t="str">
        <f t="shared" si="3"/>
        <v>NA</v>
      </c>
      <c r="T9" s="51" t="s">
        <v>638</v>
      </c>
    </row>
    <row r="10" spans="2:20">
      <c r="B10" s="55" t="s">
        <v>531</v>
      </c>
      <c r="C10" s="55" t="s">
        <v>530</v>
      </c>
      <c r="D10" s="55" t="s">
        <v>521</v>
      </c>
      <c r="E10" s="73" t="s">
        <v>68</v>
      </c>
      <c r="F10" s="73" t="s">
        <v>622</v>
      </c>
      <c r="G10" s="55" t="s">
        <v>525</v>
      </c>
      <c r="H10" s="64">
        <v>43583</v>
      </c>
      <c r="I10" s="64">
        <v>44408</v>
      </c>
      <c r="J10" s="64">
        <v>46234</v>
      </c>
      <c r="K10" s="67">
        <v>7</v>
      </c>
      <c r="L10" s="55" t="s">
        <v>528</v>
      </c>
      <c r="M10" s="55" t="s">
        <v>57</v>
      </c>
      <c r="N10" s="298"/>
      <c r="O10" s="38" t="str">
        <f t="shared" si="0"/>
        <v>EOS</v>
      </c>
      <c r="P10" s="40" t="str">
        <f t="shared" si="1"/>
        <v>NA</v>
      </c>
      <c r="Q10" s="40" t="str">
        <f t="shared" si="2"/>
        <v>NA</v>
      </c>
      <c r="R10" s="40">
        <f t="shared" si="3"/>
        <v>0.33424657534246577</v>
      </c>
      <c r="T10" s="51" t="s">
        <v>58</v>
      </c>
    </row>
    <row r="11" spans="2:20">
      <c r="B11" s="55" t="s">
        <v>531</v>
      </c>
      <c r="C11" s="55" t="s">
        <v>530</v>
      </c>
      <c r="D11" s="55" t="s">
        <v>521</v>
      </c>
      <c r="E11" s="72" t="s">
        <v>69</v>
      </c>
      <c r="F11" s="72" t="s">
        <v>621</v>
      </c>
      <c r="G11" s="55" t="s">
        <v>525</v>
      </c>
      <c r="H11" s="64">
        <v>43738</v>
      </c>
      <c r="I11" s="64">
        <v>44742</v>
      </c>
      <c r="J11" s="64">
        <v>46568</v>
      </c>
      <c r="K11" s="67">
        <v>18</v>
      </c>
      <c r="L11" s="55" t="s">
        <v>528</v>
      </c>
      <c r="M11" s="55" t="s">
        <v>57</v>
      </c>
      <c r="N11" s="298"/>
      <c r="O11" s="38" t="str">
        <f t="shared" si="0"/>
        <v>EOP</v>
      </c>
      <c r="P11" s="40" t="str">
        <f t="shared" si="1"/>
        <v>NA</v>
      </c>
      <c r="Q11" s="40">
        <f t="shared" si="2"/>
        <v>4.4219178082191783</v>
      </c>
      <c r="R11" s="40" t="str">
        <f t="shared" si="3"/>
        <v>NA</v>
      </c>
      <c r="T11" s="51" t="s">
        <v>58</v>
      </c>
    </row>
    <row r="12" spans="2:20">
      <c r="B12" s="55" t="s">
        <v>531</v>
      </c>
      <c r="C12" s="55" t="s">
        <v>530</v>
      </c>
      <c r="D12" s="55" t="s">
        <v>521</v>
      </c>
      <c r="E12" s="72" t="s">
        <v>70</v>
      </c>
      <c r="F12" s="72" t="s">
        <v>620</v>
      </c>
      <c r="G12" s="55" t="s">
        <v>525</v>
      </c>
      <c r="H12" s="64">
        <v>43738</v>
      </c>
      <c r="I12" s="64">
        <v>44408</v>
      </c>
      <c r="J12" s="64">
        <v>46234</v>
      </c>
      <c r="K12" s="67">
        <v>7</v>
      </c>
      <c r="L12" s="55" t="s">
        <v>528</v>
      </c>
      <c r="M12" s="55" t="s">
        <v>57</v>
      </c>
      <c r="N12" s="298"/>
      <c r="O12" s="38" t="str">
        <f t="shared" si="0"/>
        <v>EOS</v>
      </c>
      <c r="P12" s="40" t="str">
        <f t="shared" si="1"/>
        <v>NA</v>
      </c>
      <c r="Q12" s="40" t="str">
        <f t="shared" si="2"/>
        <v>NA</v>
      </c>
      <c r="R12" s="40">
        <f t="shared" si="3"/>
        <v>0.33424657534246577</v>
      </c>
      <c r="T12" s="51" t="s">
        <v>638</v>
      </c>
    </row>
    <row r="13" spans="2:20">
      <c r="B13" s="55" t="s">
        <v>531</v>
      </c>
      <c r="C13" s="55" t="s">
        <v>530</v>
      </c>
      <c r="D13" s="55" t="s">
        <v>521</v>
      </c>
      <c r="E13" s="73" t="s">
        <v>71</v>
      </c>
      <c r="F13" s="73" t="s">
        <v>619</v>
      </c>
      <c r="G13" s="55" t="s">
        <v>525</v>
      </c>
      <c r="H13" s="64">
        <v>43710</v>
      </c>
      <c r="I13" s="64">
        <v>44316</v>
      </c>
      <c r="J13" s="64">
        <v>46142</v>
      </c>
      <c r="K13" s="67">
        <v>4</v>
      </c>
      <c r="L13" s="55" t="s">
        <v>528</v>
      </c>
      <c r="M13" s="55" t="s">
        <v>57</v>
      </c>
      <c r="N13" s="298"/>
      <c r="O13" s="38" t="str">
        <f t="shared" si="0"/>
        <v>EOS</v>
      </c>
      <c r="P13" s="40" t="str">
        <f t="shared" si="1"/>
        <v>NA</v>
      </c>
      <c r="Q13" s="40" t="str">
        <f t="shared" si="2"/>
        <v>NA</v>
      </c>
      <c r="R13" s="40">
        <f t="shared" si="3"/>
        <v>0.58630136986301373</v>
      </c>
      <c r="T13" s="51" t="s">
        <v>58</v>
      </c>
    </row>
    <row r="14" spans="2:20">
      <c r="B14" s="55" t="s">
        <v>531</v>
      </c>
      <c r="C14" s="55" t="s">
        <v>530</v>
      </c>
      <c r="D14" s="55" t="s">
        <v>521</v>
      </c>
      <c r="E14" s="73" t="s">
        <v>72</v>
      </c>
      <c r="F14" s="73" t="s">
        <v>618</v>
      </c>
      <c r="G14" s="55" t="s">
        <v>525</v>
      </c>
      <c r="H14" s="64">
        <v>43710</v>
      </c>
      <c r="I14" s="64">
        <v>44255</v>
      </c>
      <c r="J14" s="64">
        <v>46081</v>
      </c>
      <c r="K14" s="67">
        <v>2</v>
      </c>
      <c r="L14" s="55" t="s">
        <v>528</v>
      </c>
      <c r="M14" s="55" t="s">
        <v>57</v>
      </c>
      <c r="N14" s="298"/>
      <c r="O14" s="38" t="str">
        <f t="shared" si="0"/>
        <v>EOS</v>
      </c>
      <c r="P14" s="40" t="str">
        <f t="shared" si="1"/>
        <v>NA</v>
      </c>
      <c r="Q14" s="40" t="str">
        <f t="shared" si="2"/>
        <v>NA</v>
      </c>
      <c r="R14" s="40">
        <f t="shared" si="3"/>
        <v>0.75342465753424659</v>
      </c>
      <c r="T14" s="51" t="s">
        <v>638</v>
      </c>
    </row>
    <row r="15" spans="2:20">
      <c r="B15" s="55" t="s">
        <v>531</v>
      </c>
      <c r="C15" s="55" t="s">
        <v>530</v>
      </c>
      <c r="D15" s="55" t="s">
        <v>521</v>
      </c>
      <c r="E15" s="72" t="s">
        <v>73</v>
      </c>
      <c r="F15" s="72" t="s">
        <v>617</v>
      </c>
      <c r="G15" s="55" t="s">
        <v>519</v>
      </c>
      <c r="H15" s="64">
        <v>43888</v>
      </c>
      <c r="I15" s="64">
        <v>44347</v>
      </c>
      <c r="J15" s="64">
        <v>46173</v>
      </c>
      <c r="K15" s="67">
        <v>5</v>
      </c>
      <c r="L15" s="55" t="s">
        <v>528</v>
      </c>
      <c r="M15" s="55" t="s">
        <v>57</v>
      </c>
      <c r="N15" s="298"/>
      <c r="O15" s="38" t="str">
        <f t="shared" si="0"/>
        <v>EOS</v>
      </c>
      <c r="P15" s="40" t="str">
        <f t="shared" si="1"/>
        <v>NA</v>
      </c>
      <c r="Q15" s="40" t="str">
        <f t="shared" si="2"/>
        <v>NA</v>
      </c>
      <c r="R15" s="40">
        <f t="shared" si="3"/>
        <v>0.50136986301369868</v>
      </c>
      <c r="T15" s="51" t="s">
        <v>58</v>
      </c>
    </row>
    <row r="16" spans="2:20">
      <c r="B16" s="55" t="s">
        <v>531</v>
      </c>
      <c r="C16" s="55" t="s">
        <v>530</v>
      </c>
      <c r="D16" s="55" t="s">
        <v>521</v>
      </c>
      <c r="E16" s="72" t="s">
        <v>74</v>
      </c>
      <c r="F16" s="72" t="s">
        <v>616</v>
      </c>
      <c r="G16" s="55" t="s">
        <v>519</v>
      </c>
      <c r="H16" s="64">
        <v>43888</v>
      </c>
      <c r="I16" s="64">
        <v>44651</v>
      </c>
      <c r="J16" s="64">
        <v>46477</v>
      </c>
      <c r="K16" s="67">
        <v>15</v>
      </c>
      <c r="L16" s="55" t="s">
        <v>528</v>
      </c>
      <c r="M16" s="55" t="s">
        <v>57</v>
      </c>
      <c r="N16" s="298"/>
      <c r="O16" s="38" t="str">
        <f t="shared" si="0"/>
        <v>EOP</v>
      </c>
      <c r="P16" s="40" t="str">
        <f t="shared" si="1"/>
        <v>NA</v>
      </c>
      <c r="Q16" s="40">
        <f t="shared" si="2"/>
        <v>4.6712328767123283</v>
      </c>
      <c r="R16" s="40" t="str">
        <f t="shared" si="3"/>
        <v>NA</v>
      </c>
      <c r="T16" s="51" t="s">
        <v>638</v>
      </c>
    </row>
    <row r="17" spans="2:20">
      <c r="B17" s="55" t="s">
        <v>531</v>
      </c>
      <c r="C17" s="55" t="s">
        <v>530</v>
      </c>
      <c r="D17" s="55" t="s">
        <v>521</v>
      </c>
      <c r="E17" s="72" t="s">
        <v>75</v>
      </c>
      <c r="F17" s="72" t="s">
        <v>615</v>
      </c>
      <c r="G17" s="55" t="s">
        <v>519</v>
      </c>
      <c r="H17" s="64">
        <v>43964</v>
      </c>
      <c r="I17" s="64">
        <v>44377</v>
      </c>
      <c r="J17" s="64">
        <v>46203</v>
      </c>
      <c r="K17" s="67">
        <v>6</v>
      </c>
      <c r="L17" s="55" t="s">
        <v>528</v>
      </c>
      <c r="M17" s="55" t="s">
        <v>57</v>
      </c>
      <c r="N17" s="298"/>
      <c r="O17" s="38" t="str">
        <f t="shared" si="0"/>
        <v>EOS</v>
      </c>
      <c r="P17" s="40" t="str">
        <f t="shared" si="1"/>
        <v>NA</v>
      </c>
      <c r="Q17" s="40" t="str">
        <f t="shared" si="2"/>
        <v>NA</v>
      </c>
      <c r="R17" s="40">
        <f t="shared" si="3"/>
        <v>0.41917808219178082</v>
      </c>
      <c r="T17" s="51" t="s">
        <v>638</v>
      </c>
    </row>
    <row r="18" spans="2:20">
      <c r="B18" s="55" t="s">
        <v>531</v>
      </c>
      <c r="C18" s="55" t="s">
        <v>530</v>
      </c>
      <c r="D18" s="55" t="s">
        <v>521</v>
      </c>
      <c r="E18" s="72" t="s">
        <v>76</v>
      </c>
      <c r="F18" s="72" t="s">
        <v>614</v>
      </c>
      <c r="G18" s="55" t="s">
        <v>519</v>
      </c>
      <c r="H18" s="64">
        <v>43964</v>
      </c>
      <c r="I18" s="64">
        <v>44469</v>
      </c>
      <c r="J18" s="64">
        <v>46295</v>
      </c>
      <c r="K18" s="67">
        <v>9</v>
      </c>
      <c r="L18" s="55" t="s">
        <v>528</v>
      </c>
      <c r="M18" s="55" t="s">
        <v>57</v>
      </c>
      <c r="N18" s="298"/>
      <c r="O18" s="38" t="str">
        <f t="shared" si="0"/>
        <v>EOS</v>
      </c>
      <c r="P18" s="40" t="str">
        <f t="shared" si="1"/>
        <v>NA</v>
      </c>
      <c r="Q18" s="40" t="str">
        <f t="shared" si="2"/>
        <v>NA</v>
      </c>
      <c r="R18" s="40">
        <f t="shared" si="3"/>
        <v>0.16712328767123288</v>
      </c>
      <c r="T18" s="51" t="s">
        <v>638</v>
      </c>
    </row>
    <row r="19" spans="2:20">
      <c r="B19" s="55" t="s">
        <v>531</v>
      </c>
      <c r="C19" s="55" t="s">
        <v>530</v>
      </c>
      <c r="D19" s="55" t="s">
        <v>521</v>
      </c>
      <c r="E19" s="73" t="s">
        <v>77</v>
      </c>
      <c r="F19" s="73" t="s">
        <v>647</v>
      </c>
      <c r="G19" s="55" t="s">
        <v>519</v>
      </c>
      <c r="H19" s="64">
        <v>43964</v>
      </c>
      <c r="I19" s="64">
        <v>44865</v>
      </c>
      <c r="J19" s="64">
        <v>46691</v>
      </c>
      <c r="K19" s="67">
        <v>22</v>
      </c>
      <c r="L19" s="55" t="s">
        <v>528</v>
      </c>
      <c r="M19" s="55" t="s">
        <v>57</v>
      </c>
      <c r="N19" s="298"/>
      <c r="O19" s="38" t="str">
        <f t="shared" si="0"/>
        <v>EOP</v>
      </c>
      <c r="P19" s="40" t="str">
        <f t="shared" si="1"/>
        <v>NA</v>
      </c>
      <c r="Q19" s="40">
        <f t="shared" si="2"/>
        <v>4.0849315068493155</v>
      </c>
      <c r="R19" s="40" t="str">
        <f t="shared" si="3"/>
        <v>NA</v>
      </c>
      <c r="T19" s="51" t="s">
        <v>58</v>
      </c>
    </row>
    <row r="20" spans="2:20">
      <c r="B20" s="55" t="s">
        <v>531</v>
      </c>
      <c r="C20" s="55" t="s">
        <v>530</v>
      </c>
      <c r="D20" s="55" t="s">
        <v>521</v>
      </c>
      <c r="E20" s="73" t="s">
        <v>78</v>
      </c>
      <c r="F20" s="73" t="s">
        <v>613</v>
      </c>
      <c r="G20" s="55" t="s">
        <v>519</v>
      </c>
      <c r="H20" s="64">
        <v>44006</v>
      </c>
      <c r="I20" s="64">
        <v>44651</v>
      </c>
      <c r="J20" s="64">
        <v>46477</v>
      </c>
      <c r="K20" s="67">
        <v>15</v>
      </c>
      <c r="L20" s="55" t="s">
        <v>528</v>
      </c>
      <c r="M20" s="55" t="s">
        <v>57</v>
      </c>
      <c r="N20" s="298"/>
      <c r="O20" s="38" t="str">
        <f t="shared" si="0"/>
        <v>EOP</v>
      </c>
      <c r="P20" s="40" t="str">
        <f t="shared" si="1"/>
        <v>NA</v>
      </c>
      <c r="Q20" s="40">
        <f t="shared" si="2"/>
        <v>4.6712328767123283</v>
      </c>
      <c r="R20" s="40" t="str">
        <f t="shared" si="3"/>
        <v>NA</v>
      </c>
      <c r="T20" s="51" t="s">
        <v>638</v>
      </c>
    </row>
    <row r="21" spans="2:20">
      <c r="B21" s="55" t="s">
        <v>531</v>
      </c>
      <c r="C21" s="55" t="s">
        <v>530</v>
      </c>
      <c r="D21" s="55" t="s">
        <v>521</v>
      </c>
      <c r="E21" s="73" t="s">
        <v>79</v>
      </c>
      <c r="F21" s="73" t="s">
        <v>612</v>
      </c>
      <c r="G21" s="55" t="s">
        <v>519</v>
      </c>
      <c r="H21" s="64">
        <v>44006</v>
      </c>
      <c r="I21" s="64">
        <v>44620</v>
      </c>
      <c r="J21" s="64">
        <v>46446</v>
      </c>
      <c r="K21" s="67">
        <v>14</v>
      </c>
      <c r="L21" s="55" t="s">
        <v>528</v>
      </c>
      <c r="M21" s="55" t="s">
        <v>57</v>
      </c>
      <c r="N21" s="298"/>
      <c r="O21" s="38" t="str">
        <f t="shared" si="0"/>
        <v>EOP</v>
      </c>
      <c r="P21" s="40" t="str">
        <f t="shared" si="1"/>
        <v>NA</v>
      </c>
      <c r="Q21" s="40">
        <f t="shared" si="2"/>
        <v>4.7561643835616438</v>
      </c>
      <c r="R21" s="40" t="str">
        <f t="shared" si="3"/>
        <v>NA</v>
      </c>
      <c r="T21" s="51" t="s">
        <v>638</v>
      </c>
    </row>
    <row r="22" spans="2:20">
      <c r="B22" s="55" t="s">
        <v>531</v>
      </c>
      <c r="C22" s="55" t="s">
        <v>530</v>
      </c>
      <c r="D22" s="55" t="s">
        <v>521</v>
      </c>
      <c r="E22" s="73" t="s">
        <v>80</v>
      </c>
      <c r="F22" s="73" t="s">
        <v>611</v>
      </c>
      <c r="G22" s="55" t="s">
        <v>519</v>
      </c>
      <c r="H22" s="64">
        <v>44006</v>
      </c>
      <c r="I22" s="64">
        <v>44651</v>
      </c>
      <c r="J22" s="64">
        <v>46477</v>
      </c>
      <c r="K22" s="67">
        <v>15</v>
      </c>
      <c r="L22" s="55" t="s">
        <v>528</v>
      </c>
      <c r="M22" s="55" t="s">
        <v>57</v>
      </c>
      <c r="N22" s="298"/>
      <c r="O22" s="38" t="str">
        <f t="shared" si="0"/>
        <v>EOP</v>
      </c>
      <c r="P22" s="40" t="str">
        <f t="shared" si="1"/>
        <v>NA</v>
      </c>
      <c r="Q22" s="40">
        <f t="shared" si="2"/>
        <v>4.6712328767123283</v>
      </c>
      <c r="R22" s="40" t="str">
        <f t="shared" si="3"/>
        <v>NA</v>
      </c>
      <c r="T22" s="51" t="s">
        <v>638</v>
      </c>
    </row>
    <row r="23" spans="2:20">
      <c r="B23" s="55" t="s">
        <v>531</v>
      </c>
      <c r="C23" s="55" t="s">
        <v>530</v>
      </c>
      <c r="D23" s="55" t="s">
        <v>521</v>
      </c>
      <c r="E23" s="72" t="s">
        <v>81</v>
      </c>
      <c r="F23" s="72" t="s">
        <v>610</v>
      </c>
      <c r="G23" s="55" t="s">
        <v>525</v>
      </c>
      <c r="H23" s="64">
        <v>43970</v>
      </c>
      <c r="I23" s="64">
        <v>44773</v>
      </c>
      <c r="J23" s="64">
        <v>46599</v>
      </c>
      <c r="K23" s="67">
        <v>19</v>
      </c>
      <c r="L23" s="55" t="s">
        <v>528</v>
      </c>
      <c r="M23" s="55" t="s">
        <v>57</v>
      </c>
      <c r="N23" s="298"/>
      <c r="O23" s="38" t="str">
        <f t="shared" si="0"/>
        <v>EOP</v>
      </c>
      <c r="P23" s="40" t="str">
        <f t="shared" si="1"/>
        <v>NA</v>
      </c>
      <c r="Q23" s="40">
        <f t="shared" si="2"/>
        <v>4.3369863013698629</v>
      </c>
      <c r="R23" s="40" t="str">
        <f t="shared" si="3"/>
        <v>NA</v>
      </c>
      <c r="T23" s="51" t="s">
        <v>58</v>
      </c>
    </row>
    <row r="24" spans="2:20">
      <c r="B24" s="55" t="s">
        <v>531</v>
      </c>
      <c r="C24" s="55" t="s">
        <v>530</v>
      </c>
      <c r="D24" s="55" t="s">
        <v>521</v>
      </c>
      <c r="E24" s="72" t="s">
        <v>82</v>
      </c>
      <c r="F24" s="72" t="s">
        <v>609</v>
      </c>
      <c r="G24" s="55" t="s">
        <v>525</v>
      </c>
      <c r="H24" s="64">
        <v>43971</v>
      </c>
      <c r="I24" s="64">
        <v>44712</v>
      </c>
      <c r="J24" s="64">
        <v>46538</v>
      </c>
      <c r="K24" s="67">
        <v>17</v>
      </c>
      <c r="L24" s="55" t="s">
        <v>528</v>
      </c>
      <c r="M24" s="55" t="s">
        <v>57</v>
      </c>
      <c r="N24" s="298"/>
      <c r="O24" s="38" t="str">
        <f t="shared" si="0"/>
        <v>EOP</v>
      </c>
      <c r="P24" s="40" t="str">
        <f t="shared" si="1"/>
        <v>NA</v>
      </c>
      <c r="Q24" s="40">
        <f t="shared" si="2"/>
        <v>4.5041095890410956</v>
      </c>
      <c r="R24" s="40" t="str">
        <f t="shared" si="3"/>
        <v>NA</v>
      </c>
      <c r="T24" s="51" t="s">
        <v>638</v>
      </c>
    </row>
    <row r="25" spans="2:20">
      <c r="B25" s="55" t="s">
        <v>531</v>
      </c>
      <c r="C25" s="55" t="s">
        <v>530</v>
      </c>
      <c r="D25" s="55" t="s">
        <v>521</v>
      </c>
      <c r="E25" s="72" t="s">
        <v>83</v>
      </c>
      <c r="F25" s="72" t="s">
        <v>608</v>
      </c>
      <c r="G25" s="55" t="s">
        <v>525</v>
      </c>
      <c r="H25" s="64">
        <v>43972</v>
      </c>
      <c r="I25" s="64">
        <v>44804</v>
      </c>
      <c r="J25" s="64">
        <v>46630</v>
      </c>
      <c r="K25" s="67">
        <v>20</v>
      </c>
      <c r="L25" s="55" t="s">
        <v>528</v>
      </c>
      <c r="M25" s="55" t="s">
        <v>57</v>
      </c>
      <c r="N25" s="298"/>
      <c r="O25" s="38" t="str">
        <f t="shared" si="0"/>
        <v>EOP</v>
      </c>
      <c r="P25" s="40" t="str">
        <f t="shared" si="1"/>
        <v>NA</v>
      </c>
      <c r="Q25" s="40">
        <f t="shared" si="2"/>
        <v>4.2520547945205482</v>
      </c>
      <c r="R25" s="40" t="str">
        <f t="shared" si="3"/>
        <v>NA</v>
      </c>
      <c r="T25" s="51" t="s">
        <v>58</v>
      </c>
    </row>
    <row r="26" spans="2:20">
      <c r="B26" s="55" t="s">
        <v>531</v>
      </c>
      <c r="C26" s="55" t="s">
        <v>530</v>
      </c>
      <c r="D26" s="55" t="s">
        <v>521</v>
      </c>
      <c r="E26" s="73" t="s">
        <v>84</v>
      </c>
      <c r="F26" s="73" t="s">
        <v>607</v>
      </c>
      <c r="G26" s="55" t="s">
        <v>525</v>
      </c>
      <c r="H26" s="64">
        <v>43985</v>
      </c>
      <c r="I26" s="64">
        <v>44620</v>
      </c>
      <c r="J26" s="64">
        <v>46446</v>
      </c>
      <c r="K26" s="67">
        <v>14</v>
      </c>
      <c r="L26" s="55" t="s">
        <v>528</v>
      </c>
      <c r="M26" s="55" t="s">
        <v>57</v>
      </c>
      <c r="N26" s="298"/>
      <c r="O26" s="38" t="str">
        <f t="shared" si="0"/>
        <v>EOP</v>
      </c>
      <c r="P26" s="40" t="str">
        <f t="shared" si="1"/>
        <v>NA</v>
      </c>
      <c r="Q26" s="40">
        <f t="shared" si="2"/>
        <v>4.7561643835616438</v>
      </c>
      <c r="R26" s="40" t="str">
        <f t="shared" si="3"/>
        <v>NA</v>
      </c>
      <c r="T26" s="51" t="s">
        <v>58</v>
      </c>
    </row>
    <row r="27" spans="2:20" ht="14.9" customHeight="1">
      <c r="B27" s="55" t="s">
        <v>531</v>
      </c>
      <c r="C27" s="55" t="s">
        <v>530</v>
      </c>
      <c r="D27" s="55" t="s">
        <v>521</v>
      </c>
      <c r="E27" s="72" t="s">
        <v>85</v>
      </c>
      <c r="F27" s="72" t="s">
        <v>606</v>
      </c>
      <c r="G27" s="55" t="s">
        <v>525</v>
      </c>
      <c r="H27" s="64">
        <v>43972</v>
      </c>
      <c r="I27" s="64">
        <v>44561</v>
      </c>
      <c r="J27" s="64">
        <v>46387</v>
      </c>
      <c r="K27" s="67">
        <v>12</v>
      </c>
      <c r="L27" s="55" t="s">
        <v>528</v>
      </c>
      <c r="M27" s="55" t="s">
        <v>57</v>
      </c>
      <c r="N27" s="298"/>
      <c r="O27" s="38" t="str">
        <f t="shared" si="0"/>
        <v>EOP</v>
      </c>
      <c r="P27" s="40" t="str">
        <f t="shared" si="1"/>
        <v>NA</v>
      </c>
      <c r="Q27" s="40">
        <f t="shared" si="2"/>
        <v>4.9178082191780819</v>
      </c>
      <c r="R27" s="40" t="str">
        <f t="shared" si="3"/>
        <v>NA</v>
      </c>
      <c r="T27" s="51" t="s">
        <v>638</v>
      </c>
    </row>
    <row r="28" spans="2:20">
      <c r="B28" s="55" t="s">
        <v>531</v>
      </c>
      <c r="C28" s="55" t="s">
        <v>530</v>
      </c>
      <c r="D28" s="55" t="s">
        <v>521</v>
      </c>
      <c r="E28" s="73" t="s">
        <v>86</v>
      </c>
      <c r="F28" s="73" t="s">
        <v>605</v>
      </c>
      <c r="G28" s="55" t="s">
        <v>525</v>
      </c>
      <c r="H28" s="64">
        <v>43830</v>
      </c>
      <c r="I28" s="64">
        <v>44804</v>
      </c>
      <c r="J28" s="64">
        <v>46630</v>
      </c>
      <c r="K28" s="67">
        <v>20</v>
      </c>
      <c r="L28" s="55" t="s">
        <v>528</v>
      </c>
      <c r="M28" s="55" t="s">
        <v>57</v>
      </c>
      <c r="N28" s="298"/>
      <c r="O28" s="38" t="str">
        <f t="shared" si="0"/>
        <v>EOP</v>
      </c>
      <c r="P28" s="40" t="str">
        <f t="shared" si="1"/>
        <v>NA</v>
      </c>
      <c r="Q28" s="40">
        <f t="shared" si="2"/>
        <v>4.2520547945205482</v>
      </c>
      <c r="R28" s="40" t="str">
        <f t="shared" si="3"/>
        <v>NA</v>
      </c>
      <c r="T28" s="51" t="s">
        <v>58</v>
      </c>
    </row>
    <row r="29" spans="2:20">
      <c r="B29" s="55" t="s">
        <v>531</v>
      </c>
      <c r="C29" s="55" t="s">
        <v>530</v>
      </c>
      <c r="D29" s="55" t="s">
        <v>521</v>
      </c>
      <c r="E29" s="73" t="s">
        <v>87</v>
      </c>
      <c r="F29" s="73" t="s">
        <v>604</v>
      </c>
      <c r="G29" s="55" t="s">
        <v>525</v>
      </c>
      <c r="H29" s="64">
        <v>43830</v>
      </c>
      <c r="I29" s="64">
        <v>44620</v>
      </c>
      <c r="J29" s="64">
        <v>46446</v>
      </c>
      <c r="K29" s="67">
        <v>14</v>
      </c>
      <c r="L29" s="55" t="s">
        <v>528</v>
      </c>
      <c r="M29" s="55" t="s">
        <v>57</v>
      </c>
      <c r="N29" s="298"/>
      <c r="O29" s="38" t="str">
        <f t="shared" si="0"/>
        <v>EOP</v>
      </c>
      <c r="P29" s="40" t="str">
        <f t="shared" si="1"/>
        <v>NA</v>
      </c>
      <c r="Q29" s="40">
        <f t="shared" si="2"/>
        <v>4.7561643835616438</v>
      </c>
      <c r="R29" s="40" t="str">
        <f t="shared" si="3"/>
        <v>NA</v>
      </c>
      <c r="T29" s="51" t="s">
        <v>638</v>
      </c>
    </row>
    <row r="30" spans="2:20">
      <c r="B30" s="55" t="s">
        <v>531</v>
      </c>
      <c r="C30" s="55" t="s">
        <v>530</v>
      </c>
      <c r="D30" s="55" t="s">
        <v>521</v>
      </c>
      <c r="E30" s="72" t="s">
        <v>88</v>
      </c>
      <c r="F30" s="72" t="s">
        <v>603</v>
      </c>
      <c r="G30" s="55" t="s">
        <v>519</v>
      </c>
      <c r="H30" s="64">
        <v>44131</v>
      </c>
      <c r="I30" s="64">
        <v>44834</v>
      </c>
      <c r="J30" s="64">
        <v>46660</v>
      </c>
      <c r="K30" s="67">
        <v>21</v>
      </c>
      <c r="L30" s="55" t="s">
        <v>528</v>
      </c>
      <c r="M30" s="55" t="s">
        <v>57</v>
      </c>
      <c r="N30" s="298"/>
      <c r="O30" s="38" t="str">
        <f t="shared" si="0"/>
        <v>EOP</v>
      </c>
      <c r="P30" s="40" t="str">
        <f t="shared" si="1"/>
        <v>NA</v>
      </c>
      <c r="Q30" s="40">
        <f t="shared" si="2"/>
        <v>4.1698630136986301</v>
      </c>
      <c r="R30" s="40" t="str">
        <f t="shared" si="3"/>
        <v>NA</v>
      </c>
      <c r="T30" s="51" t="s">
        <v>58</v>
      </c>
    </row>
    <row r="31" spans="2:20">
      <c r="B31" s="55" t="s">
        <v>531</v>
      </c>
      <c r="C31" s="55" t="s">
        <v>530</v>
      </c>
      <c r="D31" s="55" t="s">
        <v>521</v>
      </c>
      <c r="E31" s="72" t="s">
        <v>89</v>
      </c>
      <c r="F31" s="72" t="s">
        <v>602</v>
      </c>
      <c r="G31" s="55" t="s">
        <v>519</v>
      </c>
      <c r="H31" s="64">
        <v>44131</v>
      </c>
      <c r="I31" s="64">
        <v>44773</v>
      </c>
      <c r="J31" s="64">
        <v>46599</v>
      </c>
      <c r="K31" s="67">
        <v>19</v>
      </c>
      <c r="L31" s="55" t="s">
        <v>528</v>
      </c>
      <c r="M31" s="55" t="s">
        <v>57</v>
      </c>
      <c r="N31" s="298"/>
      <c r="O31" s="38" t="str">
        <f t="shared" si="0"/>
        <v>EOP</v>
      </c>
      <c r="P31" s="40" t="str">
        <f t="shared" si="1"/>
        <v>NA</v>
      </c>
      <c r="Q31" s="40">
        <f t="shared" si="2"/>
        <v>4.3369863013698629</v>
      </c>
      <c r="R31" s="40" t="str">
        <f t="shared" si="3"/>
        <v>NA</v>
      </c>
      <c r="T31" s="51" t="s">
        <v>638</v>
      </c>
    </row>
    <row r="32" spans="2:20">
      <c r="B32" s="55" t="s">
        <v>531</v>
      </c>
      <c r="C32" s="55" t="s">
        <v>530</v>
      </c>
      <c r="D32" s="55" t="s">
        <v>521</v>
      </c>
      <c r="E32" s="73" t="s">
        <v>90</v>
      </c>
      <c r="F32" s="73" t="s">
        <v>601</v>
      </c>
      <c r="G32" s="55" t="s">
        <v>525</v>
      </c>
      <c r="H32" s="64">
        <v>44120</v>
      </c>
      <c r="I32" s="64">
        <v>44592</v>
      </c>
      <c r="J32" s="64">
        <v>46418</v>
      </c>
      <c r="K32" s="67">
        <v>13</v>
      </c>
      <c r="L32" s="55" t="s">
        <v>528</v>
      </c>
      <c r="M32" s="55" t="s">
        <v>57</v>
      </c>
      <c r="N32" s="298"/>
      <c r="O32" s="38" t="str">
        <f t="shared" si="0"/>
        <v>EOP</v>
      </c>
      <c r="P32" s="40" t="str">
        <f t="shared" si="1"/>
        <v>NA</v>
      </c>
      <c r="Q32" s="40">
        <f t="shared" si="2"/>
        <v>4.8328767123287673</v>
      </c>
      <c r="R32" s="40" t="str">
        <f t="shared" si="3"/>
        <v>NA</v>
      </c>
      <c r="T32" s="51" t="s">
        <v>638</v>
      </c>
    </row>
    <row r="33" spans="2:20">
      <c r="B33" s="55" t="s">
        <v>531</v>
      </c>
      <c r="C33" s="55" t="s">
        <v>530</v>
      </c>
      <c r="D33" s="55" t="s">
        <v>521</v>
      </c>
      <c r="E33" s="73" t="s">
        <v>91</v>
      </c>
      <c r="F33" s="73" t="s">
        <v>600</v>
      </c>
      <c r="G33" s="55" t="s">
        <v>525</v>
      </c>
      <c r="H33" s="64">
        <v>44120</v>
      </c>
      <c r="I33" s="64">
        <v>44620</v>
      </c>
      <c r="J33" s="64">
        <v>46446</v>
      </c>
      <c r="K33" s="67">
        <v>14</v>
      </c>
      <c r="L33" s="55" t="s">
        <v>528</v>
      </c>
      <c r="M33" s="55" t="s">
        <v>57</v>
      </c>
      <c r="N33" s="298"/>
      <c r="O33" s="38" t="str">
        <f t="shared" si="0"/>
        <v>EOP</v>
      </c>
      <c r="P33" s="40" t="str">
        <f t="shared" si="1"/>
        <v>NA</v>
      </c>
      <c r="Q33" s="40">
        <f t="shared" si="2"/>
        <v>4.7561643835616438</v>
      </c>
      <c r="R33" s="40" t="str">
        <f t="shared" si="3"/>
        <v>NA</v>
      </c>
      <c r="T33" s="51" t="s">
        <v>58</v>
      </c>
    </row>
    <row r="34" spans="2:20">
      <c r="B34" s="55" t="s">
        <v>531</v>
      </c>
      <c r="C34" s="55" t="s">
        <v>530</v>
      </c>
      <c r="D34" s="55" t="s">
        <v>521</v>
      </c>
      <c r="E34" s="72" t="s">
        <v>92</v>
      </c>
      <c r="F34" s="72" t="s">
        <v>599</v>
      </c>
      <c r="G34" s="55" t="s">
        <v>525</v>
      </c>
      <c r="H34" s="64">
        <v>44340</v>
      </c>
      <c r="I34" s="64">
        <v>45138</v>
      </c>
      <c r="J34" s="64">
        <v>46965</v>
      </c>
      <c r="K34" s="67">
        <v>31</v>
      </c>
      <c r="L34" s="55" t="s">
        <v>528</v>
      </c>
      <c r="M34" s="55" t="s">
        <v>57</v>
      </c>
      <c r="N34" s="298"/>
      <c r="O34" s="38" t="str">
        <f t="shared" si="0"/>
        <v>EOP</v>
      </c>
      <c r="P34" s="40" t="str">
        <f t="shared" si="1"/>
        <v>NA</v>
      </c>
      <c r="Q34" s="40">
        <f t="shared" si="2"/>
        <v>3.3369863013698629</v>
      </c>
      <c r="R34" s="40" t="str">
        <f t="shared" si="3"/>
        <v>NA</v>
      </c>
      <c r="T34" s="51" t="s">
        <v>58</v>
      </c>
    </row>
    <row r="35" spans="2:20">
      <c r="B35" s="55" t="s">
        <v>531</v>
      </c>
      <c r="C35" s="55" t="s">
        <v>530</v>
      </c>
      <c r="D35" s="55" t="s">
        <v>521</v>
      </c>
      <c r="E35" s="72" t="s">
        <v>93</v>
      </c>
      <c r="F35" s="72" t="s">
        <v>598</v>
      </c>
      <c r="G35" s="55" t="s">
        <v>525</v>
      </c>
      <c r="H35" s="64">
        <v>44333</v>
      </c>
      <c r="I35" s="64">
        <v>45138</v>
      </c>
      <c r="J35" s="64">
        <v>46965</v>
      </c>
      <c r="K35" s="67">
        <v>31</v>
      </c>
      <c r="L35" s="55" t="s">
        <v>528</v>
      </c>
      <c r="M35" s="55" t="s">
        <v>57</v>
      </c>
      <c r="N35" s="298"/>
      <c r="O35" s="38" t="str">
        <f t="shared" ref="O35:O66" si="4">IF($O$1&lt;H35,"NPI",IF($O$1&lt;I35,"MP",IF($O$1&lt;J35,"EOP","EOS")))</f>
        <v>EOP</v>
      </c>
      <c r="P35" s="40" t="str">
        <f t="shared" ref="P35:P66" si="5">IF(O35=P$2,($O$1-H35)/365,"NA")</f>
        <v>NA</v>
      </c>
      <c r="Q35" s="40">
        <f t="shared" ref="Q35:Q66" si="6">IF($O35=Q$2,($O$1-I35)/365,"NA")</f>
        <v>3.3369863013698629</v>
      </c>
      <c r="R35" s="40" t="str">
        <f t="shared" ref="R35:R66" si="7">IF($O35=R$2,($O$1-J35)/365,"NA")</f>
        <v>NA</v>
      </c>
      <c r="T35" s="51" t="s">
        <v>638</v>
      </c>
    </row>
    <row r="36" spans="2:20">
      <c r="B36" s="55" t="s">
        <v>531</v>
      </c>
      <c r="C36" s="55" t="s">
        <v>530</v>
      </c>
      <c r="D36" s="55" t="s">
        <v>521</v>
      </c>
      <c r="E36" s="72" t="s">
        <v>94</v>
      </c>
      <c r="F36" s="72" t="s">
        <v>597</v>
      </c>
      <c r="G36" s="55" t="s">
        <v>525</v>
      </c>
      <c r="H36" s="64">
        <v>44340</v>
      </c>
      <c r="I36" s="64">
        <v>45107</v>
      </c>
      <c r="J36" s="64">
        <v>46934</v>
      </c>
      <c r="K36" s="67">
        <v>30</v>
      </c>
      <c r="L36" s="55" t="s">
        <v>528</v>
      </c>
      <c r="M36" s="55" t="s">
        <v>57</v>
      </c>
      <c r="N36" s="298"/>
      <c r="O36" s="38" t="str">
        <f t="shared" si="4"/>
        <v>EOP</v>
      </c>
      <c r="P36" s="40" t="str">
        <f t="shared" si="5"/>
        <v>NA</v>
      </c>
      <c r="Q36" s="40">
        <f t="shared" si="6"/>
        <v>3.4219178082191779</v>
      </c>
      <c r="R36" s="40" t="str">
        <f t="shared" si="7"/>
        <v>NA</v>
      </c>
      <c r="T36" s="51" t="s">
        <v>638</v>
      </c>
    </row>
    <row r="37" spans="2:20">
      <c r="B37" s="55" t="s">
        <v>531</v>
      </c>
      <c r="C37" s="55" t="s">
        <v>530</v>
      </c>
      <c r="D37" s="55" t="s">
        <v>521</v>
      </c>
      <c r="E37" s="73" t="s">
        <v>596</v>
      </c>
      <c r="F37" s="73" t="s">
        <v>595</v>
      </c>
      <c r="G37" s="55" t="s">
        <v>525</v>
      </c>
      <c r="H37" s="64">
        <v>44349</v>
      </c>
      <c r="I37" s="70">
        <f>EDATE(H37,30)</f>
        <v>45262</v>
      </c>
      <c r="J37" s="69">
        <f>EDATE(I37,60)</f>
        <v>47089</v>
      </c>
      <c r="K37" s="67"/>
      <c r="L37" s="55" t="s">
        <v>528</v>
      </c>
      <c r="M37" s="60" t="s">
        <v>57</v>
      </c>
      <c r="N37" s="298"/>
      <c r="O37" s="38" t="str">
        <f t="shared" si="4"/>
        <v>EOP</v>
      </c>
      <c r="P37" s="40" t="str">
        <f t="shared" si="5"/>
        <v>NA</v>
      </c>
      <c r="Q37" s="40">
        <f t="shared" si="6"/>
        <v>2.9972602739726026</v>
      </c>
      <c r="R37" s="40" t="str">
        <f t="shared" si="7"/>
        <v>NA</v>
      </c>
      <c r="T37" s="51" t="s">
        <v>58</v>
      </c>
    </row>
    <row r="38" spans="2:20">
      <c r="B38" s="55" t="s">
        <v>531</v>
      </c>
      <c r="C38" s="55" t="s">
        <v>530</v>
      </c>
      <c r="D38" s="55" t="s">
        <v>521</v>
      </c>
      <c r="E38" s="73" t="s">
        <v>95</v>
      </c>
      <c r="F38" s="73" t="s">
        <v>594</v>
      </c>
      <c r="G38" s="55" t="s">
        <v>525</v>
      </c>
      <c r="H38" s="64">
        <v>44333</v>
      </c>
      <c r="I38" s="70">
        <f>EDATE(H38,30)</f>
        <v>45247</v>
      </c>
      <c r="J38" s="69">
        <f>EDATE(I38,60)</f>
        <v>47074</v>
      </c>
      <c r="K38" s="67"/>
      <c r="L38" s="55" t="s">
        <v>528</v>
      </c>
      <c r="M38" s="60" t="s">
        <v>57</v>
      </c>
      <c r="N38" s="298"/>
      <c r="O38" s="38" t="str">
        <f t="shared" si="4"/>
        <v>EOP</v>
      </c>
      <c r="P38" s="40" t="str">
        <f t="shared" si="5"/>
        <v>NA</v>
      </c>
      <c r="Q38" s="40">
        <f t="shared" si="6"/>
        <v>3.0383561643835617</v>
      </c>
      <c r="R38" s="40" t="str">
        <f t="shared" si="7"/>
        <v>NA</v>
      </c>
      <c r="T38" s="51" t="s">
        <v>638</v>
      </c>
    </row>
    <row r="39" spans="2:20">
      <c r="B39" s="55" t="s">
        <v>531</v>
      </c>
      <c r="C39" s="55" t="s">
        <v>530</v>
      </c>
      <c r="D39" s="55" t="s">
        <v>521</v>
      </c>
      <c r="E39" s="73" t="s">
        <v>96</v>
      </c>
      <c r="F39" s="73" t="s">
        <v>594</v>
      </c>
      <c r="G39" s="55" t="s">
        <v>525</v>
      </c>
      <c r="H39" s="64">
        <v>44453</v>
      </c>
      <c r="I39" s="70">
        <f>EDATE(H39,30)</f>
        <v>45365</v>
      </c>
      <c r="J39" s="69">
        <f>EDATE(I39,60)</f>
        <v>47191</v>
      </c>
      <c r="K39" s="67"/>
      <c r="L39" s="55" t="s">
        <v>528</v>
      </c>
      <c r="M39" s="60" t="s">
        <v>57</v>
      </c>
      <c r="N39" s="298"/>
      <c r="O39" s="38" t="str">
        <f t="shared" si="4"/>
        <v>EOP</v>
      </c>
      <c r="P39" s="40" t="str">
        <f t="shared" si="5"/>
        <v>NA</v>
      </c>
      <c r="Q39" s="40">
        <f t="shared" si="6"/>
        <v>2.7150684931506848</v>
      </c>
      <c r="R39" s="40" t="str">
        <f t="shared" si="7"/>
        <v>NA</v>
      </c>
      <c r="T39" s="51" t="s">
        <v>638</v>
      </c>
    </row>
    <row r="40" spans="2:20">
      <c r="B40" s="55" t="s">
        <v>531</v>
      </c>
      <c r="C40" s="55" t="s">
        <v>530</v>
      </c>
      <c r="D40" s="55" t="s">
        <v>521</v>
      </c>
      <c r="E40" s="72" t="s">
        <v>97</v>
      </c>
      <c r="F40" s="72" t="s">
        <v>593</v>
      </c>
      <c r="G40" s="55" t="s">
        <v>525</v>
      </c>
      <c r="H40" s="64">
        <v>44356</v>
      </c>
      <c r="I40" s="64">
        <v>45322</v>
      </c>
      <c r="J40" s="64">
        <v>47149</v>
      </c>
      <c r="K40" s="67">
        <v>37</v>
      </c>
      <c r="L40" s="55" t="s">
        <v>528</v>
      </c>
      <c r="M40" s="55" t="s">
        <v>57</v>
      </c>
      <c r="N40" s="298"/>
      <c r="O40" s="38" t="str">
        <f t="shared" si="4"/>
        <v>EOP</v>
      </c>
      <c r="P40" s="40" t="str">
        <f t="shared" si="5"/>
        <v>NA</v>
      </c>
      <c r="Q40" s="40">
        <f t="shared" si="6"/>
        <v>2.8328767123287673</v>
      </c>
      <c r="R40" s="40" t="str">
        <f t="shared" si="7"/>
        <v>NA</v>
      </c>
      <c r="T40" s="51" t="s">
        <v>58</v>
      </c>
    </row>
    <row r="41" spans="2:20">
      <c r="B41" s="55" t="s">
        <v>531</v>
      </c>
      <c r="C41" s="55" t="s">
        <v>530</v>
      </c>
      <c r="D41" s="55" t="s">
        <v>521</v>
      </c>
      <c r="E41" s="72" t="s">
        <v>98</v>
      </c>
      <c r="F41" s="72" t="s">
        <v>592</v>
      </c>
      <c r="G41" s="55" t="s">
        <v>525</v>
      </c>
      <c r="H41" s="64">
        <v>44376</v>
      </c>
      <c r="I41" s="64">
        <v>45382</v>
      </c>
      <c r="J41" s="64">
        <v>47208</v>
      </c>
      <c r="K41" s="67">
        <v>39</v>
      </c>
      <c r="L41" s="55" t="s">
        <v>528</v>
      </c>
      <c r="M41" s="55" t="s">
        <v>57</v>
      </c>
      <c r="N41" s="298"/>
      <c r="O41" s="38" t="str">
        <f t="shared" si="4"/>
        <v>EOP</v>
      </c>
      <c r="P41" s="40" t="str">
        <f t="shared" si="5"/>
        <v>NA</v>
      </c>
      <c r="Q41" s="40">
        <f t="shared" si="6"/>
        <v>2.6684931506849314</v>
      </c>
      <c r="R41" s="40" t="str">
        <f t="shared" si="7"/>
        <v>NA</v>
      </c>
      <c r="T41" s="51" t="s">
        <v>638</v>
      </c>
    </row>
    <row r="42" spans="2:20">
      <c r="B42" s="55" t="s">
        <v>531</v>
      </c>
      <c r="C42" s="55" t="s">
        <v>530</v>
      </c>
      <c r="D42" s="55" t="s">
        <v>521</v>
      </c>
      <c r="E42" s="73" t="s">
        <v>99</v>
      </c>
      <c r="F42" s="73" t="s">
        <v>591</v>
      </c>
      <c r="G42" s="55" t="s">
        <v>519</v>
      </c>
      <c r="H42" s="64">
        <v>44350</v>
      </c>
      <c r="I42" s="64">
        <v>45199</v>
      </c>
      <c r="J42" s="64">
        <v>47026</v>
      </c>
      <c r="K42" s="67">
        <v>33</v>
      </c>
      <c r="L42" s="55" t="s">
        <v>528</v>
      </c>
      <c r="M42" s="55" t="s">
        <v>57</v>
      </c>
      <c r="N42" s="298"/>
      <c r="O42" s="38" t="str">
        <f t="shared" si="4"/>
        <v>EOP</v>
      </c>
      <c r="P42" s="40" t="str">
        <f t="shared" si="5"/>
        <v>NA</v>
      </c>
      <c r="Q42" s="40">
        <f t="shared" si="6"/>
        <v>3.1698630136986301</v>
      </c>
      <c r="R42" s="40" t="str">
        <f t="shared" si="7"/>
        <v>NA</v>
      </c>
      <c r="T42" s="51" t="s">
        <v>638</v>
      </c>
    </row>
    <row r="43" spans="2:20">
      <c r="B43" s="55" t="s">
        <v>531</v>
      </c>
      <c r="C43" s="55" t="s">
        <v>530</v>
      </c>
      <c r="D43" s="55" t="s">
        <v>521</v>
      </c>
      <c r="E43" s="73" t="s">
        <v>100</v>
      </c>
      <c r="F43" s="73" t="s">
        <v>590</v>
      </c>
      <c r="G43" s="55" t="s">
        <v>519</v>
      </c>
      <c r="H43" s="64">
        <v>44350</v>
      </c>
      <c r="I43" s="64">
        <v>44865</v>
      </c>
      <c r="J43" s="64">
        <v>46691</v>
      </c>
      <c r="K43" s="67">
        <v>22</v>
      </c>
      <c r="L43" s="55" t="s">
        <v>528</v>
      </c>
      <c r="M43" s="55" t="s">
        <v>57</v>
      </c>
      <c r="N43" s="298"/>
      <c r="O43" s="38" t="str">
        <f t="shared" si="4"/>
        <v>EOP</v>
      </c>
      <c r="P43" s="40" t="str">
        <f t="shared" si="5"/>
        <v>NA</v>
      </c>
      <c r="Q43" s="40">
        <f t="shared" si="6"/>
        <v>4.0849315068493155</v>
      </c>
      <c r="R43" s="40" t="str">
        <f t="shared" si="7"/>
        <v>NA</v>
      </c>
      <c r="T43" s="51" t="s">
        <v>638</v>
      </c>
    </row>
    <row r="44" spans="2:20">
      <c r="B44" s="55" t="s">
        <v>531</v>
      </c>
      <c r="C44" s="55" t="s">
        <v>530</v>
      </c>
      <c r="D44" s="55" t="s">
        <v>521</v>
      </c>
      <c r="E44" s="72" t="s">
        <v>101</v>
      </c>
      <c r="F44" s="72" t="s">
        <v>589</v>
      </c>
      <c r="G44" s="55" t="s">
        <v>519</v>
      </c>
      <c r="H44" s="64">
        <v>44354</v>
      </c>
      <c r="I44" s="64">
        <v>44834</v>
      </c>
      <c r="J44" s="64">
        <v>46660</v>
      </c>
      <c r="K44" s="67">
        <v>21</v>
      </c>
      <c r="L44" s="55" t="s">
        <v>528</v>
      </c>
      <c r="M44" s="55" t="s">
        <v>57</v>
      </c>
      <c r="N44" s="298"/>
      <c r="O44" s="38" t="str">
        <f t="shared" si="4"/>
        <v>EOP</v>
      </c>
      <c r="P44" s="40" t="str">
        <f t="shared" si="5"/>
        <v>NA</v>
      </c>
      <c r="Q44" s="40">
        <f t="shared" si="6"/>
        <v>4.1698630136986301</v>
      </c>
      <c r="R44" s="40" t="str">
        <f t="shared" si="7"/>
        <v>NA</v>
      </c>
      <c r="T44" s="51" t="s">
        <v>58</v>
      </c>
    </row>
    <row r="45" spans="2:20">
      <c r="B45" s="55" t="s">
        <v>531</v>
      </c>
      <c r="C45" s="55" t="s">
        <v>530</v>
      </c>
      <c r="D45" s="55" t="s">
        <v>521</v>
      </c>
      <c r="E45" s="73" t="s">
        <v>102</v>
      </c>
      <c r="F45" s="73" t="s">
        <v>588</v>
      </c>
      <c r="G45" s="55" t="s">
        <v>525</v>
      </c>
      <c r="H45" s="64">
        <v>44540</v>
      </c>
      <c r="I45" s="64">
        <v>45138</v>
      </c>
      <c r="J45" s="64">
        <v>46965</v>
      </c>
      <c r="K45" s="67">
        <v>31</v>
      </c>
      <c r="L45" s="55" t="s">
        <v>528</v>
      </c>
      <c r="M45" s="55" t="s">
        <v>57</v>
      </c>
      <c r="N45" s="298"/>
      <c r="O45" s="38" t="str">
        <f t="shared" si="4"/>
        <v>EOP</v>
      </c>
      <c r="P45" s="40" t="str">
        <f t="shared" si="5"/>
        <v>NA</v>
      </c>
      <c r="Q45" s="40">
        <f t="shared" si="6"/>
        <v>3.3369863013698629</v>
      </c>
      <c r="R45" s="40" t="str">
        <f t="shared" si="7"/>
        <v>NA</v>
      </c>
      <c r="T45" s="51" t="s">
        <v>638</v>
      </c>
    </row>
    <row r="46" spans="2:20">
      <c r="B46" s="55" t="s">
        <v>531</v>
      </c>
      <c r="C46" s="55" t="s">
        <v>530</v>
      </c>
      <c r="D46" s="55" t="s">
        <v>521</v>
      </c>
      <c r="E46" s="72" t="s">
        <v>103</v>
      </c>
      <c r="F46" s="72" t="s">
        <v>587</v>
      </c>
      <c r="G46" s="55" t="s">
        <v>525</v>
      </c>
      <c r="H46" s="64">
        <v>44540</v>
      </c>
      <c r="I46" s="64">
        <v>45322</v>
      </c>
      <c r="J46" s="64">
        <v>47149</v>
      </c>
      <c r="K46" s="67">
        <v>37</v>
      </c>
      <c r="L46" s="55" t="s">
        <v>528</v>
      </c>
      <c r="M46" s="55" t="s">
        <v>57</v>
      </c>
      <c r="N46" s="298"/>
      <c r="O46" s="38" t="str">
        <f t="shared" si="4"/>
        <v>EOP</v>
      </c>
      <c r="P46" s="40" t="str">
        <f t="shared" si="5"/>
        <v>NA</v>
      </c>
      <c r="Q46" s="40">
        <f t="shared" si="6"/>
        <v>2.8328767123287673</v>
      </c>
      <c r="R46" s="40" t="str">
        <f t="shared" si="7"/>
        <v>NA</v>
      </c>
      <c r="T46" s="51" t="s">
        <v>638</v>
      </c>
    </row>
    <row r="47" spans="2:20">
      <c r="B47" s="55" t="s">
        <v>531</v>
      </c>
      <c r="C47" s="55" t="s">
        <v>530</v>
      </c>
      <c r="D47" s="55" t="s">
        <v>521</v>
      </c>
      <c r="E47" s="73" t="s">
        <v>104</v>
      </c>
      <c r="F47" s="73" t="s">
        <v>586</v>
      </c>
      <c r="G47" s="55" t="s">
        <v>525</v>
      </c>
      <c r="H47" s="64">
        <v>44550</v>
      </c>
      <c r="I47" s="64">
        <v>44957</v>
      </c>
      <c r="J47" s="64">
        <v>46783</v>
      </c>
      <c r="K47" s="67">
        <v>25</v>
      </c>
      <c r="L47" s="55" t="s">
        <v>528</v>
      </c>
      <c r="M47" s="55" t="s">
        <v>57</v>
      </c>
      <c r="N47" s="298"/>
      <c r="O47" s="38" t="str">
        <f t="shared" si="4"/>
        <v>EOP</v>
      </c>
      <c r="P47" s="40" t="str">
        <f t="shared" si="5"/>
        <v>NA</v>
      </c>
      <c r="Q47" s="40">
        <f t="shared" si="6"/>
        <v>3.8328767123287673</v>
      </c>
      <c r="R47" s="40" t="str">
        <f t="shared" si="7"/>
        <v>NA</v>
      </c>
      <c r="T47" s="51" t="s">
        <v>58</v>
      </c>
    </row>
    <row r="48" spans="2:20">
      <c r="B48" s="55" t="s">
        <v>531</v>
      </c>
      <c r="C48" s="55" t="s">
        <v>530</v>
      </c>
      <c r="D48" s="55" t="s">
        <v>521</v>
      </c>
      <c r="E48" s="72" t="s">
        <v>105</v>
      </c>
      <c r="F48" s="72" t="s">
        <v>585</v>
      </c>
      <c r="G48" s="55" t="s">
        <v>525</v>
      </c>
      <c r="H48" s="64">
        <v>44620</v>
      </c>
      <c r="I48" s="64">
        <v>45808</v>
      </c>
      <c r="J48" s="64">
        <v>47634</v>
      </c>
      <c r="K48" s="67">
        <v>53</v>
      </c>
      <c r="L48" s="55" t="s">
        <v>528</v>
      </c>
      <c r="M48" s="55" t="s">
        <v>57</v>
      </c>
      <c r="N48" s="298"/>
      <c r="O48" s="38" t="str">
        <f t="shared" si="4"/>
        <v>EOP</v>
      </c>
      <c r="P48" s="40" t="str">
        <f t="shared" si="5"/>
        <v>NA</v>
      </c>
      <c r="Q48" s="40">
        <f t="shared" si="6"/>
        <v>1.5013698630136987</v>
      </c>
      <c r="R48" s="40" t="str">
        <f t="shared" si="7"/>
        <v>NA</v>
      </c>
      <c r="T48" s="51" t="s">
        <v>58</v>
      </c>
    </row>
    <row r="49" spans="2:20">
      <c r="B49" s="55" t="s">
        <v>531</v>
      </c>
      <c r="C49" s="55" t="s">
        <v>530</v>
      </c>
      <c r="D49" s="55" t="s">
        <v>521</v>
      </c>
      <c r="E49" s="72" t="s">
        <v>106</v>
      </c>
      <c r="F49" s="72" t="s">
        <v>584</v>
      </c>
      <c r="G49" s="55" t="s">
        <v>525</v>
      </c>
      <c r="H49" s="64">
        <v>44620</v>
      </c>
      <c r="I49" s="64">
        <v>45777</v>
      </c>
      <c r="J49" s="64">
        <v>47603</v>
      </c>
      <c r="K49" s="67">
        <v>52</v>
      </c>
      <c r="L49" s="55" t="s">
        <v>528</v>
      </c>
      <c r="M49" s="55" t="s">
        <v>57</v>
      </c>
      <c r="N49" s="298"/>
      <c r="O49" s="38" t="str">
        <f t="shared" si="4"/>
        <v>EOP</v>
      </c>
      <c r="P49" s="40" t="str">
        <f t="shared" si="5"/>
        <v>NA</v>
      </c>
      <c r="Q49" s="40">
        <f t="shared" si="6"/>
        <v>1.5863013698630137</v>
      </c>
      <c r="R49" s="40" t="str">
        <f t="shared" si="7"/>
        <v>NA</v>
      </c>
      <c r="T49" s="51" t="s">
        <v>638</v>
      </c>
    </row>
    <row r="50" spans="2:20">
      <c r="B50" s="55" t="s">
        <v>531</v>
      </c>
      <c r="C50" s="55" t="s">
        <v>530</v>
      </c>
      <c r="D50" s="55" t="s">
        <v>521</v>
      </c>
      <c r="E50" s="72" t="s">
        <v>107</v>
      </c>
      <c r="F50" s="72" t="s">
        <v>583</v>
      </c>
      <c r="G50" s="55" t="s">
        <v>525</v>
      </c>
      <c r="H50" s="64">
        <v>44620</v>
      </c>
      <c r="I50" s="64">
        <v>45838</v>
      </c>
      <c r="J50" s="64">
        <v>47664</v>
      </c>
      <c r="K50" s="67">
        <v>54</v>
      </c>
      <c r="L50" s="55" t="s">
        <v>528</v>
      </c>
      <c r="M50" s="55" t="s">
        <v>57</v>
      </c>
      <c r="N50" s="298"/>
      <c r="O50" s="38" t="str">
        <f t="shared" si="4"/>
        <v>EOP</v>
      </c>
      <c r="P50" s="40" t="str">
        <f t="shared" si="5"/>
        <v>NA</v>
      </c>
      <c r="Q50" s="40">
        <f t="shared" si="6"/>
        <v>1.4191780821917808</v>
      </c>
      <c r="R50" s="40" t="str">
        <f t="shared" si="7"/>
        <v>NA</v>
      </c>
      <c r="T50" s="51" t="s">
        <v>638</v>
      </c>
    </row>
    <row r="51" spans="2:20">
      <c r="B51" s="55" t="s">
        <v>531</v>
      </c>
      <c r="C51" s="55" t="s">
        <v>530</v>
      </c>
      <c r="D51" s="55" t="s">
        <v>521</v>
      </c>
      <c r="E51" s="72" t="s">
        <v>108</v>
      </c>
      <c r="F51" s="72" t="s">
        <v>582</v>
      </c>
      <c r="G51" s="55" t="s">
        <v>550</v>
      </c>
      <c r="H51" s="64">
        <v>44620</v>
      </c>
      <c r="I51" s="64">
        <v>45504</v>
      </c>
      <c r="J51" s="64">
        <v>47330</v>
      </c>
      <c r="K51" s="67">
        <v>43</v>
      </c>
      <c r="L51" s="55" t="s">
        <v>528</v>
      </c>
      <c r="M51" s="55" t="s">
        <v>57</v>
      </c>
      <c r="N51" s="298"/>
      <c r="O51" s="38" t="str">
        <f t="shared" si="4"/>
        <v>EOP</v>
      </c>
      <c r="P51" s="40" t="str">
        <f t="shared" si="5"/>
        <v>NA</v>
      </c>
      <c r="Q51" s="40">
        <f t="shared" si="6"/>
        <v>2.3342465753424659</v>
      </c>
      <c r="R51" s="40" t="str">
        <f t="shared" si="7"/>
        <v>NA</v>
      </c>
      <c r="T51" s="51" t="s">
        <v>638</v>
      </c>
    </row>
    <row r="52" spans="2:20">
      <c r="B52" s="55" t="s">
        <v>531</v>
      </c>
      <c r="C52" s="55" t="s">
        <v>530</v>
      </c>
      <c r="D52" s="55" t="s">
        <v>521</v>
      </c>
      <c r="E52" s="72" t="s">
        <v>109</v>
      </c>
      <c r="F52" s="72" t="s">
        <v>581</v>
      </c>
      <c r="G52" s="55" t="s">
        <v>550</v>
      </c>
      <c r="H52" s="64">
        <v>44620</v>
      </c>
      <c r="I52" s="64">
        <v>45565</v>
      </c>
      <c r="J52" s="64">
        <v>47391</v>
      </c>
      <c r="K52" s="67">
        <v>45</v>
      </c>
      <c r="L52" s="55" t="s">
        <v>528</v>
      </c>
      <c r="M52" s="55" t="s">
        <v>57</v>
      </c>
      <c r="N52" s="298"/>
      <c r="O52" s="38" t="str">
        <f t="shared" si="4"/>
        <v>EOP</v>
      </c>
      <c r="P52" s="40" t="str">
        <f t="shared" si="5"/>
        <v>NA</v>
      </c>
      <c r="Q52" s="40">
        <f t="shared" si="6"/>
        <v>2.1671232876712327</v>
      </c>
      <c r="R52" s="40" t="str">
        <f t="shared" si="7"/>
        <v>NA</v>
      </c>
      <c r="T52" s="51" t="s">
        <v>638</v>
      </c>
    </row>
    <row r="53" spans="2:20">
      <c r="B53" s="55" t="s">
        <v>531</v>
      </c>
      <c r="C53" s="55" t="s">
        <v>530</v>
      </c>
      <c r="D53" s="55" t="s">
        <v>521</v>
      </c>
      <c r="E53" s="72" t="s">
        <v>110</v>
      </c>
      <c r="F53" s="72" t="s">
        <v>581</v>
      </c>
      <c r="G53" s="55" t="s">
        <v>550</v>
      </c>
      <c r="H53" s="64">
        <v>44620</v>
      </c>
      <c r="I53" s="64">
        <v>45565</v>
      </c>
      <c r="J53" s="64">
        <v>47391</v>
      </c>
      <c r="K53" s="67">
        <v>45</v>
      </c>
      <c r="L53" s="55" t="s">
        <v>528</v>
      </c>
      <c r="M53" s="55" t="s">
        <v>57</v>
      </c>
      <c r="N53" s="298"/>
      <c r="O53" s="38" t="str">
        <f t="shared" si="4"/>
        <v>EOP</v>
      </c>
      <c r="P53" s="40" t="str">
        <f t="shared" si="5"/>
        <v>NA</v>
      </c>
      <c r="Q53" s="40">
        <f t="shared" si="6"/>
        <v>2.1671232876712327</v>
      </c>
      <c r="R53" s="40" t="str">
        <f t="shared" si="7"/>
        <v>NA</v>
      </c>
      <c r="T53" s="51" t="s">
        <v>638</v>
      </c>
    </row>
    <row r="54" spans="2:20">
      <c r="B54" s="55" t="s">
        <v>531</v>
      </c>
      <c r="C54" s="55" t="s">
        <v>530</v>
      </c>
      <c r="D54" s="55" t="s">
        <v>521</v>
      </c>
      <c r="E54" s="72" t="s">
        <v>111</v>
      </c>
      <c r="F54" s="72" t="s">
        <v>580</v>
      </c>
      <c r="G54" s="55" t="s">
        <v>550</v>
      </c>
      <c r="H54" s="64">
        <v>44620</v>
      </c>
      <c r="I54" s="64">
        <v>45535</v>
      </c>
      <c r="J54" s="64">
        <v>47361</v>
      </c>
      <c r="K54" s="67">
        <v>44</v>
      </c>
      <c r="L54" s="55" t="s">
        <v>528</v>
      </c>
      <c r="M54" s="55" t="s">
        <v>57</v>
      </c>
      <c r="N54" s="298"/>
      <c r="O54" s="38" t="str">
        <f t="shared" si="4"/>
        <v>EOP</v>
      </c>
      <c r="P54" s="40" t="str">
        <f t="shared" si="5"/>
        <v>NA</v>
      </c>
      <c r="Q54" s="40">
        <f t="shared" si="6"/>
        <v>2.2493150684931509</v>
      </c>
      <c r="R54" s="40" t="str">
        <f t="shared" si="7"/>
        <v>NA</v>
      </c>
      <c r="T54" s="51" t="s">
        <v>638</v>
      </c>
    </row>
    <row r="55" spans="2:20">
      <c r="B55" s="55" t="s">
        <v>531</v>
      </c>
      <c r="C55" s="55" t="s">
        <v>530</v>
      </c>
      <c r="D55" s="55" t="s">
        <v>521</v>
      </c>
      <c r="E55" s="73" t="s">
        <v>112</v>
      </c>
      <c r="F55" s="73" t="s">
        <v>579</v>
      </c>
      <c r="G55" s="55" t="s">
        <v>525</v>
      </c>
      <c r="H55" s="64">
        <v>44589</v>
      </c>
      <c r="I55" s="70">
        <f>EDATE(H55,30)</f>
        <v>45501</v>
      </c>
      <c r="J55" s="69">
        <f>EDATE(I55,60)</f>
        <v>47327</v>
      </c>
      <c r="K55" s="67"/>
      <c r="L55" s="55" t="s">
        <v>528</v>
      </c>
      <c r="M55" s="55" t="s">
        <v>56</v>
      </c>
      <c r="N55" s="298"/>
      <c r="O55" s="38" t="str">
        <f t="shared" si="4"/>
        <v>EOP</v>
      </c>
      <c r="P55" s="40" t="str">
        <f t="shared" si="5"/>
        <v>NA</v>
      </c>
      <c r="Q55" s="40">
        <f t="shared" si="6"/>
        <v>2.3424657534246576</v>
      </c>
      <c r="R55" s="40" t="str">
        <f t="shared" si="7"/>
        <v>NA</v>
      </c>
      <c r="T55" s="51" t="s">
        <v>58</v>
      </c>
    </row>
    <row r="56" spans="2:20">
      <c r="B56" s="55" t="s">
        <v>531</v>
      </c>
      <c r="C56" s="55" t="s">
        <v>530</v>
      </c>
      <c r="D56" s="55" t="s">
        <v>521</v>
      </c>
      <c r="E56" s="73" t="s">
        <v>113</v>
      </c>
      <c r="F56" s="73" t="s">
        <v>578</v>
      </c>
      <c r="G56" s="55" t="s">
        <v>525</v>
      </c>
      <c r="H56" s="64">
        <v>44589</v>
      </c>
      <c r="I56" s="70">
        <f>EDATE(H56,30)</f>
        <v>45501</v>
      </c>
      <c r="J56" s="69">
        <f>EDATE(I56,60)</f>
        <v>47327</v>
      </c>
      <c r="K56" s="67"/>
      <c r="L56" s="55" t="s">
        <v>528</v>
      </c>
      <c r="M56" s="55" t="s">
        <v>56</v>
      </c>
      <c r="N56" s="298"/>
      <c r="O56" s="38" t="str">
        <f t="shared" si="4"/>
        <v>EOP</v>
      </c>
      <c r="P56" s="40" t="str">
        <f t="shared" si="5"/>
        <v>NA</v>
      </c>
      <c r="Q56" s="40">
        <f t="shared" si="6"/>
        <v>2.3424657534246576</v>
      </c>
      <c r="R56" s="40" t="str">
        <f t="shared" si="7"/>
        <v>NA</v>
      </c>
      <c r="T56" s="51" t="s">
        <v>638</v>
      </c>
    </row>
    <row r="57" spans="2:20">
      <c r="B57" s="55" t="s">
        <v>531</v>
      </c>
      <c r="C57" s="55" t="s">
        <v>530</v>
      </c>
      <c r="D57" s="55" t="s">
        <v>521</v>
      </c>
      <c r="E57" s="72" t="s">
        <v>114</v>
      </c>
      <c r="F57" s="72" t="s">
        <v>645</v>
      </c>
      <c r="G57" s="55" t="s">
        <v>525</v>
      </c>
      <c r="H57" s="64">
        <v>44712</v>
      </c>
      <c r="I57" s="64">
        <v>45443</v>
      </c>
      <c r="J57" s="64">
        <v>47269</v>
      </c>
      <c r="K57" s="67">
        <v>41</v>
      </c>
      <c r="L57" s="55" t="s">
        <v>528</v>
      </c>
      <c r="M57" s="55" t="s">
        <v>57</v>
      </c>
      <c r="N57" s="298"/>
      <c r="O57" s="38" t="str">
        <f t="shared" si="4"/>
        <v>EOP</v>
      </c>
      <c r="P57" s="40" t="str">
        <f t="shared" si="5"/>
        <v>NA</v>
      </c>
      <c r="Q57" s="40">
        <f t="shared" si="6"/>
        <v>2.5013698630136987</v>
      </c>
      <c r="R57" s="40" t="str">
        <f t="shared" si="7"/>
        <v>NA</v>
      </c>
      <c r="T57" s="51" t="s">
        <v>58</v>
      </c>
    </row>
    <row r="58" spans="2:20">
      <c r="B58" s="55" t="s">
        <v>531</v>
      </c>
      <c r="C58" s="55" t="s">
        <v>530</v>
      </c>
      <c r="D58" s="55" t="s">
        <v>521</v>
      </c>
      <c r="E58" s="73" t="s">
        <v>115</v>
      </c>
      <c r="F58" s="73" t="s">
        <v>577</v>
      </c>
      <c r="G58" s="55" t="s">
        <v>525</v>
      </c>
      <c r="H58" s="64">
        <v>44714</v>
      </c>
      <c r="I58" s="64">
        <v>45473</v>
      </c>
      <c r="J58" s="64">
        <v>47299</v>
      </c>
      <c r="K58" s="67">
        <v>42</v>
      </c>
      <c r="L58" s="55" t="s">
        <v>528</v>
      </c>
      <c r="M58" s="55" t="s">
        <v>57</v>
      </c>
      <c r="N58" s="298"/>
      <c r="O58" s="38" t="str">
        <f t="shared" si="4"/>
        <v>EOP</v>
      </c>
      <c r="P58" s="40" t="str">
        <f t="shared" si="5"/>
        <v>NA</v>
      </c>
      <c r="Q58" s="40">
        <f t="shared" si="6"/>
        <v>2.419178082191781</v>
      </c>
      <c r="R58" s="40" t="str">
        <f t="shared" si="7"/>
        <v>NA</v>
      </c>
      <c r="T58" s="51" t="s">
        <v>58</v>
      </c>
    </row>
    <row r="59" spans="2:20">
      <c r="B59" s="55" t="s">
        <v>531</v>
      </c>
      <c r="C59" s="55" t="s">
        <v>530</v>
      </c>
      <c r="D59" s="55" t="s">
        <v>521</v>
      </c>
      <c r="E59" s="72" t="s">
        <v>116</v>
      </c>
      <c r="F59" s="72" t="s">
        <v>576</v>
      </c>
      <c r="G59" s="55" t="s">
        <v>525</v>
      </c>
      <c r="H59" s="64">
        <v>44733</v>
      </c>
      <c r="I59" s="64">
        <v>45016</v>
      </c>
      <c r="J59" s="64">
        <v>46843</v>
      </c>
      <c r="K59" s="67">
        <v>27</v>
      </c>
      <c r="L59" s="55" t="s">
        <v>528</v>
      </c>
      <c r="M59" s="55" t="s">
        <v>57</v>
      </c>
      <c r="N59" s="298"/>
      <c r="O59" s="38" t="str">
        <f t="shared" si="4"/>
        <v>EOP</v>
      </c>
      <c r="P59" s="40" t="str">
        <f t="shared" si="5"/>
        <v>NA</v>
      </c>
      <c r="Q59" s="40">
        <f t="shared" si="6"/>
        <v>3.6712328767123288</v>
      </c>
      <c r="R59" s="40" t="str">
        <f t="shared" si="7"/>
        <v>NA</v>
      </c>
      <c r="T59" s="51" t="s">
        <v>58</v>
      </c>
    </row>
    <row r="60" spans="2:20">
      <c r="B60" s="55" t="s">
        <v>531</v>
      </c>
      <c r="C60" s="55" t="s">
        <v>530</v>
      </c>
      <c r="D60" s="55" t="s">
        <v>521</v>
      </c>
      <c r="E60" s="73" t="s">
        <v>117</v>
      </c>
      <c r="F60" s="73" t="s">
        <v>575</v>
      </c>
      <c r="G60" s="55" t="s">
        <v>550</v>
      </c>
      <c r="H60" s="64">
        <v>44788</v>
      </c>
      <c r="I60" s="64">
        <v>45473</v>
      </c>
      <c r="J60" s="64">
        <v>47299</v>
      </c>
      <c r="K60" s="67">
        <v>42</v>
      </c>
      <c r="L60" s="55" t="s">
        <v>528</v>
      </c>
      <c r="M60" s="55" t="s">
        <v>57</v>
      </c>
      <c r="N60" s="298"/>
      <c r="O60" s="38" t="str">
        <f t="shared" si="4"/>
        <v>EOP</v>
      </c>
      <c r="P60" s="40" t="str">
        <f t="shared" si="5"/>
        <v>NA</v>
      </c>
      <c r="Q60" s="40">
        <f t="shared" si="6"/>
        <v>2.419178082191781</v>
      </c>
      <c r="R60" s="40" t="str">
        <f t="shared" si="7"/>
        <v>NA</v>
      </c>
      <c r="T60" s="51" t="s">
        <v>58</v>
      </c>
    </row>
    <row r="61" spans="2:20">
      <c r="B61" s="55" t="s">
        <v>531</v>
      </c>
      <c r="C61" s="55" t="s">
        <v>530</v>
      </c>
      <c r="D61" s="55" t="s">
        <v>521</v>
      </c>
      <c r="E61" s="73" t="s">
        <v>118</v>
      </c>
      <c r="F61" s="73" t="s">
        <v>575</v>
      </c>
      <c r="G61" s="55" t="s">
        <v>550</v>
      </c>
      <c r="H61" s="64">
        <v>44788</v>
      </c>
      <c r="I61" s="64">
        <v>45473</v>
      </c>
      <c r="J61" s="64">
        <v>47299</v>
      </c>
      <c r="K61" s="67">
        <v>42</v>
      </c>
      <c r="L61" s="55" t="s">
        <v>528</v>
      </c>
      <c r="M61" s="55" t="s">
        <v>57</v>
      </c>
      <c r="N61" s="298"/>
      <c r="O61" s="38" t="str">
        <f t="shared" si="4"/>
        <v>EOP</v>
      </c>
      <c r="P61" s="40" t="str">
        <f t="shared" si="5"/>
        <v>NA</v>
      </c>
      <c r="Q61" s="40">
        <f t="shared" si="6"/>
        <v>2.419178082191781</v>
      </c>
      <c r="R61" s="40" t="str">
        <f t="shared" si="7"/>
        <v>NA</v>
      </c>
      <c r="T61" s="51" t="s">
        <v>638</v>
      </c>
    </row>
    <row r="62" spans="2:20">
      <c r="B62" s="55" t="s">
        <v>531</v>
      </c>
      <c r="C62" s="55" t="s">
        <v>530</v>
      </c>
      <c r="D62" s="55" t="s">
        <v>521</v>
      </c>
      <c r="E62" s="73" t="s">
        <v>119</v>
      </c>
      <c r="F62" s="73" t="s">
        <v>574</v>
      </c>
      <c r="G62" s="55" t="s">
        <v>550</v>
      </c>
      <c r="H62" s="64">
        <v>44788</v>
      </c>
      <c r="I62" s="64">
        <v>45382</v>
      </c>
      <c r="J62" s="64">
        <v>47208</v>
      </c>
      <c r="K62" s="67">
        <v>39</v>
      </c>
      <c r="L62" s="55" t="s">
        <v>528</v>
      </c>
      <c r="M62" s="55" t="s">
        <v>57</v>
      </c>
      <c r="N62" s="298"/>
      <c r="O62" s="38" t="str">
        <f t="shared" si="4"/>
        <v>EOP</v>
      </c>
      <c r="P62" s="40" t="str">
        <f t="shared" si="5"/>
        <v>NA</v>
      </c>
      <c r="Q62" s="40">
        <f t="shared" si="6"/>
        <v>2.6684931506849314</v>
      </c>
      <c r="R62" s="40" t="str">
        <f t="shared" si="7"/>
        <v>NA</v>
      </c>
      <c r="T62" s="51" t="s">
        <v>638</v>
      </c>
    </row>
    <row r="63" spans="2:20">
      <c r="B63" s="55" t="s">
        <v>531</v>
      </c>
      <c r="C63" s="55" t="s">
        <v>530</v>
      </c>
      <c r="D63" s="55" t="s">
        <v>521</v>
      </c>
      <c r="E63" s="73" t="s">
        <v>120</v>
      </c>
      <c r="F63" s="73" t="s">
        <v>574</v>
      </c>
      <c r="G63" s="55" t="s">
        <v>550</v>
      </c>
      <c r="H63" s="64">
        <v>44788</v>
      </c>
      <c r="I63" s="64">
        <v>45382</v>
      </c>
      <c r="J63" s="64">
        <v>47208</v>
      </c>
      <c r="K63" s="67">
        <v>39</v>
      </c>
      <c r="L63" s="55" t="s">
        <v>528</v>
      </c>
      <c r="M63" s="55" t="s">
        <v>57</v>
      </c>
      <c r="N63" s="298"/>
      <c r="O63" s="38" t="str">
        <f t="shared" si="4"/>
        <v>EOP</v>
      </c>
      <c r="P63" s="40" t="str">
        <f t="shared" si="5"/>
        <v>NA</v>
      </c>
      <c r="Q63" s="40">
        <f t="shared" si="6"/>
        <v>2.6684931506849314</v>
      </c>
      <c r="R63" s="40" t="str">
        <f t="shared" si="7"/>
        <v>NA</v>
      </c>
      <c r="T63" s="51" t="s">
        <v>638</v>
      </c>
    </row>
    <row r="64" spans="2:20">
      <c r="B64" s="55" t="s">
        <v>531</v>
      </c>
      <c r="C64" s="55" t="s">
        <v>530</v>
      </c>
      <c r="D64" s="55" t="s">
        <v>521</v>
      </c>
      <c r="E64" s="72" t="s">
        <v>121</v>
      </c>
      <c r="F64" s="72" t="s">
        <v>573</v>
      </c>
      <c r="G64" s="55" t="s">
        <v>550</v>
      </c>
      <c r="H64" s="64">
        <v>44798</v>
      </c>
      <c r="I64" s="64">
        <v>45443</v>
      </c>
      <c r="J64" s="64">
        <v>47269</v>
      </c>
      <c r="K64" s="67">
        <v>41</v>
      </c>
      <c r="L64" s="55" t="s">
        <v>528</v>
      </c>
      <c r="M64" s="55" t="s">
        <v>57</v>
      </c>
      <c r="N64" s="298"/>
      <c r="O64" s="38" t="str">
        <f t="shared" si="4"/>
        <v>EOP</v>
      </c>
      <c r="P64" s="40" t="str">
        <f t="shared" si="5"/>
        <v>NA</v>
      </c>
      <c r="Q64" s="40">
        <f t="shared" si="6"/>
        <v>2.5013698630136987</v>
      </c>
      <c r="R64" s="40" t="str">
        <f t="shared" si="7"/>
        <v>NA</v>
      </c>
      <c r="T64" s="51" t="s">
        <v>638</v>
      </c>
    </row>
    <row r="65" spans="2:20">
      <c r="B65" s="55" t="s">
        <v>531</v>
      </c>
      <c r="C65" s="55" t="s">
        <v>530</v>
      </c>
      <c r="D65" s="55" t="s">
        <v>521</v>
      </c>
      <c r="E65" s="72" t="s">
        <v>122</v>
      </c>
      <c r="F65" s="72" t="s">
        <v>572</v>
      </c>
      <c r="G65" s="55" t="s">
        <v>550</v>
      </c>
      <c r="H65" s="64">
        <v>44798</v>
      </c>
      <c r="I65" s="64">
        <v>45473</v>
      </c>
      <c r="J65" s="64">
        <v>47299</v>
      </c>
      <c r="K65" s="67">
        <v>42</v>
      </c>
      <c r="L65" s="55" t="s">
        <v>528</v>
      </c>
      <c r="M65" s="55" t="s">
        <v>57</v>
      </c>
      <c r="N65" s="298"/>
      <c r="O65" s="38" t="str">
        <f t="shared" si="4"/>
        <v>EOP</v>
      </c>
      <c r="P65" s="40" t="str">
        <f t="shared" si="5"/>
        <v>NA</v>
      </c>
      <c r="Q65" s="40">
        <f t="shared" si="6"/>
        <v>2.419178082191781</v>
      </c>
      <c r="R65" s="40" t="str">
        <f t="shared" si="7"/>
        <v>NA</v>
      </c>
      <c r="T65" s="51" t="s">
        <v>638</v>
      </c>
    </row>
    <row r="66" spans="2:20">
      <c r="B66" s="55" t="s">
        <v>531</v>
      </c>
      <c r="C66" s="55" t="s">
        <v>530</v>
      </c>
      <c r="D66" s="55" t="s">
        <v>521</v>
      </c>
      <c r="E66" s="73" t="s">
        <v>123</v>
      </c>
      <c r="F66" s="73" t="s">
        <v>571</v>
      </c>
      <c r="G66" s="55" t="s">
        <v>519</v>
      </c>
      <c r="H66" s="64">
        <v>44903</v>
      </c>
      <c r="I66" s="64">
        <v>46022</v>
      </c>
      <c r="J66" s="64">
        <v>47848</v>
      </c>
      <c r="K66" s="67"/>
      <c r="L66" s="55" t="s">
        <v>528</v>
      </c>
      <c r="M66" s="55" t="s">
        <v>56</v>
      </c>
      <c r="N66" s="298"/>
      <c r="O66" s="38" t="str">
        <f t="shared" si="4"/>
        <v>EOP</v>
      </c>
      <c r="P66" s="40" t="str">
        <f t="shared" si="5"/>
        <v>NA</v>
      </c>
      <c r="Q66" s="40">
        <f t="shared" si="6"/>
        <v>0.91506849315068495</v>
      </c>
      <c r="R66" s="40" t="str">
        <f t="shared" si="7"/>
        <v>NA</v>
      </c>
      <c r="T66" s="51" t="s">
        <v>58</v>
      </c>
    </row>
    <row r="67" spans="2:20">
      <c r="B67" s="55" t="s">
        <v>531</v>
      </c>
      <c r="C67" s="55" t="s">
        <v>530</v>
      </c>
      <c r="D67" s="55" t="s">
        <v>521</v>
      </c>
      <c r="E67" s="73" t="s">
        <v>124</v>
      </c>
      <c r="F67" s="73" t="s">
        <v>571</v>
      </c>
      <c r="G67" s="55" t="s">
        <v>519</v>
      </c>
      <c r="H67" s="64">
        <v>44903</v>
      </c>
      <c r="I67" s="64">
        <v>46022</v>
      </c>
      <c r="J67" s="64">
        <v>47848</v>
      </c>
      <c r="K67" s="67"/>
      <c r="L67" s="55" t="s">
        <v>528</v>
      </c>
      <c r="M67" s="55" t="s">
        <v>56</v>
      </c>
      <c r="N67" s="298"/>
      <c r="O67" s="38" t="str">
        <f t="shared" ref="O67:O98" si="8">IF($O$1&lt;H67,"NPI",IF($O$1&lt;I67,"MP",IF($O$1&lt;J67,"EOP","EOS")))</f>
        <v>EOP</v>
      </c>
      <c r="P67" s="40" t="str">
        <f t="shared" ref="P67:P98" si="9">IF(O67=P$2,($O$1-H67)/365,"NA")</f>
        <v>NA</v>
      </c>
      <c r="Q67" s="40">
        <f t="shared" ref="Q67:Q98" si="10">IF($O67=Q$2,($O$1-I67)/365,"NA")</f>
        <v>0.91506849315068495</v>
      </c>
      <c r="R67" s="40" t="str">
        <f t="shared" ref="R67:R98" si="11">IF($O67=R$2,($O$1-J67)/365,"NA")</f>
        <v>NA</v>
      </c>
      <c r="T67" s="51" t="s">
        <v>638</v>
      </c>
    </row>
    <row r="68" spans="2:20">
      <c r="B68" s="55" t="s">
        <v>531</v>
      </c>
      <c r="C68" s="55" t="s">
        <v>530</v>
      </c>
      <c r="D68" s="55" t="s">
        <v>521</v>
      </c>
      <c r="E68" s="55" t="s">
        <v>125</v>
      </c>
      <c r="F68" s="55" t="s">
        <v>648</v>
      </c>
      <c r="G68" s="55" t="s">
        <v>519</v>
      </c>
      <c r="H68" s="64">
        <v>44741</v>
      </c>
      <c r="I68" s="64">
        <v>45016</v>
      </c>
      <c r="J68" s="64">
        <v>46843</v>
      </c>
      <c r="K68" s="67">
        <v>27</v>
      </c>
      <c r="L68" s="55" t="s">
        <v>528</v>
      </c>
      <c r="M68" s="55" t="s">
        <v>57</v>
      </c>
      <c r="N68" s="298"/>
      <c r="O68" s="38" t="str">
        <f t="shared" si="8"/>
        <v>EOP</v>
      </c>
      <c r="P68" s="40" t="str">
        <f t="shared" si="9"/>
        <v>NA</v>
      </c>
      <c r="Q68" s="40">
        <f t="shared" si="10"/>
        <v>3.6712328767123288</v>
      </c>
      <c r="R68" s="40" t="str">
        <f t="shared" si="11"/>
        <v>NA</v>
      </c>
      <c r="T68" s="51" t="s">
        <v>58</v>
      </c>
    </row>
    <row r="69" spans="2:20">
      <c r="B69" s="55" t="s">
        <v>531</v>
      </c>
      <c r="C69" s="55" t="s">
        <v>530</v>
      </c>
      <c r="D69" s="55" t="s">
        <v>521</v>
      </c>
      <c r="E69" s="55" t="s">
        <v>126</v>
      </c>
      <c r="F69" s="55" t="s">
        <v>570</v>
      </c>
      <c r="G69" s="55" t="s">
        <v>519</v>
      </c>
      <c r="H69" s="64">
        <v>44741</v>
      </c>
      <c r="I69" s="64">
        <v>45016</v>
      </c>
      <c r="J69" s="64">
        <v>46843</v>
      </c>
      <c r="K69" s="67">
        <v>27</v>
      </c>
      <c r="L69" s="55" t="s">
        <v>528</v>
      </c>
      <c r="M69" s="55" t="s">
        <v>57</v>
      </c>
      <c r="N69" s="298"/>
      <c r="O69" s="38" t="str">
        <f t="shared" si="8"/>
        <v>EOP</v>
      </c>
      <c r="P69" s="40" t="str">
        <f t="shared" si="9"/>
        <v>NA</v>
      </c>
      <c r="Q69" s="40">
        <f t="shared" si="10"/>
        <v>3.6712328767123288</v>
      </c>
      <c r="R69" s="40" t="str">
        <f t="shared" si="11"/>
        <v>NA</v>
      </c>
      <c r="T69" s="51" t="s">
        <v>638</v>
      </c>
    </row>
    <row r="70" spans="2:20">
      <c r="B70" s="55" t="s">
        <v>531</v>
      </c>
      <c r="C70" s="55" t="s">
        <v>530</v>
      </c>
      <c r="D70" s="55" t="s">
        <v>521</v>
      </c>
      <c r="E70" s="73" t="s">
        <v>127</v>
      </c>
      <c r="F70" s="73" t="s">
        <v>569</v>
      </c>
      <c r="G70" s="55" t="s">
        <v>525</v>
      </c>
      <c r="H70" s="64">
        <v>44944</v>
      </c>
      <c r="I70" s="64">
        <v>46112</v>
      </c>
      <c r="J70" s="64">
        <v>47848</v>
      </c>
      <c r="K70" s="67"/>
      <c r="L70" s="55" t="s">
        <v>528</v>
      </c>
      <c r="M70" s="55" t="s">
        <v>56</v>
      </c>
      <c r="N70" s="298"/>
      <c r="O70" s="38" t="str">
        <f t="shared" si="8"/>
        <v>EOP</v>
      </c>
      <c r="P70" s="40" t="str">
        <f t="shared" si="9"/>
        <v>NA</v>
      </c>
      <c r="Q70" s="40">
        <f t="shared" si="10"/>
        <v>0.66849315068493154</v>
      </c>
      <c r="R70" s="40" t="str">
        <f t="shared" si="11"/>
        <v>NA</v>
      </c>
      <c r="T70" s="51" t="s">
        <v>58</v>
      </c>
    </row>
    <row r="71" spans="2:20">
      <c r="B71" s="55" t="s">
        <v>531</v>
      </c>
      <c r="C71" s="55" t="s">
        <v>530</v>
      </c>
      <c r="D71" s="55" t="s">
        <v>521</v>
      </c>
      <c r="E71" s="73" t="s">
        <v>128</v>
      </c>
      <c r="F71" s="73" t="s">
        <v>568</v>
      </c>
      <c r="G71" s="55" t="s">
        <v>525</v>
      </c>
      <c r="H71" s="64">
        <v>44944</v>
      </c>
      <c r="I71" s="64">
        <v>46112</v>
      </c>
      <c r="J71" s="64">
        <v>47848</v>
      </c>
      <c r="K71" s="67"/>
      <c r="L71" s="55" t="s">
        <v>528</v>
      </c>
      <c r="M71" s="55" t="s">
        <v>56</v>
      </c>
      <c r="N71" s="298"/>
      <c r="O71" s="38" t="str">
        <f t="shared" si="8"/>
        <v>EOP</v>
      </c>
      <c r="P71" s="40" t="str">
        <f t="shared" si="9"/>
        <v>NA</v>
      </c>
      <c r="Q71" s="40">
        <f t="shared" si="10"/>
        <v>0.66849315068493154</v>
      </c>
      <c r="R71" s="40" t="str">
        <f t="shared" si="11"/>
        <v>NA</v>
      </c>
      <c r="T71" s="51" t="s">
        <v>638</v>
      </c>
    </row>
    <row r="72" spans="2:20">
      <c r="B72" s="55" t="s">
        <v>531</v>
      </c>
      <c r="C72" s="55" t="s">
        <v>530</v>
      </c>
      <c r="D72" s="55" t="s">
        <v>521</v>
      </c>
      <c r="E72" s="72" t="s">
        <v>129</v>
      </c>
      <c r="F72" s="72" t="s">
        <v>567</v>
      </c>
      <c r="G72" s="55" t="s">
        <v>525</v>
      </c>
      <c r="H72" s="64">
        <v>45035</v>
      </c>
      <c r="I72" s="64">
        <v>45808</v>
      </c>
      <c r="J72" s="64">
        <v>47634</v>
      </c>
      <c r="K72" s="67">
        <v>53</v>
      </c>
      <c r="L72" s="55" t="s">
        <v>528</v>
      </c>
      <c r="M72" s="55" t="s">
        <v>57</v>
      </c>
      <c r="N72" s="298"/>
      <c r="O72" s="38" t="str">
        <f t="shared" si="8"/>
        <v>EOP</v>
      </c>
      <c r="P72" s="40" t="str">
        <f t="shared" si="9"/>
        <v>NA</v>
      </c>
      <c r="Q72" s="40">
        <f t="shared" si="10"/>
        <v>1.5013698630136987</v>
      </c>
      <c r="R72" s="40" t="str">
        <f t="shared" si="11"/>
        <v>NA</v>
      </c>
      <c r="T72" s="51" t="s">
        <v>58</v>
      </c>
    </row>
    <row r="73" spans="2:20">
      <c r="B73" s="55" t="s">
        <v>531</v>
      </c>
      <c r="C73" s="55" t="s">
        <v>530</v>
      </c>
      <c r="D73" s="55" t="s">
        <v>521</v>
      </c>
      <c r="E73" s="72" t="s">
        <v>130</v>
      </c>
      <c r="F73" s="72" t="s">
        <v>566</v>
      </c>
      <c r="G73" s="55" t="s">
        <v>525</v>
      </c>
      <c r="H73" s="64">
        <v>45002</v>
      </c>
      <c r="I73" s="64">
        <v>45808</v>
      </c>
      <c r="J73" s="64">
        <v>47634</v>
      </c>
      <c r="K73" s="67">
        <v>53</v>
      </c>
      <c r="L73" s="55" t="s">
        <v>528</v>
      </c>
      <c r="M73" s="55" t="s">
        <v>57</v>
      </c>
      <c r="N73" s="298"/>
      <c r="O73" s="38" t="str">
        <f t="shared" si="8"/>
        <v>EOP</v>
      </c>
      <c r="P73" s="40" t="str">
        <f t="shared" si="9"/>
        <v>NA</v>
      </c>
      <c r="Q73" s="40">
        <f t="shared" si="10"/>
        <v>1.5013698630136987</v>
      </c>
      <c r="R73" s="40" t="str">
        <f t="shared" si="11"/>
        <v>NA</v>
      </c>
      <c r="T73" s="51" t="s">
        <v>58</v>
      </c>
    </row>
    <row r="74" spans="2:20">
      <c r="B74" s="55" t="s">
        <v>531</v>
      </c>
      <c r="C74" s="55" t="s">
        <v>530</v>
      </c>
      <c r="D74" s="55" t="s">
        <v>521</v>
      </c>
      <c r="E74" s="72" t="s">
        <v>131</v>
      </c>
      <c r="F74" s="72" t="s">
        <v>565</v>
      </c>
      <c r="G74" s="55" t="s">
        <v>525</v>
      </c>
      <c r="H74" s="64">
        <v>45002</v>
      </c>
      <c r="I74" s="64">
        <v>45777</v>
      </c>
      <c r="J74" s="64">
        <v>47603</v>
      </c>
      <c r="K74" s="67">
        <v>52</v>
      </c>
      <c r="L74" s="55" t="s">
        <v>528</v>
      </c>
      <c r="M74" s="55" t="s">
        <v>57</v>
      </c>
      <c r="N74" s="298"/>
      <c r="O74" s="38" t="str">
        <f t="shared" si="8"/>
        <v>EOP</v>
      </c>
      <c r="P74" s="40" t="str">
        <f t="shared" si="9"/>
        <v>NA</v>
      </c>
      <c r="Q74" s="40">
        <f t="shared" si="10"/>
        <v>1.5863013698630137</v>
      </c>
      <c r="R74" s="40" t="str">
        <f t="shared" si="11"/>
        <v>NA</v>
      </c>
      <c r="T74" s="51" t="s">
        <v>638</v>
      </c>
    </row>
    <row r="75" spans="2:20">
      <c r="B75" s="55" t="s">
        <v>531</v>
      </c>
      <c r="C75" s="55" t="s">
        <v>530</v>
      </c>
      <c r="D75" s="55" t="s">
        <v>521</v>
      </c>
      <c r="E75" s="72" t="s">
        <v>132</v>
      </c>
      <c r="F75" s="72" t="s">
        <v>564</v>
      </c>
      <c r="G75" s="55" t="s">
        <v>525</v>
      </c>
      <c r="H75" s="64">
        <v>45002</v>
      </c>
      <c r="I75" s="64">
        <v>45838</v>
      </c>
      <c r="J75" s="64">
        <v>47664</v>
      </c>
      <c r="K75" s="67">
        <v>54</v>
      </c>
      <c r="L75" s="55" t="s">
        <v>528</v>
      </c>
      <c r="M75" s="55" t="s">
        <v>57</v>
      </c>
      <c r="N75" s="298"/>
      <c r="O75" s="38" t="str">
        <f t="shared" si="8"/>
        <v>EOP</v>
      </c>
      <c r="P75" s="40" t="str">
        <f t="shared" si="9"/>
        <v>NA</v>
      </c>
      <c r="Q75" s="40">
        <f t="shared" si="10"/>
        <v>1.4191780821917808</v>
      </c>
      <c r="R75" s="40" t="str">
        <f t="shared" si="11"/>
        <v>NA</v>
      </c>
      <c r="T75" s="51" t="s">
        <v>638</v>
      </c>
    </row>
    <row r="76" spans="2:20">
      <c r="B76" s="55" t="s">
        <v>531</v>
      </c>
      <c r="C76" s="55" t="s">
        <v>530</v>
      </c>
      <c r="D76" s="55" t="s">
        <v>521</v>
      </c>
      <c r="E76" s="72" t="s">
        <v>133</v>
      </c>
      <c r="F76" s="72" t="s">
        <v>563</v>
      </c>
      <c r="G76" s="55" t="s">
        <v>554</v>
      </c>
      <c r="H76" s="64">
        <v>45002</v>
      </c>
      <c r="I76" s="64">
        <v>45504</v>
      </c>
      <c r="J76" s="64">
        <v>47330</v>
      </c>
      <c r="K76" s="67">
        <v>43</v>
      </c>
      <c r="L76" s="55" t="s">
        <v>528</v>
      </c>
      <c r="M76" s="55" t="s">
        <v>57</v>
      </c>
      <c r="N76" s="298"/>
      <c r="O76" s="38" t="str">
        <f t="shared" si="8"/>
        <v>EOP</v>
      </c>
      <c r="P76" s="40" t="str">
        <f t="shared" si="9"/>
        <v>NA</v>
      </c>
      <c r="Q76" s="40">
        <f t="shared" si="10"/>
        <v>2.3342465753424659</v>
      </c>
      <c r="R76" s="40" t="str">
        <f t="shared" si="11"/>
        <v>NA</v>
      </c>
      <c r="T76" s="51" t="s">
        <v>638</v>
      </c>
    </row>
    <row r="77" spans="2:20">
      <c r="B77" s="55" t="s">
        <v>531</v>
      </c>
      <c r="C77" s="55" t="s">
        <v>530</v>
      </c>
      <c r="D77" s="55" t="s">
        <v>521</v>
      </c>
      <c r="E77" s="72" t="s">
        <v>134</v>
      </c>
      <c r="F77" s="72" t="s">
        <v>563</v>
      </c>
      <c r="G77" s="55" t="s">
        <v>554</v>
      </c>
      <c r="H77" s="64">
        <v>45002</v>
      </c>
      <c r="I77" s="64">
        <v>45504</v>
      </c>
      <c r="J77" s="64">
        <v>47330</v>
      </c>
      <c r="K77" s="67">
        <v>43</v>
      </c>
      <c r="L77" s="55" t="s">
        <v>528</v>
      </c>
      <c r="M77" s="55" t="s">
        <v>57</v>
      </c>
      <c r="N77" s="298"/>
      <c r="O77" s="38" t="str">
        <f t="shared" si="8"/>
        <v>EOP</v>
      </c>
      <c r="P77" s="40" t="str">
        <f t="shared" si="9"/>
        <v>NA</v>
      </c>
      <c r="Q77" s="40">
        <f t="shared" si="10"/>
        <v>2.3342465753424659</v>
      </c>
      <c r="R77" s="40" t="str">
        <f t="shared" si="11"/>
        <v>NA</v>
      </c>
      <c r="T77" s="51" t="s">
        <v>638</v>
      </c>
    </row>
    <row r="78" spans="2:20">
      <c r="B78" s="55" t="s">
        <v>531</v>
      </c>
      <c r="C78" s="55" t="s">
        <v>530</v>
      </c>
      <c r="D78" s="55" t="s">
        <v>521</v>
      </c>
      <c r="E78" s="72" t="s">
        <v>135</v>
      </c>
      <c r="F78" s="72" t="s">
        <v>562</v>
      </c>
      <c r="G78" s="55" t="s">
        <v>554</v>
      </c>
      <c r="H78" s="64">
        <v>45002</v>
      </c>
      <c r="I78" s="64">
        <v>45565</v>
      </c>
      <c r="J78" s="64">
        <v>47391</v>
      </c>
      <c r="K78" s="67">
        <v>45</v>
      </c>
      <c r="L78" s="55" t="s">
        <v>528</v>
      </c>
      <c r="M78" s="55" t="s">
        <v>57</v>
      </c>
      <c r="N78" s="298"/>
      <c r="O78" s="38" t="str">
        <f t="shared" si="8"/>
        <v>EOP</v>
      </c>
      <c r="P78" s="40" t="str">
        <f t="shared" si="9"/>
        <v>NA</v>
      </c>
      <c r="Q78" s="40">
        <f t="shared" si="10"/>
        <v>2.1671232876712327</v>
      </c>
      <c r="R78" s="40" t="str">
        <f t="shared" si="11"/>
        <v>NA</v>
      </c>
      <c r="T78" s="51" t="s">
        <v>638</v>
      </c>
    </row>
    <row r="79" spans="2:20">
      <c r="B79" s="55" t="s">
        <v>531</v>
      </c>
      <c r="C79" s="55" t="s">
        <v>530</v>
      </c>
      <c r="D79" s="55" t="s">
        <v>521</v>
      </c>
      <c r="E79" s="72" t="s">
        <v>136</v>
      </c>
      <c r="F79" s="72" t="s">
        <v>561</v>
      </c>
      <c r="G79" s="55" t="s">
        <v>554</v>
      </c>
      <c r="H79" s="64">
        <v>45002</v>
      </c>
      <c r="I79" s="64">
        <v>45473</v>
      </c>
      <c r="J79" s="64">
        <v>47299</v>
      </c>
      <c r="K79" s="67">
        <v>42</v>
      </c>
      <c r="L79" s="55" t="s">
        <v>528</v>
      </c>
      <c r="M79" s="55" t="s">
        <v>57</v>
      </c>
      <c r="N79" s="298"/>
      <c r="O79" s="38" t="str">
        <f t="shared" si="8"/>
        <v>EOP</v>
      </c>
      <c r="P79" s="40" t="str">
        <f t="shared" si="9"/>
        <v>NA</v>
      </c>
      <c r="Q79" s="40">
        <f t="shared" si="10"/>
        <v>2.419178082191781</v>
      </c>
      <c r="R79" s="40" t="str">
        <f t="shared" si="11"/>
        <v>NA</v>
      </c>
      <c r="T79" s="51" t="s">
        <v>638</v>
      </c>
    </row>
    <row r="80" spans="2:20">
      <c r="B80" s="55" t="s">
        <v>531</v>
      </c>
      <c r="C80" s="55" t="s">
        <v>530</v>
      </c>
      <c r="D80" s="55" t="s">
        <v>521</v>
      </c>
      <c r="E80" s="72" t="s">
        <v>137</v>
      </c>
      <c r="F80" s="72" t="s">
        <v>560</v>
      </c>
      <c r="G80" s="55" t="s">
        <v>554</v>
      </c>
      <c r="H80" s="64">
        <v>45002</v>
      </c>
      <c r="I80" s="64">
        <v>45443</v>
      </c>
      <c r="J80" s="64">
        <v>47269</v>
      </c>
      <c r="K80" s="67">
        <v>41</v>
      </c>
      <c r="L80" s="55" t="s">
        <v>528</v>
      </c>
      <c r="M80" s="55" t="s">
        <v>57</v>
      </c>
      <c r="N80" s="298"/>
      <c r="O80" s="38" t="str">
        <f t="shared" si="8"/>
        <v>EOP</v>
      </c>
      <c r="P80" s="40" t="str">
        <f t="shared" si="9"/>
        <v>NA</v>
      </c>
      <c r="Q80" s="40">
        <f t="shared" si="10"/>
        <v>2.5013698630136987</v>
      </c>
      <c r="R80" s="40" t="str">
        <f t="shared" si="11"/>
        <v>NA</v>
      </c>
      <c r="T80" s="51" t="s">
        <v>638</v>
      </c>
    </row>
    <row r="81" spans="2:20">
      <c r="B81" s="55" t="s">
        <v>531</v>
      </c>
      <c r="C81" s="55" t="s">
        <v>530</v>
      </c>
      <c r="D81" s="55" t="s">
        <v>521</v>
      </c>
      <c r="E81" s="72" t="s">
        <v>138</v>
      </c>
      <c r="F81" s="72" t="s">
        <v>559</v>
      </c>
      <c r="G81" s="55" t="s">
        <v>554</v>
      </c>
      <c r="H81" s="64">
        <v>45002</v>
      </c>
      <c r="I81" s="64">
        <v>45382</v>
      </c>
      <c r="J81" s="64">
        <v>47208</v>
      </c>
      <c r="K81" s="67">
        <v>39</v>
      </c>
      <c r="L81" s="55" t="s">
        <v>528</v>
      </c>
      <c r="M81" s="55" t="s">
        <v>57</v>
      </c>
      <c r="N81" s="298"/>
      <c r="O81" s="38" t="str">
        <f t="shared" si="8"/>
        <v>EOP</v>
      </c>
      <c r="P81" s="40" t="str">
        <f t="shared" si="9"/>
        <v>NA</v>
      </c>
      <c r="Q81" s="40">
        <f t="shared" si="10"/>
        <v>2.6684931506849314</v>
      </c>
      <c r="R81" s="40" t="str">
        <f t="shared" si="11"/>
        <v>NA</v>
      </c>
      <c r="T81" s="51" t="s">
        <v>638</v>
      </c>
    </row>
    <row r="82" spans="2:20">
      <c r="B82" s="55" t="s">
        <v>531</v>
      </c>
      <c r="C82" s="55" t="s">
        <v>530</v>
      </c>
      <c r="D82" s="55" t="s">
        <v>521</v>
      </c>
      <c r="E82" s="73" t="s">
        <v>139</v>
      </c>
      <c r="F82" s="73" t="s">
        <v>558</v>
      </c>
      <c r="G82" s="55" t="s">
        <v>525</v>
      </c>
      <c r="H82" s="64">
        <v>44942</v>
      </c>
      <c r="I82" s="64">
        <v>45473</v>
      </c>
      <c r="J82" s="64">
        <v>47299</v>
      </c>
      <c r="K82" s="67">
        <v>42</v>
      </c>
      <c r="L82" s="55" t="s">
        <v>528</v>
      </c>
      <c r="M82" s="55" t="s">
        <v>57</v>
      </c>
      <c r="N82" s="298"/>
      <c r="O82" s="38" t="str">
        <f t="shared" si="8"/>
        <v>EOP</v>
      </c>
      <c r="P82" s="40" t="str">
        <f t="shared" si="9"/>
        <v>NA</v>
      </c>
      <c r="Q82" s="40">
        <f t="shared" si="10"/>
        <v>2.419178082191781</v>
      </c>
      <c r="R82" s="40" t="str">
        <f t="shared" si="11"/>
        <v>NA</v>
      </c>
      <c r="T82" s="51" t="s">
        <v>58</v>
      </c>
    </row>
    <row r="83" spans="2:20">
      <c r="B83" s="55" t="s">
        <v>531</v>
      </c>
      <c r="C83" s="55" t="s">
        <v>530</v>
      </c>
      <c r="D83" s="55" t="s">
        <v>521</v>
      </c>
      <c r="E83" s="72" t="s">
        <v>140</v>
      </c>
      <c r="F83" s="72" t="s">
        <v>557</v>
      </c>
      <c r="G83" s="55" t="s">
        <v>525</v>
      </c>
      <c r="H83" s="64">
        <v>44942</v>
      </c>
      <c r="I83" s="64">
        <v>45443</v>
      </c>
      <c r="J83" s="64">
        <v>47269</v>
      </c>
      <c r="K83" s="67">
        <v>41</v>
      </c>
      <c r="L83" s="55" t="s">
        <v>528</v>
      </c>
      <c r="M83" s="55" t="s">
        <v>57</v>
      </c>
      <c r="N83" s="298"/>
      <c r="O83" s="38" t="str">
        <f t="shared" si="8"/>
        <v>EOP</v>
      </c>
      <c r="P83" s="40" t="str">
        <f t="shared" si="9"/>
        <v>NA</v>
      </c>
      <c r="Q83" s="40">
        <f t="shared" si="10"/>
        <v>2.5013698630136987</v>
      </c>
      <c r="R83" s="40" t="str">
        <f t="shared" si="11"/>
        <v>NA</v>
      </c>
      <c r="T83" s="51" t="s">
        <v>58</v>
      </c>
    </row>
    <row r="84" spans="2:20">
      <c r="B84" s="55" t="s">
        <v>531</v>
      </c>
      <c r="C84" s="55" t="s">
        <v>530</v>
      </c>
      <c r="D84" s="55" t="s">
        <v>521</v>
      </c>
      <c r="E84" s="73" t="s">
        <v>141</v>
      </c>
      <c r="F84" s="73" t="s">
        <v>556</v>
      </c>
      <c r="G84" s="55" t="s">
        <v>554</v>
      </c>
      <c r="H84" s="64">
        <v>44942</v>
      </c>
      <c r="I84" s="64">
        <v>45900</v>
      </c>
      <c r="J84" s="64">
        <v>47726</v>
      </c>
      <c r="K84" s="67">
        <v>56</v>
      </c>
      <c r="L84" s="55" t="s">
        <v>528</v>
      </c>
      <c r="M84" s="55" t="s">
        <v>57</v>
      </c>
      <c r="N84" s="298"/>
      <c r="O84" s="38" t="str">
        <f t="shared" si="8"/>
        <v>EOP</v>
      </c>
      <c r="P84" s="40" t="str">
        <f t="shared" si="9"/>
        <v>NA</v>
      </c>
      <c r="Q84" s="40">
        <f t="shared" si="10"/>
        <v>1.2493150684931507</v>
      </c>
      <c r="R84" s="40" t="str">
        <f t="shared" si="11"/>
        <v>NA</v>
      </c>
      <c r="T84" s="51" t="s">
        <v>58</v>
      </c>
    </row>
    <row r="85" spans="2:20">
      <c r="B85" s="55" t="s">
        <v>531</v>
      </c>
      <c r="C85" s="55" t="s">
        <v>530</v>
      </c>
      <c r="D85" s="55" t="s">
        <v>521</v>
      </c>
      <c r="E85" s="73" t="s">
        <v>142</v>
      </c>
      <c r="F85" s="73" t="s">
        <v>556</v>
      </c>
      <c r="G85" s="55" t="s">
        <v>554</v>
      </c>
      <c r="H85" s="64">
        <v>44942</v>
      </c>
      <c r="I85" s="64">
        <v>45900</v>
      </c>
      <c r="J85" s="64">
        <v>47726</v>
      </c>
      <c r="K85" s="67">
        <v>56</v>
      </c>
      <c r="L85" s="55" t="s">
        <v>528</v>
      </c>
      <c r="M85" s="55" t="s">
        <v>57</v>
      </c>
      <c r="N85" s="298"/>
      <c r="O85" s="38" t="str">
        <f t="shared" si="8"/>
        <v>EOP</v>
      </c>
      <c r="P85" s="40" t="str">
        <f t="shared" si="9"/>
        <v>NA</v>
      </c>
      <c r="Q85" s="40">
        <f t="shared" si="10"/>
        <v>1.2493150684931507</v>
      </c>
      <c r="R85" s="40" t="str">
        <f t="shared" si="11"/>
        <v>NA</v>
      </c>
      <c r="T85" s="51" t="s">
        <v>638</v>
      </c>
    </row>
    <row r="86" spans="2:20">
      <c r="B86" s="55" t="s">
        <v>531</v>
      </c>
      <c r="C86" s="55" t="s">
        <v>530</v>
      </c>
      <c r="D86" s="55" t="s">
        <v>521</v>
      </c>
      <c r="E86" s="73" t="s">
        <v>143</v>
      </c>
      <c r="F86" s="73" t="s">
        <v>555</v>
      </c>
      <c r="G86" s="55" t="s">
        <v>554</v>
      </c>
      <c r="H86" s="64">
        <v>44942</v>
      </c>
      <c r="I86" s="64">
        <v>45382</v>
      </c>
      <c r="J86" s="64">
        <v>47208</v>
      </c>
      <c r="K86" s="67">
        <v>39</v>
      </c>
      <c r="L86" s="55" t="s">
        <v>528</v>
      </c>
      <c r="M86" s="55" t="s">
        <v>57</v>
      </c>
      <c r="N86" s="298"/>
      <c r="O86" s="38" t="str">
        <f t="shared" si="8"/>
        <v>EOP</v>
      </c>
      <c r="P86" s="40" t="str">
        <f t="shared" si="9"/>
        <v>NA</v>
      </c>
      <c r="Q86" s="40">
        <f t="shared" si="10"/>
        <v>2.6684931506849314</v>
      </c>
      <c r="R86" s="40" t="str">
        <f t="shared" si="11"/>
        <v>NA</v>
      </c>
      <c r="T86" s="51" t="s">
        <v>638</v>
      </c>
    </row>
    <row r="87" spans="2:20">
      <c r="B87" s="55" t="s">
        <v>531</v>
      </c>
      <c r="C87" s="55" t="s">
        <v>530</v>
      </c>
      <c r="D87" s="55" t="s">
        <v>521</v>
      </c>
      <c r="E87" s="73" t="s">
        <v>144</v>
      </c>
      <c r="F87" s="73" t="s">
        <v>555</v>
      </c>
      <c r="G87" s="55" t="s">
        <v>554</v>
      </c>
      <c r="H87" s="64">
        <v>44942</v>
      </c>
      <c r="I87" s="68">
        <v>45382</v>
      </c>
      <c r="J87" s="64">
        <v>47208</v>
      </c>
      <c r="K87" s="67">
        <v>39</v>
      </c>
      <c r="L87" s="55" t="s">
        <v>528</v>
      </c>
      <c r="M87" s="55" t="s">
        <v>57</v>
      </c>
      <c r="N87" s="298"/>
      <c r="O87" s="38" t="str">
        <f t="shared" si="8"/>
        <v>EOP</v>
      </c>
      <c r="P87" s="40" t="str">
        <f t="shared" si="9"/>
        <v>NA</v>
      </c>
      <c r="Q87" s="40">
        <f t="shared" si="10"/>
        <v>2.6684931506849314</v>
      </c>
      <c r="R87" s="40" t="str">
        <f t="shared" si="11"/>
        <v>NA</v>
      </c>
      <c r="T87" s="51" t="s">
        <v>638</v>
      </c>
    </row>
    <row r="88" spans="2:20">
      <c r="B88" s="55" t="s">
        <v>531</v>
      </c>
      <c r="C88" s="55" t="s">
        <v>530</v>
      </c>
      <c r="D88" s="55" t="s">
        <v>521</v>
      </c>
      <c r="E88" s="72" t="s">
        <v>145</v>
      </c>
      <c r="F88" s="72" t="s">
        <v>547</v>
      </c>
      <c r="G88" s="55" t="s">
        <v>550</v>
      </c>
      <c r="H88" s="64">
        <v>45303</v>
      </c>
      <c r="I88" s="325">
        <v>46477</v>
      </c>
      <c r="J88" s="62">
        <f t="shared" ref="J88:J132" si="12">EDATE(I88,60)</f>
        <v>48304</v>
      </c>
      <c r="K88" s="56"/>
      <c r="L88" s="55" t="s">
        <v>528</v>
      </c>
      <c r="M88" s="55" t="s">
        <v>56</v>
      </c>
      <c r="N88" s="298"/>
      <c r="O88" s="38" t="str">
        <f t="shared" si="8"/>
        <v>MP</v>
      </c>
      <c r="P88" s="40">
        <f t="shared" si="9"/>
        <v>2.8849315068493149</v>
      </c>
      <c r="Q88" s="40" t="str">
        <f t="shared" si="10"/>
        <v>NA</v>
      </c>
      <c r="R88" s="40" t="str">
        <f t="shared" si="11"/>
        <v>NA</v>
      </c>
      <c r="T88" s="51" t="s">
        <v>638</v>
      </c>
    </row>
    <row r="89" spans="2:20">
      <c r="B89" s="55" t="s">
        <v>531</v>
      </c>
      <c r="C89" s="55" t="s">
        <v>530</v>
      </c>
      <c r="D89" s="55" t="s">
        <v>521</v>
      </c>
      <c r="E89" s="72" t="s">
        <v>146</v>
      </c>
      <c r="F89" s="72" t="s">
        <v>553</v>
      </c>
      <c r="G89" s="55" t="s">
        <v>550</v>
      </c>
      <c r="H89" s="64">
        <v>45303</v>
      </c>
      <c r="I89" s="325">
        <v>46477</v>
      </c>
      <c r="J89" s="62">
        <f t="shared" si="12"/>
        <v>48304</v>
      </c>
      <c r="K89" s="56"/>
      <c r="L89" s="55" t="s">
        <v>528</v>
      </c>
      <c r="M89" s="55" t="s">
        <v>56</v>
      </c>
      <c r="N89" s="298"/>
      <c r="O89" s="38" t="str">
        <f t="shared" si="8"/>
        <v>MP</v>
      </c>
      <c r="P89" s="40">
        <f t="shared" si="9"/>
        <v>2.8849315068493149</v>
      </c>
      <c r="Q89" s="40" t="str">
        <f t="shared" si="10"/>
        <v>NA</v>
      </c>
      <c r="R89" s="40" t="str">
        <f t="shared" si="11"/>
        <v>NA</v>
      </c>
      <c r="T89" s="51" t="s">
        <v>638</v>
      </c>
    </row>
    <row r="90" spans="2:20">
      <c r="B90" s="55" t="s">
        <v>531</v>
      </c>
      <c r="C90" s="55" t="s">
        <v>530</v>
      </c>
      <c r="D90" s="55" t="s">
        <v>521</v>
      </c>
      <c r="E90" s="73" t="s">
        <v>147</v>
      </c>
      <c r="F90" s="73" t="s">
        <v>553</v>
      </c>
      <c r="G90" s="55" t="s">
        <v>550</v>
      </c>
      <c r="H90" s="64">
        <v>45677</v>
      </c>
      <c r="I90" s="325">
        <v>46477</v>
      </c>
      <c r="J90" s="62">
        <f t="shared" si="12"/>
        <v>48304</v>
      </c>
      <c r="K90" s="56"/>
      <c r="L90" s="55" t="s">
        <v>528</v>
      </c>
      <c r="M90" s="55" t="s">
        <v>56</v>
      </c>
      <c r="N90" s="298"/>
      <c r="O90" s="38" t="str">
        <f t="shared" si="8"/>
        <v>MP</v>
      </c>
      <c r="P90" s="40">
        <f t="shared" si="9"/>
        <v>1.8602739726027397</v>
      </c>
      <c r="Q90" s="40" t="str">
        <f t="shared" si="10"/>
        <v>NA</v>
      </c>
      <c r="R90" s="40" t="str">
        <f t="shared" si="11"/>
        <v>NA</v>
      </c>
      <c r="T90" s="51" t="s">
        <v>638</v>
      </c>
    </row>
    <row r="91" spans="2:20">
      <c r="B91" s="55" t="s">
        <v>531</v>
      </c>
      <c r="C91" s="55" t="s">
        <v>530</v>
      </c>
      <c r="D91" s="55" t="s">
        <v>521</v>
      </c>
      <c r="E91" s="72" t="s">
        <v>148</v>
      </c>
      <c r="F91" s="72" t="s">
        <v>546</v>
      </c>
      <c r="G91" s="55" t="s">
        <v>550</v>
      </c>
      <c r="H91" s="64">
        <v>45303</v>
      </c>
      <c r="I91" s="325">
        <v>46477</v>
      </c>
      <c r="J91" s="62">
        <f t="shared" si="12"/>
        <v>48304</v>
      </c>
      <c r="K91" s="56"/>
      <c r="L91" s="55" t="s">
        <v>528</v>
      </c>
      <c r="M91" s="55" t="s">
        <v>56</v>
      </c>
      <c r="N91" s="298"/>
      <c r="O91" s="38" t="str">
        <f t="shared" si="8"/>
        <v>MP</v>
      </c>
      <c r="P91" s="40">
        <f t="shared" si="9"/>
        <v>2.8849315068493149</v>
      </c>
      <c r="Q91" s="40" t="str">
        <f t="shared" si="10"/>
        <v>NA</v>
      </c>
      <c r="R91" s="40" t="str">
        <f t="shared" si="11"/>
        <v>NA</v>
      </c>
      <c r="T91" s="51" t="s">
        <v>638</v>
      </c>
    </row>
    <row r="92" spans="2:20">
      <c r="B92" s="55" t="s">
        <v>531</v>
      </c>
      <c r="C92" s="55" t="s">
        <v>530</v>
      </c>
      <c r="D92" s="55" t="s">
        <v>521</v>
      </c>
      <c r="E92" s="72" t="s">
        <v>149</v>
      </c>
      <c r="F92" s="72" t="s">
        <v>551</v>
      </c>
      <c r="G92" s="55" t="s">
        <v>550</v>
      </c>
      <c r="H92" s="64">
        <v>45303</v>
      </c>
      <c r="I92" s="325">
        <v>46477</v>
      </c>
      <c r="J92" s="62">
        <f t="shared" si="12"/>
        <v>48304</v>
      </c>
      <c r="K92" s="56"/>
      <c r="L92" s="55" t="s">
        <v>528</v>
      </c>
      <c r="M92" s="55" t="s">
        <v>56</v>
      </c>
      <c r="N92" s="298"/>
      <c r="O92" s="38" t="str">
        <f t="shared" si="8"/>
        <v>MP</v>
      </c>
      <c r="P92" s="40">
        <f t="shared" si="9"/>
        <v>2.8849315068493149</v>
      </c>
      <c r="Q92" s="40" t="str">
        <f t="shared" si="10"/>
        <v>NA</v>
      </c>
      <c r="R92" s="40" t="str">
        <f t="shared" si="11"/>
        <v>NA</v>
      </c>
      <c r="T92" s="51" t="s">
        <v>638</v>
      </c>
    </row>
    <row r="93" spans="2:20">
      <c r="B93" s="55" t="s">
        <v>531</v>
      </c>
      <c r="C93" s="55" t="s">
        <v>530</v>
      </c>
      <c r="D93" s="55" t="s">
        <v>521</v>
      </c>
      <c r="E93" s="73" t="s">
        <v>552</v>
      </c>
      <c r="F93" s="73" t="s">
        <v>551</v>
      </c>
      <c r="G93" s="55" t="s">
        <v>550</v>
      </c>
      <c r="H93" s="64">
        <v>45677</v>
      </c>
      <c r="I93" s="325">
        <v>46477</v>
      </c>
      <c r="J93" s="62">
        <f t="shared" si="12"/>
        <v>48304</v>
      </c>
      <c r="K93" s="56"/>
      <c r="L93" s="55" t="s">
        <v>528</v>
      </c>
      <c r="M93" s="55" t="s">
        <v>56</v>
      </c>
      <c r="N93" s="298"/>
      <c r="O93" s="38" t="str">
        <f t="shared" si="8"/>
        <v>MP</v>
      </c>
      <c r="P93" s="40">
        <f t="shared" si="9"/>
        <v>1.8602739726027397</v>
      </c>
      <c r="Q93" s="40" t="str">
        <f t="shared" si="10"/>
        <v>NA</v>
      </c>
      <c r="R93" s="40" t="str">
        <f t="shared" si="11"/>
        <v>NA</v>
      </c>
      <c r="T93" s="51" t="s">
        <v>638</v>
      </c>
    </row>
    <row r="94" spans="2:20">
      <c r="B94" s="55" t="s">
        <v>531</v>
      </c>
      <c r="C94" s="55" t="s">
        <v>530</v>
      </c>
      <c r="D94" s="55" t="s">
        <v>521</v>
      </c>
      <c r="E94" s="72" t="s">
        <v>150</v>
      </c>
      <c r="F94" s="72" t="s">
        <v>543</v>
      </c>
      <c r="G94" s="55" t="s">
        <v>525</v>
      </c>
      <c r="H94" s="64">
        <v>45317</v>
      </c>
      <c r="I94" s="325">
        <v>46477</v>
      </c>
      <c r="J94" s="62">
        <f t="shared" si="12"/>
        <v>48304</v>
      </c>
      <c r="K94" s="56"/>
      <c r="L94" s="55" t="s">
        <v>528</v>
      </c>
      <c r="M94" s="55" t="s">
        <v>56</v>
      </c>
      <c r="N94" s="298"/>
      <c r="O94" s="38" t="str">
        <f t="shared" si="8"/>
        <v>MP</v>
      </c>
      <c r="P94" s="40">
        <f t="shared" si="9"/>
        <v>2.8465753424657536</v>
      </c>
      <c r="Q94" s="40" t="str">
        <f t="shared" si="10"/>
        <v>NA</v>
      </c>
      <c r="R94" s="40" t="str">
        <f t="shared" si="11"/>
        <v>NA</v>
      </c>
      <c r="T94" s="51" t="s">
        <v>638</v>
      </c>
    </row>
    <row r="95" spans="2:20">
      <c r="B95" s="55" t="s">
        <v>531</v>
      </c>
      <c r="C95" s="55" t="s">
        <v>530</v>
      </c>
      <c r="D95" s="55" t="s">
        <v>521</v>
      </c>
      <c r="E95" s="73" t="s">
        <v>151</v>
      </c>
      <c r="F95" s="73" t="s">
        <v>549</v>
      </c>
      <c r="G95" s="55" t="s">
        <v>525</v>
      </c>
      <c r="H95" s="64">
        <v>45303</v>
      </c>
      <c r="I95" s="325">
        <v>46477</v>
      </c>
      <c r="J95" s="62">
        <f t="shared" si="12"/>
        <v>48304</v>
      </c>
      <c r="K95" s="56"/>
      <c r="L95" s="55" t="s">
        <v>528</v>
      </c>
      <c r="M95" s="55" t="s">
        <v>56</v>
      </c>
      <c r="N95" s="298"/>
      <c r="O95" s="38" t="str">
        <f t="shared" si="8"/>
        <v>MP</v>
      </c>
      <c r="P95" s="40">
        <f t="shared" si="9"/>
        <v>2.8849315068493149</v>
      </c>
      <c r="Q95" s="40" t="str">
        <f t="shared" si="10"/>
        <v>NA</v>
      </c>
      <c r="R95" s="40" t="str">
        <f t="shared" si="11"/>
        <v>NA</v>
      </c>
      <c r="T95" s="51" t="s">
        <v>58</v>
      </c>
    </row>
    <row r="96" spans="2:20">
      <c r="B96" s="55" t="s">
        <v>531</v>
      </c>
      <c r="C96" s="55" t="s">
        <v>530</v>
      </c>
      <c r="D96" s="55" t="s">
        <v>521</v>
      </c>
      <c r="E96" s="72" t="s">
        <v>152</v>
      </c>
      <c r="F96" s="72" t="s">
        <v>544</v>
      </c>
      <c r="G96" s="55" t="s">
        <v>525</v>
      </c>
      <c r="H96" s="64">
        <v>45317</v>
      </c>
      <c r="I96" s="325">
        <v>46477</v>
      </c>
      <c r="J96" s="62">
        <f t="shared" si="12"/>
        <v>48304</v>
      </c>
      <c r="K96" s="56"/>
      <c r="L96" s="55" t="s">
        <v>528</v>
      </c>
      <c r="M96" s="55" t="s">
        <v>56</v>
      </c>
      <c r="N96" s="298"/>
      <c r="O96" s="38" t="str">
        <f t="shared" si="8"/>
        <v>MP</v>
      </c>
      <c r="P96" s="40">
        <f t="shared" si="9"/>
        <v>2.8465753424657536</v>
      </c>
      <c r="Q96" s="40" t="str">
        <f t="shared" si="10"/>
        <v>NA</v>
      </c>
      <c r="R96" s="40" t="str">
        <f t="shared" si="11"/>
        <v>NA</v>
      </c>
      <c r="T96" s="51" t="s">
        <v>58</v>
      </c>
    </row>
    <row r="97" spans="2:20">
      <c r="B97" s="55" t="s">
        <v>531</v>
      </c>
      <c r="C97" s="55" t="s">
        <v>530</v>
      </c>
      <c r="D97" s="55" t="s">
        <v>521</v>
      </c>
      <c r="E97" s="73" t="s">
        <v>153</v>
      </c>
      <c r="F97" s="73" t="s">
        <v>548</v>
      </c>
      <c r="G97" s="55" t="s">
        <v>525</v>
      </c>
      <c r="H97" s="64">
        <v>45303</v>
      </c>
      <c r="I97" s="325">
        <v>46477</v>
      </c>
      <c r="J97" s="62">
        <f t="shared" si="12"/>
        <v>48304</v>
      </c>
      <c r="K97" s="56"/>
      <c r="L97" s="55" t="s">
        <v>528</v>
      </c>
      <c r="M97" s="55" t="s">
        <v>56</v>
      </c>
      <c r="N97" s="298"/>
      <c r="O97" s="38" t="str">
        <f t="shared" si="8"/>
        <v>MP</v>
      </c>
      <c r="P97" s="40">
        <f t="shared" si="9"/>
        <v>2.8849315068493149</v>
      </c>
      <c r="Q97" s="40" t="str">
        <f t="shared" si="10"/>
        <v>NA</v>
      </c>
      <c r="R97" s="40" t="str">
        <f t="shared" si="11"/>
        <v>NA</v>
      </c>
      <c r="T97" s="51" t="s">
        <v>638</v>
      </c>
    </row>
    <row r="98" spans="2:20">
      <c r="B98" s="55" t="s">
        <v>531</v>
      </c>
      <c r="C98" s="55" t="s">
        <v>530</v>
      </c>
      <c r="D98" s="55" t="s">
        <v>521</v>
      </c>
      <c r="E98" s="73" t="s">
        <v>154</v>
      </c>
      <c r="F98" s="73" t="s">
        <v>548</v>
      </c>
      <c r="G98" s="55" t="s">
        <v>525</v>
      </c>
      <c r="H98" s="64">
        <v>45281</v>
      </c>
      <c r="I98" s="325">
        <v>46477</v>
      </c>
      <c r="J98" s="62">
        <f t="shared" si="12"/>
        <v>48304</v>
      </c>
      <c r="K98" s="56"/>
      <c r="L98" s="55" t="s">
        <v>528</v>
      </c>
      <c r="M98" s="55" t="s">
        <v>56</v>
      </c>
      <c r="N98" s="298"/>
      <c r="O98" s="38" t="str">
        <f t="shared" si="8"/>
        <v>MP</v>
      </c>
      <c r="P98" s="40">
        <f t="shared" si="9"/>
        <v>2.9452054794520546</v>
      </c>
      <c r="Q98" s="40" t="str">
        <f t="shared" si="10"/>
        <v>NA</v>
      </c>
      <c r="R98" s="40" t="str">
        <f t="shared" si="11"/>
        <v>NA</v>
      </c>
      <c r="T98" s="51" t="s">
        <v>58</v>
      </c>
    </row>
    <row r="99" spans="2:20">
      <c r="B99" s="55" t="s">
        <v>531</v>
      </c>
      <c r="C99" s="55" t="s">
        <v>530</v>
      </c>
      <c r="D99" s="55" t="s">
        <v>521</v>
      </c>
      <c r="E99" s="73" t="s">
        <v>155</v>
      </c>
      <c r="F99" s="73" t="s">
        <v>545</v>
      </c>
      <c r="G99" s="55" t="s">
        <v>519</v>
      </c>
      <c r="H99" s="64">
        <v>45315</v>
      </c>
      <c r="I99" s="325">
        <v>46477</v>
      </c>
      <c r="J99" s="62">
        <f t="shared" si="12"/>
        <v>48304</v>
      </c>
      <c r="K99" s="56"/>
      <c r="L99" s="55" t="s">
        <v>528</v>
      </c>
      <c r="M99" s="55" t="s">
        <v>56</v>
      </c>
      <c r="N99" s="298"/>
      <c r="O99" s="38" t="str">
        <f t="shared" ref="O99:O129" si="13">IF($O$1&lt;H99,"NPI",IF($O$1&lt;I99,"MP",IF($O$1&lt;J99,"EOP","EOS")))</f>
        <v>MP</v>
      </c>
      <c r="P99" s="40">
        <f t="shared" ref="P99:P129" si="14">IF(O99=P$2,($O$1-H99)/365,"NA")</f>
        <v>2.8520547945205479</v>
      </c>
      <c r="Q99" s="40" t="str">
        <f t="shared" ref="Q99:Q129" si="15">IF($O99=Q$2,($O$1-I99)/365,"NA")</f>
        <v>NA</v>
      </c>
      <c r="R99" s="40" t="str">
        <f t="shared" ref="R99:R129" si="16">IF($O99=R$2,($O$1-J99)/365,"NA")</f>
        <v>NA</v>
      </c>
      <c r="T99" s="66" t="s">
        <v>638</v>
      </c>
    </row>
    <row r="100" spans="2:20">
      <c r="B100" s="55" t="s">
        <v>531</v>
      </c>
      <c r="C100" s="55" t="s">
        <v>530</v>
      </c>
      <c r="D100" s="55" t="s">
        <v>521</v>
      </c>
      <c r="E100" s="72" t="s">
        <v>156</v>
      </c>
      <c r="F100" s="72" t="s">
        <v>549</v>
      </c>
      <c r="G100" s="55" t="s">
        <v>525</v>
      </c>
      <c r="H100" s="64">
        <v>45677</v>
      </c>
      <c r="I100" s="325">
        <v>46477</v>
      </c>
      <c r="J100" s="62">
        <f t="shared" si="12"/>
        <v>48304</v>
      </c>
      <c r="K100" s="56"/>
      <c r="L100" s="55" t="s">
        <v>528</v>
      </c>
      <c r="M100" s="55" t="s">
        <v>56</v>
      </c>
      <c r="N100" s="298"/>
      <c r="O100" s="38" t="str">
        <f t="shared" si="13"/>
        <v>MP</v>
      </c>
      <c r="P100" s="40">
        <f t="shared" si="14"/>
        <v>1.8602739726027397</v>
      </c>
      <c r="Q100" s="40" t="str">
        <f t="shared" si="15"/>
        <v>NA</v>
      </c>
      <c r="R100" s="40" t="str">
        <f t="shared" si="16"/>
        <v>NA</v>
      </c>
      <c r="T100" s="51" t="s">
        <v>58</v>
      </c>
    </row>
    <row r="101" spans="2:20">
      <c r="B101" s="55" t="s">
        <v>531</v>
      </c>
      <c r="C101" s="55" t="s">
        <v>530</v>
      </c>
      <c r="D101" s="55" t="s">
        <v>521</v>
      </c>
      <c r="E101" s="72" t="s">
        <v>157</v>
      </c>
      <c r="F101" s="72" t="s">
        <v>548</v>
      </c>
      <c r="G101" s="55" t="s">
        <v>525</v>
      </c>
      <c r="H101" s="64">
        <v>45677</v>
      </c>
      <c r="I101" s="325">
        <v>46477</v>
      </c>
      <c r="J101" s="62">
        <f t="shared" si="12"/>
        <v>48304</v>
      </c>
      <c r="K101" s="56"/>
      <c r="L101" s="55" t="s">
        <v>528</v>
      </c>
      <c r="M101" s="55" t="s">
        <v>56</v>
      </c>
      <c r="N101" s="298"/>
      <c r="O101" s="38" t="str">
        <f t="shared" si="13"/>
        <v>MP</v>
      </c>
      <c r="P101" s="40">
        <f t="shared" si="14"/>
        <v>1.8602739726027397</v>
      </c>
      <c r="Q101" s="40" t="str">
        <f t="shared" si="15"/>
        <v>NA</v>
      </c>
      <c r="R101" s="40" t="str">
        <f t="shared" si="16"/>
        <v>NA</v>
      </c>
      <c r="T101" s="51" t="s">
        <v>638</v>
      </c>
    </row>
    <row r="102" spans="2:20">
      <c r="B102" s="55" t="s">
        <v>531</v>
      </c>
      <c r="C102" s="55" t="s">
        <v>530</v>
      </c>
      <c r="D102" s="55" t="s">
        <v>521</v>
      </c>
      <c r="E102" s="72" t="s">
        <v>158</v>
      </c>
      <c r="F102" s="72" t="s">
        <v>548</v>
      </c>
      <c r="G102" s="55" t="s">
        <v>525</v>
      </c>
      <c r="H102" s="64">
        <v>45677</v>
      </c>
      <c r="I102" s="325">
        <v>46477</v>
      </c>
      <c r="J102" s="62">
        <f t="shared" si="12"/>
        <v>48304</v>
      </c>
      <c r="K102" s="56"/>
      <c r="L102" s="55" t="s">
        <v>528</v>
      </c>
      <c r="M102" s="55" t="s">
        <v>56</v>
      </c>
      <c r="N102" s="298"/>
      <c r="O102" s="38" t="str">
        <f t="shared" si="13"/>
        <v>MP</v>
      </c>
      <c r="P102" s="40">
        <f t="shared" si="14"/>
        <v>1.8602739726027397</v>
      </c>
      <c r="Q102" s="40" t="str">
        <f t="shared" si="15"/>
        <v>NA</v>
      </c>
      <c r="R102" s="40" t="str">
        <f t="shared" si="16"/>
        <v>NA</v>
      </c>
      <c r="T102" s="51" t="s">
        <v>58</v>
      </c>
    </row>
    <row r="103" spans="2:20">
      <c r="B103" s="55" t="s">
        <v>531</v>
      </c>
      <c r="C103" s="55" t="s">
        <v>530</v>
      </c>
      <c r="D103" s="55" t="s">
        <v>521</v>
      </c>
      <c r="E103" s="72" t="s">
        <v>159</v>
      </c>
      <c r="F103" s="72" t="s">
        <v>547</v>
      </c>
      <c r="G103" s="55" t="s">
        <v>525</v>
      </c>
      <c r="H103" s="64">
        <v>45677</v>
      </c>
      <c r="I103" s="325">
        <v>46477</v>
      </c>
      <c r="J103" s="62">
        <f t="shared" si="12"/>
        <v>48304</v>
      </c>
      <c r="K103" s="56"/>
      <c r="L103" s="55" t="s">
        <v>528</v>
      </c>
      <c r="M103" s="55" t="s">
        <v>56</v>
      </c>
      <c r="N103" s="298"/>
      <c r="O103" s="38" t="str">
        <f t="shared" si="13"/>
        <v>MP</v>
      </c>
      <c r="P103" s="40">
        <f t="shared" si="14"/>
        <v>1.8602739726027397</v>
      </c>
      <c r="Q103" s="40" t="str">
        <f t="shared" si="15"/>
        <v>NA</v>
      </c>
      <c r="R103" s="40" t="str">
        <f t="shared" si="16"/>
        <v>NA</v>
      </c>
      <c r="T103" s="51" t="s">
        <v>638</v>
      </c>
    </row>
    <row r="104" spans="2:20">
      <c r="B104" s="55" t="s">
        <v>531</v>
      </c>
      <c r="C104" s="55" t="s">
        <v>530</v>
      </c>
      <c r="D104" s="55" t="s">
        <v>521</v>
      </c>
      <c r="E104" s="72" t="s">
        <v>160</v>
      </c>
      <c r="F104" s="72" t="s">
        <v>546</v>
      </c>
      <c r="G104" s="55" t="s">
        <v>525</v>
      </c>
      <c r="H104" s="64">
        <v>45677</v>
      </c>
      <c r="I104" s="325">
        <v>46477</v>
      </c>
      <c r="J104" s="62">
        <f t="shared" si="12"/>
        <v>48304</v>
      </c>
      <c r="K104" s="56"/>
      <c r="L104" s="55" t="s">
        <v>528</v>
      </c>
      <c r="M104" s="55" t="s">
        <v>56</v>
      </c>
      <c r="N104" s="298"/>
      <c r="O104" s="38" t="str">
        <f t="shared" si="13"/>
        <v>MP</v>
      </c>
      <c r="P104" s="40">
        <f t="shared" si="14"/>
        <v>1.8602739726027397</v>
      </c>
      <c r="Q104" s="40" t="str">
        <f t="shared" si="15"/>
        <v>NA</v>
      </c>
      <c r="R104" s="40" t="str">
        <f t="shared" si="16"/>
        <v>NA</v>
      </c>
      <c r="T104" s="51" t="s">
        <v>638</v>
      </c>
    </row>
    <row r="105" spans="2:20">
      <c r="B105" s="55" t="s">
        <v>531</v>
      </c>
      <c r="C105" s="55" t="s">
        <v>530</v>
      </c>
      <c r="D105" s="55" t="s">
        <v>521</v>
      </c>
      <c r="E105" s="72" t="s">
        <v>161</v>
      </c>
      <c r="F105" s="72" t="s">
        <v>545</v>
      </c>
      <c r="G105" s="55" t="s">
        <v>525</v>
      </c>
      <c r="H105" s="64">
        <v>45679</v>
      </c>
      <c r="I105" s="325">
        <v>46477</v>
      </c>
      <c r="J105" s="62">
        <f t="shared" si="12"/>
        <v>48304</v>
      </c>
      <c r="K105" s="56"/>
      <c r="L105" s="55" t="s">
        <v>528</v>
      </c>
      <c r="M105" s="55" t="s">
        <v>56</v>
      </c>
      <c r="N105" s="298"/>
      <c r="O105" s="38" t="str">
        <f t="shared" si="13"/>
        <v>MP</v>
      </c>
      <c r="P105" s="40">
        <f t="shared" si="14"/>
        <v>1.8547945205479452</v>
      </c>
      <c r="Q105" s="40" t="str">
        <f t="shared" si="15"/>
        <v>NA</v>
      </c>
      <c r="R105" s="40" t="str">
        <f t="shared" si="16"/>
        <v>NA</v>
      </c>
      <c r="T105" s="51" t="s">
        <v>638</v>
      </c>
    </row>
    <row r="106" spans="2:20">
      <c r="B106" s="55" t="s">
        <v>531</v>
      </c>
      <c r="C106" s="55" t="s">
        <v>530</v>
      </c>
      <c r="D106" s="55" t="s">
        <v>521</v>
      </c>
      <c r="E106" s="73" t="s">
        <v>162</v>
      </c>
      <c r="F106" s="73" t="s">
        <v>544</v>
      </c>
      <c r="G106" s="55" t="s">
        <v>519</v>
      </c>
      <c r="H106" s="64">
        <v>45672</v>
      </c>
      <c r="I106" s="325">
        <v>46477</v>
      </c>
      <c r="J106" s="62">
        <f t="shared" si="12"/>
        <v>48304</v>
      </c>
      <c r="K106" s="56"/>
      <c r="L106" s="55" t="s">
        <v>528</v>
      </c>
      <c r="M106" s="55" t="s">
        <v>56</v>
      </c>
      <c r="N106" s="298"/>
      <c r="O106" s="38" t="str">
        <f t="shared" si="13"/>
        <v>MP</v>
      </c>
      <c r="P106" s="40">
        <f t="shared" si="14"/>
        <v>1.8739726027397261</v>
      </c>
      <c r="Q106" s="40" t="str">
        <f t="shared" si="15"/>
        <v>NA</v>
      </c>
      <c r="R106" s="40" t="str">
        <f t="shared" si="16"/>
        <v>NA</v>
      </c>
      <c r="T106" s="51" t="s">
        <v>58</v>
      </c>
    </row>
    <row r="107" spans="2:20">
      <c r="B107" s="55" t="s">
        <v>531</v>
      </c>
      <c r="C107" s="55" t="s">
        <v>530</v>
      </c>
      <c r="D107" s="55" t="s">
        <v>521</v>
      </c>
      <c r="E107" s="73" t="s">
        <v>163</v>
      </c>
      <c r="F107" s="73" t="s">
        <v>543</v>
      </c>
      <c r="G107" s="55" t="s">
        <v>519</v>
      </c>
      <c r="H107" s="64">
        <v>45672</v>
      </c>
      <c r="I107" s="325">
        <v>46477</v>
      </c>
      <c r="J107" s="62">
        <f t="shared" si="12"/>
        <v>48304</v>
      </c>
      <c r="K107" s="56"/>
      <c r="L107" s="55" t="s">
        <v>528</v>
      </c>
      <c r="M107" s="55" t="s">
        <v>56</v>
      </c>
      <c r="N107" s="298"/>
      <c r="O107" s="38" t="str">
        <f t="shared" si="13"/>
        <v>MP</v>
      </c>
      <c r="P107" s="40">
        <f t="shared" si="14"/>
        <v>1.8739726027397261</v>
      </c>
      <c r="Q107" s="40" t="str">
        <f t="shared" si="15"/>
        <v>NA</v>
      </c>
      <c r="R107" s="40" t="str">
        <f t="shared" si="16"/>
        <v>NA</v>
      </c>
      <c r="T107" s="51" t="str">
        <f>$T$105</f>
        <v>Y</v>
      </c>
    </row>
    <row r="108" spans="2:20">
      <c r="B108" s="55" t="s">
        <v>531</v>
      </c>
      <c r="C108" s="55" t="s">
        <v>530</v>
      </c>
      <c r="D108" s="55" t="s">
        <v>521</v>
      </c>
      <c r="E108" s="72" t="s">
        <v>542</v>
      </c>
      <c r="F108" s="72" t="s">
        <v>541</v>
      </c>
      <c r="G108" s="55" t="s">
        <v>525</v>
      </c>
      <c r="H108" s="64">
        <v>45679</v>
      </c>
      <c r="I108" s="325">
        <v>46477</v>
      </c>
      <c r="J108" s="62">
        <f t="shared" si="12"/>
        <v>48304</v>
      </c>
      <c r="K108" s="56"/>
      <c r="L108" s="55" t="s">
        <v>528</v>
      </c>
      <c r="M108" s="55" t="s">
        <v>56</v>
      </c>
      <c r="N108" s="298"/>
      <c r="O108" s="38" t="str">
        <f t="shared" si="13"/>
        <v>MP</v>
      </c>
      <c r="P108" s="40">
        <f t="shared" si="14"/>
        <v>1.8547945205479452</v>
      </c>
      <c r="Q108" s="40" t="str">
        <f t="shared" si="15"/>
        <v>NA</v>
      </c>
      <c r="R108" s="40" t="str">
        <f t="shared" si="16"/>
        <v>NA</v>
      </c>
      <c r="T108" s="51" t="s">
        <v>58</v>
      </c>
    </row>
    <row r="109" spans="2:20">
      <c r="B109" s="55" t="s">
        <v>531</v>
      </c>
      <c r="C109" s="55" t="s">
        <v>530</v>
      </c>
      <c r="D109" s="55" t="s">
        <v>521</v>
      </c>
      <c r="E109" s="73" t="s">
        <v>164</v>
      </c>
      <c r="F109" s="73" t="s">
        <v>540</v>
      </c>
      <c r="G109" s="55" t="s">
        <v>525</v>
      </c>
      <c r="H109" s="64">
        <v>45705</v>
      </c>
      <c r="I109" s="326">
        <v>46387</v>
      </c>
      <c r="J109" s="62">
        <f t="shared" si="12"/>
        <v>48213</v>
      </c>
      <c r="K109" s="56"/>
      <c r="L109" s="55" t="s">
        <v>528</v>
      </c>
      <c r="M109" s="55" t="s">
        <v>56</v>
      </c>
      <c r="N109" s="298"/>
      <c r="O109" s="38" t="str">
        <f t="shared" si="13"/>
        <v>MP</v>
      </c>
      <c r="P109" s="40">
        <f t="shared" si="14"/>
        <v>1.7835616438356163</v>
      </c>
      <c r="Q109" s="40" t="str">
        <f t="shared" si="15"/>
        <v>NA</v>
      </c>
      <c r="R109" s="40" t="str">
        <f t="shared" si="16"/>
        <v>NA</v>
      </c>
      <c r="T109" s="51" t="s">
        <v>58</v>
      </c>
    </row>
    <row r="110" spans="2:20">
      <c r="B110" s="55" t="s">
        <v>531</v>
      </c>
      <c r="C110" s="55" t="s">
        <v>530</v>
      </c>
      <c r="D110" s="55" t="s">
        <v>521</v>
      </c>
      <c r="E110" s="72" t="s">
        <v>165</v>
      </c>
      <c r="F110" s="72" t="s">
        <v>540</v>
      </c>
      <c r="G110" s="55" t="s">
        <v>525</v>
      </c>
      <c r="H110" s="64">
        <v>45733</v>
      </c>
      <c r="I110" s="326">
        <v>46387</v>
      </c>
      <c r="J110" s="62">
        <f t="shared" si="12"/>
        <v>48213</v>
      </c>
      <c r="K110" s="56"/>
      <c r="L110" s="55" t="s">
        <v>528</v>
      </c>
      <c r="M110" s="55" t="s">
        <v>56</v>
      </c>
      <c r="N110" s="298"/>
      <c r="O110" s="38" t="str">
        <f t="shared" si="13"/>
        <v>MP</v>
      </c>
      <c r="P110" s="40">
        <f t="shared" si="14"/>
        <v>1.7068493150684931</v>
      </c>
      <c r="Q110" s="40" t="str">
        <f t="shared" si="15"/>
        <v>NA</v>
      </c>
      <c r="R110" s="40" t="str">
        <f t="shared" si="16"/>
        <v>NA</v>
      </c>
      <c r="T110" s="51" t="s">
        <v>58</v>
      </c>
    </row>
    <row r="111" spans="2:20">
      <c r="B111" s="55" t="s">
        <v>531</v>
      </c>
      <c r="C111" s="55" t="s">
        <v>530</v>
      </c>
      <c r="D111" s="55" t="s">
        <v>521</v>
      </c>
      <c r="E111" s="55" t="s">
        <v>166</v>
      </c>
      <c r="F111" s="55" t="s">
        <v>539</v>
      </c>
      <c r="G111" s="55" t="s">
        <v>525</v>
      </c>
      <c r="H111" s="64">
        <v>45835</v>
      </c>
      <c r="I111" s="326">
        <v>46660</v>
      </c>
      <c r="J111" s="62">
        <f t="shared" si="12"/>
        <v>48487</v>
      </c>
      <c r="K111" s="56"/>
      <c r="L111" s="55" t="s">
        <v>528</v>
      </c>
      <c r="M111" s="55" t="s">
        <v>56</v>
      </c>
      <c r="N111" s="298"/>
      <c r="O111" s="38" t="str">
        <f t="shared" si="13"/>
        <v>MP</v>
      </c>
      <c r="P111" s="40">
        <f t="shared" si="14"/>
        <v>1.4273972602739726</v>
      </c>
      <c r="Q111" s="40" t="str">
        <f t="shared" si="15"/>
        <v>NA</v>
      </c>
      <c r="R111" s="40" t="str">
        <f t="shared" si="16"/>
        <v>NA</v>
      </c>
      <c r="T111" s="51" t="s">
        <v>58</v>
      </c>
    </row>
    <row r="112" spans="2:20">
      <c r="B112" s="55" t="s">
        <v>531</v>
      </c>
      <c r="C112" s="55" t="s">
        <v>530</v>
      </c>
      <c r="D112" s="55" t="s">
        <v>521</v>
      </c>
      <c r="E112" s="55" t="s">
        <v>167</v>
      </c>
      <c r="F112" s="55" t="s">
        <v>539</v>
      </c>
      <c r="G112" s="55" t="s">
        <v>525</v>
      </c>
      <c r="H112" s="64">
        <v>45835</v>
      </c>
      <c r="I112" s="326">
        <v>46660</v>
      </c>
      <c r="J112" s="62">
        <f t="shared" si="12"/>
        <v>48487</v>
      </c>
      <c r="K112" s="56"/>
      <c r="L112" s="55" t="s">
        <v>528</v>
      </c>
      <c r="M112" s="55" t="s">
        <v>56</v>
      </c>
      <c r="N112" s="298"/>
      <c r="O112" s="38" t="str">
        <f t="shared" si="13"/>
        <v>MP</v>
      </c>
      <c r="P112" s="40">
        <f t="shared" si="14"/>
        <v>1.4273972602739726</v>
      </c>
      <c r="Q112" s="40" t="str">
        <f t="shared" si="15"/>
        <v>NA</v>
      </c>
      <c r="R112" s="40" t="str">
        <f t="shared" si="16"/>
        <v>NA</v>
      </c>
      <c r="T112" s="51" t="s">
        <v>58</v>
      </c>
    </row>
    <row r="113" spans="2:20">
      <c r="B113" s="55" t="s">
        <v>531</v>
      </c>
      <c r="C113" s="55" t="s">
        <v>530</v>
      </c>
      <c r="D113" s="55" t="s">
        <v>521</v>
      </c>
      <c r="E113" s="55" t="s">
        <v>168</v>
      </c>
      <c r="F113" s="55" t="s">
        <v>539</v>
      </c>
      <c r="G113" s="55" t="s">
        <v>525</v>
      </c>
      <c r="H113" s="64">
        <v>45791</v>
      </c>
      <c r="I113" s="326">
        <v>46660</v>
      </c>
      <c r="J113" s="62">
        <f t="shared" si="12"/>
        <v>48487</v>
      </c>
      <c r="K113" s="56"/>
      <c r="L113" s="55" t="s">
        <v>528</v>
      </c>
      <c r="M113" s="55" t="s">
        <v>56</v>
      </c>
      <c r="N113" s="298"/>
      <c r="O113" s="38" t="str">
        <f t="shared" si="13"/>
        <v>MP</v>
      </c>
      <c r="P113" s="40">
        <f t="shared" si="14"/>
        <v>1.547945205479452</v>
      </c>
      <c r="Q113" s="40" t="str">
        <f t="shared" si="15"/>
        <v>NA</v>
      </c>
      <c r="R113" s="40" t="str">
        <f t="shared" si="16"/>
        <v>NA</v>
      </c>
      <c r="T113" s="51" t="s">
        <v>58</v>
      </c>
    </row>
    <row r="114" spans="2:20">
      <c r="B114" s="55" t="s">
        <v>531</v>
      </c>
      <c r="C114" s="55" t="s">
        <v>530</v>
      </c>
      <c r="D114" s="55" t="s">
        <v>521</v>
      </c>
      <c r="E114" s="55" t="s">
        <v>169</v>
      </c>
      <c r="F114" s="55" t="s">
        <v>538</v>
      </c>
      <c r="G114" s="55" t="s">
        <v>525</v>
      </c>
      <c r="H114" s="64">
        <v>45835</v>
      </c>
      <c r="I114" s="326">
        <v>46660</v>
      </c>
      <c r="J114" s="62">
        <f t="shared" si="12"/>
        <v>48487</v>
      </c>
      <c r="K114" s="56"/>
      <c r="L114" s="55" t="s">
        <v>528</v>
      </c>
      <c r="M114" s="55" t="s">
        <v>56</v>
      </c>
      <c r="N114" s="298"/>
      <c r="O114" s="38" t="str">
        <f t="shared" si="13"/>
        <v>MP</v>
      </c>
      <c r="P114" s="40">
        <f t="shared" si="14"/>
        <v>1.4273972602739726</v>
      </c>
      <c r="Q114" s="40" t="str">
        <f t="shared" si="15"/>
        <v>NA</v>
      </c>
      <c r="R114" s="40" t="str">
        <f t="shared" si="16"/>
        <v>NA</v>
      </c>
      <c r="T114" s="51" t="s">
        <v>638</v>
      </c>
    </row>
    <row r="115" spans="2:20">
      <c r="B115" s="55" t="s">
        <v>531</v>
      </c>
      <c r="C115" s="55" t="s">
        <v>530</v>
      </c>
      <c r="D115" s="55" t="s">
        <v>521</v>
      </c>
      <c r="E115" s="55" t="s">
        <v>170</v>
      </c>
      <c r="F115" s="55" t="s">
        <v>538</v>
      </c>
      <c r="G115" s="55" t="s">
        <v>525</v>
      </c>
      <c r="H115" s="64">
        <v>45835</v>
      </c>
      <c r="I115" s="326">
        <v>46660</v>
      </c>
      <c r="J115" s="62">
        <f t="shared" si="12"/>
        <v>48487</v>
      </c>
      <c r="K115" s="56"/>
      <c r="L115" s="55" t="s">
        <v>528</v>
      </c>
      <c r="M115" s="55" t="s">
        <v>56</v>
      </c>
      <c r="N115" s="298"/>
      <c r="O115" s="38" t="str">
        <f t="shared" si="13"/>
        <v>MP</v>
      </c>
      <c r="P115" s="40">
        <f t="shared" si="14"/>
        <v>1.4273972602739726</v>
      </c>
      <c r="Q115" s="40" t="str">
        <f t="shared" si="15"/>
        <v>NA</v>
      </c>
      <c r="R115" s="40" t="str">
        <f t="shared" si="16"/>
        <v>NA</v>
      </c>
      <c r="T115" s="51" t="s">
        <v>638</v>
      </c>
    </row>
    <row r="116" spans="2:20">
      <c r="B116" s="55" t="s">
        <v>531</v>
      </c>
      <c r="C116" s="55" t="s">
        <v>530</v>
      </c>
      <c r="D116" s="55" t="s">
        <v>521</v>
      </c>
      <c r="E116" s="55" t="s">
        <v>171</v>
      </c>
      <c r="F116" s="55" t="s">
        <v>538</v>
      </c>
      <c r="G116" s="55" t="s">
        <v>525</v>
      </c>
      <c r="H116" s="64">
        <v>45791</v>
      </c>
      <c r="I116" s="326">
        <v>46660</v>
      </c>
      <c r="J116" s="62">
        <f t="shared" si="12"/>
        <v>48487</v>
      </c>
      <c r="K116" s="56"/>
      <c r="L116" s="55" t="s">
        <v>528</v>
      </c>
      <c r="M116" s="55" t="s">
        <v>56</v>
      </c>
      <c r="N116" s="298"/>
      <c r="O116" s="38" t="str">
        <f t="shared" si="13"/>
        <v>MP</v>
      </c>
      <c r="P116" s="40">
        <f t="shared" si="14"/>
        <v>1.547945205479452</v>
      </c>
      <c r="Q116" s="40" t="str">
        <f t="shared" si="15"/>
        <v>NA</v>
      </c>
      <c r="R116" s="40" t="str">
        <f t="shared" si="16"/>
        <v>NA</v>
      </c>
      <c r="T116" s="51" t="s">
        <v>638</v>
      </c>
    </row>
    <row r="117" spans="2:20">
      <c r="B117" s="55" t="s">
        <v>531</v>
      </c>
      <c r="C117" s="55" t="s">
        <v>530</v>
      </c>
      <c r="D117" s="55" t="s">
        <v>521</v>
      </c>
      <c r="E117" s="55" t="s">
        <v>172</v>
      </c>
      <c r="F117" s="55" t="s">
        <v>537</v>
      </c>
      <c r="G117" s="55" t="s">
        <v>519</v>
      </c>
      <c r="H117" s="64">
        <v>45835</v>
      </c>
      <c r="I117" s="326">
        <v>46660</v>
      </c>
      <c r="J117" s="62">
        <f t="shared" si="12"/>
        <v>48487</v>
      </c>
      <c r="K117" s="56"/>
      <c r="L117" s="55" t="s">
        <v>528</v>
      </c>
      <c r="M117" s="55" t="s">
        <v>56</v>
      </c>
      <c r="N117" s="298"/>
      <c r="O117" s="38" t="str">
        <f t="shared" si="13"/>
        <v>MP</v>
      </c>
      <c r="P117" s="40">
        <f t="shared" si="14"/>
        <v>1.4273972602739726</v>
      </c>
      <c r="Q117" s="40" t="str">
        <f t="shared" si="15"/>
        <v>NA</v>
      </c>
      <c r="R117" s="40" t="str">
        <f t="shared" si="16"/>
        <v>NA</v>
      </c>
      <c r="T117" s="51" t="s">
        <v>638</v>
      </c>
    </row>
    <row r="118" spans="2:20">
      <c r="B118" s="55" t="s">
        <v>531</v>
      </c>
      <c r="C118" s="55" t="s">
        <v>530</v>
      </c>
      <c r="D118" s="55" t="s">
        <v>521</v>
      </c>
      <c r="E118" s="55" t="s">
        <v>173</v>
      </c>
      <c r="F118" s="55" t="s">
        <v>537</v>
      </c>
      <c r="G118" s="55" t="s">
        <v>519</v>
      </c>
      <c r="H118" s="64">
        <v>45835</v>
      </c>
      <c r="I118" s="326">
        <v>46660</v>
      </c>
      <c r="J118" s="62">
        <f t="shared" si="12"/>
        <v>48487</v>
      </c>
      <c r="K118" s="56"/>
      <c r="L118" s="55" t="s">
        <v>528</v>
      </c>
      <c r="M118" s="55" t="s">
        <v>56</v>
      </c>
      <c r="N118" s="298"/>
      <c r="O118" s="38" t="str">
        <f t="shared" si="13"/>
        <v>MP</v>
      </c>
      <c r="P118" s="40">
        <f t="shared" si="14"/>
        <v>1.4273972602739726</v>
      </c>
      <c r="Q118" s="40" t="str">
        <f t="shared" si="15"/>
        <v>NA</v>
      </c>
      <c r="R118" s="40" t="str">
        <f t="shared" si="16"/>
        <v>NA</v>
      </c>
      <c r="T118" s="51" t="s">
        <v>638</v>
      </c>
    </row>
    <row r="119" spans="2:20">
      <c r="B119" s="55" t="s">
        <v>531</v>
      </c>
      <c r="C119" s="55" t="s">
        <v>530</v>
      </c>
      <c r="D119" s="55" t="s">
        <v>521</v>
      </c>
      <c r="E119" s="55" t="s">
        <v>174</v>
      </c>
      <c r="F119" s="55" t="s">
        <v>537</v>
      </c>
      <c r="G119" s="55" t="s">
        <v>519</v>
      </c>
      <c r="H119" s="64">
        <v>45807</v>
      </c>
      <c r="I119" s="326">
        <v>46660</v>
      </c>
      <c r="J119" s="62">
        <f t="shared" si="12"/>
        <v>48487</v>
      </c>
      <c r="K119" s="56"/>
      <c r="L119" s="55" t="s">
        <v>528</v>
      </c>
      <c r="M119" s="55" t="s">
        <v>56</v>
      </c>
      <c r="N119" s="298"/>
      <c r="O119" s="38" t="str">
        <f t="shared" si="13"/>
        <v>MP</v>
      </c>
      <c r="P119" s="40">
        <f t="shared" si="14"/>
        <v>1.5041095890410958</v>
      </c>
      <c r="Q119" s="40" t="str">
        <f t="shared" si="15"/>
        <v>NA</v>
      </c>
      <c r="R119" s="40" t="str">
        <f t="shared" si="16"/>
        <v>NA</v>
      </c>
      <c r="T119" s="51" t="s">
        <v>638</v>
      </c>
    </row>
    <row r="120" spans="2:20">
      <c r="B120" s="55" t="s">
        <v>531</v>
      </c>
      <c r="C120" s="55" t="s">
        <v>530</v>
      </c>
      <c r="D120" s="55" t="s">
        <v>521</v>
      </c>
      <c r="E120" s="55" t="s">
        <v>175</v>
      </c>
      <c r="F120" s="55" t="s">
        <v>536</v>
      </c>
      <c r="G120" s="55" t="s">
        <v>519</v>
      </c>
      <c r="H120" s="64">
        <v>45835</v>
      </c>
      <c r="I120" s="326">
        <v>46660</v>
      </c>
      <c r="J120" s="62">
        <f t="shared" si="12"/>
        <v>48487</v>
      </c>
      <c r="K120" s="56"/>
      <c r="L120" s="55" t="s">
        <v>528</v>
      </c>
      <c r="M120" s="55" t="s">
        <v>56</v>
      </c>
      <c r="N120" s="298"/>
      <c r="O120" s="38" t="str">
        <f t="shared" si="13"/>
        <v>MP</v>
      </c>
      <c r="P120" s="40">
        <f t="shared" si="14"/>
        <v>1.4273972602739726</v>
      </c>
      <c r="Q120" s="40" t="str">
        <f t="shared" si="15"/>
        <v>NA</v>
      </c>
      <c r="R120" s="40" t="str">
        <f t="shared" si="16"/>
        <v>NA</v>
      </c>
      <c r="T120" s="51" t="s">
        <v>638</v>
      </c>
    </row>
    <row r="121" spans="2:20">
      <c r="B121" s="55" t="s">
        <v>531</v>
      </c>
      <c r="C121" s="55" t="s">
        <v>530</v>
      </c>
      <c r="D121" s="55" t="s">
        <v>521</v>
      </c>
      <c r="E121" s="55" t="s">
        <v>176</v>
      </c>
      <c r="F121" s="55" t="s">
        <v>536</v>
      </c>
      <c r="G121" s="55" t="s">
        <v>519</v>
      </c>
      <c r="H121" s="64">
        <v>45835</v>
      </c>
      <c r="I121" s="326">
        <v>46660</v>
      </c>
      <c r="J121" s="62">
        <f t="shared" si="12"/>
        <v>48487</v>
      </c>
      <c r="K121" s="56"/>
      <c r="L121" s="55" t="s">
        <v>528</v>
      </c>
      <c r="M121" s="55" t="s">
        <v>56</v>
      </c>
      <c r="N121" s="298"/>
      <c r="O121" s="38" t="str">
        <f t="shared" si="13"/>
        <v>MP</v>
      </c>
      <c r="P121" s="40">
        <f t="shared" si="14"/>
        <v>1.4273972602739726</v>
      </c>
      <c r="Q121" s="40" t="str">
        <f t="shared" si="15"/>
        <v>NA</v>
      </c>
      <c r="R121" s="40" t="str">
        <f t="shared" si="16"/>
        <v>NA</v>
      </c>
      <c r="T121" s="51" t="s">
        <v>638</v>
      </c>
    </row>
    <row r="122" spans="2:20">
      <c r="B122" s="55" t="s">
        <v>531</v>
      </c>
      <c r="C122" s="55" t="s">
        <v>530</v>
      </c>
      <c r="D122" s="55" t="s">
        <v>521</v>
      </c>
      <c r="E122" s="55" t="s">
        <v>177</v>
      </c>
      <c r="F122" s="55" t="s">
        <v>536</v>
      </c>
      <c r="G122" s="55"/>
      <c r="H122" s="64">
        <v>45791</v>
      </c>
      <c r="I122" s="326">
        <v>46660</v>
      </c>
      <c r="J122" s="62">
        <f t="shared" si="12"/>
        <v>48487</v>
      </c>
      <c r="K122" s="56"/>
      <c r="L122" s="55" t="s">
        <v>528</v>
      </c>
      <c r="M122" s="55" t="s">
        <v>56</v>
      </c>
      <c r="N122" s="298"/>
      <c r="O122" s="38" t="str">
        <f t="shared" si="13"/>
        <v>MP</v>
      </c>
      <c r="P122" s="40">
        <f t="shared" si="14"/>
        <v>1.547945205479452</v>
      </c>
      <c r="Q122" s="40" t="str">
        <f t="shared" si="15"/>
        <v>NA</v>
      </c>
      <c r="R122" s="40" t="str">
        <f t="shared" si="16"/>
        <v>NA</v>
      </c>
      <c r="T122" s="51" t="s">
        <v>638</v>
      </c>
    </row>
    <row r="123" spans="2:20">
      <c r="B123" s="55" t="s">
        <v>531</v>
      </c>
      <c r="C123" s="55" t="s">
        <v>530</v>
      </c>
      <c r="D123" s="55" t="s">
        <v>521</v>
      </c>
      <c r="E123" s="55" t="s">
        <v>535</v>
      </c>
      <c r="F123" s="55" t="s">
        <v>534</v>
      </c>
      <c r="G123" s="55" t="s">
        <v>519</v>
      </c>
      <c r="H123" s="64">
        <v>45945</v>
      </c>
      <c r="I123" s="65">
        <v>46752</v>
      </c>
      <c r="J123" s="62">
        <f t="shared" si="12"/>
        <v>48579</v>
      </c>
      <c r="K123" s="56"/>
      <c r="L123" s="55" t="s">
        <v>528</v>
      </c>
      <c r="M123" s="55" t="s">
        <v>56</v>
      </c>
      <c r="N123" s="298"/>
      <c r="O123" s="38" t="str">
        <f t="shared" si="13"/>
        <v>MP</v>
      </c>
      <c r="P123" s="40">
        <f t="shared" si="14"/>
        <v>1.1260273972602739</v>
      </c>
      <c r="Q123" s="40" t="str">
        <f t="shared" si="15"/>
        <v>NA</v>
      </c>
      <c r="R123" s="40" t="str">
        <f t="shared" si="16"/>
        <v>NA</v>
      </c>
      <c r="T123" s="51" t="s">
        <v>58</v>
      </c>
    </row>
    <row r="124" spans="2:20">
      <c r="B124" s="55" t="s">
        <v>531</v>
      </c>
      <c r="C124" s="55" t="s">
        <v>530</v>
      </c>
      <c r="D124" s="55" t="s">
        <v>521</v>
      </c>
      <c r="E124" s="55" t="s">
        <v>178</v>
      </c>
      <c r="F124" s="55" t="s">
        <v>533</v>
      </c>
      <c r="G124" s="55" t="s">
        <v>525</v>
      </c>
      <c r="H124" s="64">
        <v>46051</v>
      </c>
      <c r="I124" s="58">
        <v>46417</v>
      </c>
      <c r="J124" s="62">
        <f t="shared" si="12"/>
        <v>48243</v>
      </c>
      <c r="K124" s="56"/>
      <c r="L124" s="55" t="s">
        <v>528</v>
      </c>
      <c r="M124" s="55" t="s">
        <v>56</v>
      </c>
      <c r="N124" s="298"/>
      <c r="O124" s="38" t="str">
        <f t="shared" si="13"/>
        <v>MP</v>
      </c>
      <c r="P124" s="40">
        <f t="shared" si="14"/>
        <v>0.83561643835616439</v>
      </c>
      <c r="Q124" s="40" t="str">
        <f t="shared" si="15"/>
        <v>NA</v>
      </c>
      <c r="R124" s="40" t="str">
        <f t="shared" si="16"/>
        <v>NA</v>
      </c>
      <c r="T124" s="51" t="s">
        <v>58</v>
      </c>
    </row>
    <row r="125" spans="2:20">
      <c r="B125" s="55" t="s">
        <v>531</v>
      </c>
      <c r="C125" s="55" t="s">
        <v>530</v>
      </c>
      <c r="D125" s="55" t="s">
        <v>521</v>
      </c>
      <c r="E125" s="55" t="s">
        <v>179</v>
      </c>
      <c r="F125" s="55" t="s">
        <v>532</v>
      </c>
      <c r="G125" s="55" t="s">
        <v>525</v>
      </c>
      <c r="H125" s="64">
        <v>46051</v>
      </c>
      <c r="I125" s="58">
        <v>46417</v>
      </c>
      <c r="J125" s="62">
        <f t="shared" si="12"/>
        <v>48243</v>
      </c>
      <c r="K125" s="56"/>
      <c r="L125" s="55" t="s">
        <v>528</v>
      </c>
      <c r="M125" s="55" t="s">
        <v>56</v>
      </c>
      <c r="N125" s="298"/>
      <c r="O125" s="38" t="str">
        <f t="shared" si="13"/>
        <v>MP</v>
      </c>
      <c r="P125" s="40">
        <f t="shared" si="14"/>
        <v>0.83561643835616439</v>
      </c>
      <c r="Q125" s="40" t="str">
        <f t="shared" si="15"/>
        <v>NA</v>
      </c>
      <c r="R125" s="40" t="str">
        <f t="shared" si="16"/>
        <v>NA</v>
      </c>
      <c r="T125" s="51" t="s">
        <v>58</v>
      </c>
    </row>
    <row r="126" spans="2:20">
      <c r="B126" s="61" t="s">
        <v>531</v>
      </c>
      <c r="C126" s="61" t="s">
        <v>530</v>
      </c>
      <c r="D126" s="61" t="s">
        <v>521</v>
      </c>
      <c r="E126" s="61" t="s">
        <v>180</v>
      </c>
      <c r="F126" s="61" t="s">
        <v>529</v>
      </c>
      <c r="G126" s="61" t="s">
        <v>519</v>
      </c>
      <c r="H126" s="63">
        <v>46122</v>
      </c>
      <c r="I126" s="58">
        <v>46473</v>
      </c>
      <c r="J126" s="62">
        <f t="shared" si="12"/>
        <v>48300</v>
      </c>
      <c r="K126" s="56"/>
      <c r="L126" s="61" t="s">
        <v>528</v>
      </c>
      <c r="M126" s="55" t="s">
        <v>56</v>
      </c>
      <c r="N126" s="298"/>
      <c r="O126" s="38" t="str">
        <f t="shared" si="13"/>
        <v>MP</v>
      </c>
      <c r="P126" s="40">
        <f t="shared" si="14"/>
        <v>0.64109589041095894</v>
      </c>
      <c r="Q126" s="40" t="str">
        <f t="shared" si="15"/>
        <v>NA</v>
      </c>
      <c r="R126" s="40" t="str">
        <f t="shared" si="16"/>
        <v>NA</v>
      </c>
      <c r="T126" s="51" t="s">
        <v>58</v>
      </c>
    </row>
    <row r="127" spans="2:20">
      <c r="B127" s="60" t="s">
        <v>523</v>
      </c>
      <c r="C127" s="60" t="s">
        <v>522</v>
      </c>
      <c r="D127" s="60" t="s">
        <v>521</v>
      </c>
      <c r="E127" s="315" t="s">
        <v>527</v>
      </c>
      <c r="F127" s="451" t="s">
        <v>1178</v>
      </c>
      <c r="G127" s="60" t="s">
        <v>525</v>
      </c>
      <c r="H127" s="59">
        <v>46052</v>
      </c>
      <c r="I127" s="58">
        <v>46420</v>
      </c>
      <c r="J127" s="57">
        <f t="shared" si="12"/>
        <v>48246</v>
      </c>
      <c r="K127" s="56"/>
      <c r="L127" s="55"/>
      <c r="M127" s="55" t="s">
        <v>56</v>
      </c>
      <c r="N127" s="298"/>
      <c r="O127" s="38" t="str">
        <f t="shared" si="13"/>
        <v>MP</v>
      </c>
      <c r="P127" s="40">
        <f t="shared" si="14"/>
        <v>0.83287671232876714</v>
      </c>
      <c r="Q127" s="40" t="str">
        <f t="shared" si="15"/>
        <v>NA</v>
      </c>
      <c r="R127" s="40" t="str">
        <f t="shared" si="16"/>
        <v>NA</v>
      </c>
      <c r="T127" s="51" t="s">
        <v>58</v>
      </c>
    </row>
    <row r="128" spans="2:20">
      <c r="B128" s="314" t="s">
        <v>523</v>
      </c>
      <c r="C128" s="314" t="s">
        <v>522</v>
      </c>
      <c r="D128" s="314" t="s">
        <v>521</v>
      </c>
      <c r="E128" s="315" t="s">
        <v>526</v>
      </c>
      <c r="F128" s="451" t="s">
        <v>1179</v>
      </c>
      <c r="G128" s="314" t="s">
        <v>525</v>
      </c>
      <c r="H128" s="316">
        <v>46052</v>
      </c>
      <c r="I128" s="317">
        <v>46420</v>
      </c>
      <c r="J128" s="318">
        <f t="shared" si="12"/>
        <v>48246</v>
      </c>
      <c r="K128" s="319"/>
      <c r="L128" s="320"/>
      <c r="M128" s="320" t="s">
        <v>56</v>
      </c>
      <c r="N128" s="298"/>
      <c r="O128" s="38" t="str">
        <f t="shared" si="13"/>
        <v>MP</v>
      </c>
      <c r="P128" s="40">
        <f t="shared" si="14"/>
        <v>0.83287671232876714</v>
      </c>
      <c r="Q128" s="40" t="str">
        <f t="shared" si="15"/>
        <v>NA</v>
      </c>
      <c r="R128" s="40" t="str">
        <f t="shared" si="16"/>
        <v>NA</v>
      </c>
      <c r="T128" s="51" t="s">
        <v>638</v>
      </c>
    </row>
    <row r="129" spans="2:23">
      <c r="B129" s="314" t="s">
        <v>523</v>
      </c>
      <c r="C129" s="314" t="s">
        <v>522</v>
      </c>
      <c r="D129" s="314" t="s">
        <v>521</v>
      </c>
      <c r="E129" s="314" t="s">
        <v>524</v>
      </c>
      <c r="F129" s="451" t="s">
        <v>1180</v>
      </c>
      <c r="G129" s="314" t="s">
        <v>519</v>
      </c>
      <c r="H129" s="316">
        <v>46052</v>
      </c>
      <c r="I129" s="317">
        <v>46420</v>
      </c>
      <c r="J129" s="318">
        <f t="shared" si="12"/>
        <v>48246</v>
      </c>
      <c r="K129" s="319"/>
      <c r="L129" s="320"/>
      <c r="M129" s="320" t="s">
        <v>56</v>
      </c>
      <c r="N129" s="298"/>
      <c r="O129" s="38" t="str">
        <f t="shared" si="13"/>
        <v>MP</v>
      </c>
      <c r="P129" s="40">
        <f t="shared" si="14"/>
        <v>0.83287671232876714</v>
      </c>
      <c r="Q129" s="40" t="str">
        <f t="shared" si="15"/>
        <v>NA</v>
      </c>
      <c r="R129" s="40" t="str">
        <f t="shared" si="16"/>
        <v>NA</v>
      </c>
      <c r="T129" s="51" t="s">
        <v>638</v>
      </c>
    </row>
    <row r="130" spans="2:23">
      <c r="B130" s="314" t="s">
        <v>523</v>
      </c>
      <c r="C130" s="314" t="s">
        <v>522</v>
      </c>
      <c r="D130" s="314" t="s">
        <v>521</v>
      </c>
      <c r="E130" s="314" t="s">
        <v>1190</v>
      </c>
      <c r="F130" s="322" t="s">
        <v>1189</v>
      </c>
      <c r="G130" s="314" t="s">
        <v>519</v>
      </c>
      <c r="H130" s="316">
        <v>46052</v>
      </c>
      <c r="I130" s="317">
        <v>46420</v>
      </c>
      <c r="J130" s="318">
        <f t="shared" si="12"/>
        <v>48246</v>
      </c>
      <c r="K130" s="319"/>
      <c r="L130" s="320"/>
      <c r="M130" s="320" t="s">
        <v>56</v>
      </c>
      <c r="N130" s="298"/>
      <c r="O130" s="38" t="str">
        <f>IF($O$1&lt;H131,"NPI",IF($O$1&lt;I131,"MP",IF($O$1&lt;J131,"EOP","EOS")))</f>
        <v>MP</v>
      </c>
      <c r="P130" s="40">
        <f>IF(O130=P$2,($O$1-H131)/365,"NA")</f>
        <v>0.83287671232876714</v>
      </c>
      <c r="Q130" s="40" t="str">
        <f>IF($O130=Q$2,($O$1-I131)/365,"NA")</f>
        <v>NA</v>
      </c>
      <c r="R130" s="40" t="str">
        <f>IF($O130=R$2,($O$1-J131)/365,"NA")</f>
        <v>NA</v>
      </c>
      <c r="T130" s="51" t="s">
        <v>638</v>
      </c>
    </row>
    <row r="131" spans="2:23">
      <c r="B131" s="314" t="s">
        <v>523</v>
      </c>
      <c r="C131" s="314" t="s">
        <v>522</v>
      </c>
      <c r="D131" s="314" t="s">
        <v>521</v>
      </c>
      <c r="E131" s="315" t="s">
        <v>520</v>
      </c>
      <c r="F131" s="451" t="s">
        <v>1181</v>
      </c>
      <c r="G131" s="314" t="s">
        <v>519</v>
      </c>
      <c r="H131" s="316">
        <v>46052</v>
      </c>
      <c r="I131" s="317">
        <v>46420</v>
      </c>
      <c r="J131" s="318">
        <f t="shared" si="12"/>
        <v>48246</v>
      </c>
      <c r="K131" s="321"/>
      <c r="L131" s="320"/>
      <c r="M131" s="320" t="s">
        <v>56</v>
      </c>
      <c r="O131" s="38" t="s">
        <v>639</v>
      </c>
      <c r="P131" s="40" t="s">
        <v>518</v>
      </c>
      <c r="Q131" s="40" t="s">
        <v>517</v>
      </c>
      <c r="R131" s="40" t="s">
        <v>516</v>
      </c>
      <c r="T131" s="51" t="s">
        <v>637</v>
      </c>
      <c r="U131" s="40" t="s">
        <v>518</v>
      </c>
      <c r="V131" s="40" t="s">
        <v>517</v>
      </c>
      <c r="W131" s="40" t="s">
        <v>516</v>
      </c>
    </row>
    <row r="132" spans="2:23">
      <c r="B132" s="314" t="s">
        <v>523</v>
      </c>
      <c r="C132" s="314" t="s">
        <v>522</v>
      </c>
      <c r="D132" s="314" t="s">
        <v>521</v>
      </c>
      <c r="E132" s="314" t="s">
        <v>1188</v>
      </c>
      <c r="F132" s="322" t="s">
        <v>1191</v>
      </c>
      <c r="G132" s="314" t="s">
        <v>519</v>
      </c>
      <c r="H132" s="316">
        <v>46052</v>
      </c>
      <c r="I132" s="317">
        <v>46420</v>
      </c>
      <c r="J132" s="318">
        <f t="shared" si="12"/>
        <v>48246</v>
      </c>
      <c r="K132" s="321"/>
      <c r="L132" s="320"/>
      <c r="M132" s="320" t="s">
        <v>56</v>
      </c>
      <c r="O132" s="38" t="s">
        <v>515</v>
      </c>
      <c r="P132" s="44">
        <f>COUNTIF(P3:P130,"&lt;=1")</f>
        <v>7</v>
      </c>
      <c r="Q132" s="44">
        <f>COUNTIF(Q3:Q130,"&lt;=1")</f>
        <v>4</v>
      </c>
      <c r="R132" s="44">
        <f>COUNTIF(R3:R130,"&lt;=1")</f>
        <v>11</v>
      </c>
      <c r="T132" s="38" t="s">
        <v>515</v>
      </c>
      <c r="U132" s="44">
        <f>COUNTIFS(P3:P130,"&lt;=1",T3:T130,"N")</f>
        <v>4</v>
      </c>
      <c r="V132" s="44">
        <f>COUNTIFS(Q3:Q130,"&lt;=1",T3:T130,"N")</f>
        <v>2</v>
      </c>
      <c r="W132" s="44">
        <f>COUNTIFS(R3:R130,"&lt;=1",T3:T130,"N")</f>
        <v>6</v>
      </c>
    </row>
    <row r="133" spans="2:23">
      <c r="B133" s="314" t="s">
        <v>523</v>
      </c>
      <c r="C133" s="314" t="s">
        <v>522</v>
      </c>
      <c r="D133" s="314" t="s">
        <v>521</v>
      </c>
      <c r="E133" s="314" t="s">
        <v>1069</v>
      </c>
      <c r="F133" s="451" t="s">
        <v>1182</v>
      </c>
      <c r="G133" s="314" t="s">
        <v>525</v>
      </c>
      <c r="H133" s="316">
        <v>46265</v>
      </c>
      <c r="I133" s="316">
        <v>46630</v>
      </c>
      <c r="J133" s="318">
        <f>EDATE(I133,60)</f>
        <v>48457</v>
      </c>
      <c r="K133" s="321"/>
      <c r="L133" s="320"/>
      <c r="M133" s="320" t="s">
        <v>1185</v>
      </c>
      <c r="O133" s="38" t="s">
        <v>514</v>
      </c>
      <c r="P133" s="44">
        <f>COUNTIF(P3:P130,"&lt;=2")-COUNTIF(P3:P130,"&lt;=1")</f>
        <v>26</v>
      </c>
      <c r="Q133" s="44">
        <f>COUNTIF(Q3:Q130,"&lt;=2")-COUNTIF(Q3:Q130,"&lt;=1")</f>
        <v>9</v>
      </c>
      <c r="R133" s="44">
        <f>COUNTIF(R3:R130,"&lt;=2")-COUNTIF(R3:R130,"&lt;=1")</f>
        <v>0</v>
      </c>
      <c r="T133" s="38" t="s">
        <v>514</v>
      </c>
      <c r="U133" s="44">
        <f>COUNTIFS(P3:P130,"&lt;=2",T3:T130,"N")-COUNTIFS(P3:P130,"&lt;=1",T3:T130,"N")</f>
        <v>10</v>
      </c>
      <c r="V133" s="44">
        <f>COUNTIFS(Q3:Q130,"&lt;=2",T3:T130,"N")-COUNTIFS(Q3:Q130,"&lt;=1",T3:T130,"N")</f>
        <v>4</v>
      </c>
      <c r="W133" s="44">
        <f>COUNTIFS(R3:R130,"&lt;=2",T3:T130,"N")-COUNTIFS(R3:R130,"&lt;=1",T3:T130,"N")</f>
        <v>0</v>
      </c>
    </row>
    <row r="134" spans="2:23">
      <c r="B134" s="314" t="s">
        <v>523</v>
      </c>
      <c r="C134" s="314" t="s">
        <v>522</v>
      </c>
      <c r="D134" s="314" t="s">
        <v>521</v>
      </c>
      <c r="E134" s="314" t="s">
        <v>1070</v>
      </c>
      <c r="F134" s="451" t="s">
        <v>1183</v>
      </c>
      <c r="G134" s="314" t="s">
        <v>525</v>
      </c>
      <c r="H134" s="316">
        <v>46234</v>
      </c>
      <c r="I134" s="316">
        <v>46599</v>
      </c>
      <c r="J134" s="318">
        <f>EDATE(I134,60)</f>
        <v>48426</v>
      </c>
      <c r="K134" s="321"/>
      <c r="L134" s="320"/>
      <c r="M134" s="320" t="s">
        <v>1185</v>
      </c>
      <c r="O134" s="38" t="s">
        <v>513</v>
      </c>
      <c r="P134" s="44">
        <f>COUNTIF(P3:P130,"&lt;=3")-COUNTIF(P3:P130,"&lt;=2")</f>
        <v>10</v>
      </c>
      <c r="Q134" s="44">
        <f>COUNTIF(Q3:Q130,"&lt;=3")-COUNTIF(Q3:Q130,"&lt;=2")</f>
        <v>29</v>
      </c>
      <c r="R134" s="44">
        <f>COUNTIF(R3:R130,"&lt;=3")-COUNTIF(R3:R130,"&lt;=2")</f>
        <v>0</v>
      </c>
      <c r="T134" s="38" t="s">
        <v>513</v>
      </c>
      <c r="U134" s="44">
        <f>COUNTIFS(P3:P130,"&lt;=3",T3:T130,"N")-COUNTIFS(P3:P130,"&lt;=2",T3:T130,"N")</f>
        <v>3</v>
      </c>
      <c r="V134" s="44">
        <f>COUNTIFS(Q3:Q130,"&lt;=3",T3:T130,"N")-COUNTIFS(Q3:Q130,"&lt;=2",T3:T130,"N")</f>
        <v>8</v>
      </c>
      <c r="W134" s="44">
        <f>COUNTIFS(R3:R130,"&lt;=3",T3:T130,"N")-COUNTIFS(R3:R130,"&lt;=2",T3:T130,"N")</f>
        <v>0</v>
      </c>
    </row>
    <row r="135" spans="2:23">
      <c r="B135" s="314" t="s">
        <v>523</v>
      </c>
      <c r="C135" s="314" t="s">
        <v>522</v>
      </c>
      <c r="D135" s="314" t="s">
        <v>521</v>
      </c>
      <c r="E135" s="314" t="s">
        <v>1071</v>
      </c>
      <c r="F135" s="451" t="s">
        <v>1184</v>
      </c>
      <c r="G135" s="314" t="s">
        <v>519</v>
      </c>
      <c r="H135" s="316">
        <v>46265</v>
      </c>
      <c r="I135" s="316">
        <v>46630</v>
      </c>
      <c r="J135" s="318">
        <f>EDATE(I135,60)</f>
        <v>48457</v>
      </c>
      <c r="K135" s="321"/>
      <c r="L135" s="320"/>
      <c r="M135" s="320" t="s">
        <v>1185</v>
      </c>
      <c r="O135" s="38" t="s">
        <v>512</v>
      </c>
      <c r="P135" s="44">
        <f>COUNTIF(P3:P130,"&lt;=4")-COUNTIF(P3:P130,"&lt;=3")</f>
        <v>0</v>
      </c>
      <c r="Q135" s="44">
        <f>COUNTIF(Q3:Q130,"&lt;=4")-COUNTIF(Q3:Q130,"&lt;=3")</f>
        <v>10</v>
      </c>
      <c r="R135" s="44">
        <f>COUNTIF(R3:R130,"&lt;=4")-COUNTIF(R3:R130,"&lt;=3")</f>
        <v>0</v>
      </c>
      <c r="T135" s="38" t="s">
        <v>512</v>
      </c>
      <c r="U135" s="44">
        <f>COUNTIFS(P3:P130,"&lt;=4",T3:T130,"N")-COUNTIFS(P3:P130,"&lt;=3",T3:T130,"N")</f>
        <v>0</v>
      </c>
      <c r="V135" s="44">
        <f>COUNTIFS(Q3:Q130,"&lt;=4",T3:T130,"N")-COUNTIFS(Q3:Q130,"&lt;=3",T3:T130,"N")</f>
        <v>4</v>
      </c>
      <c r="W135" s="44">
        <f>COUNTIFS(R3:R130,"&lt;=4",T3:T130,"N")-COUNTIFS(R3:R130,"&lt;=3",T3:T130,"N")</f>
        <v>0</v>
      </c>
    </row>
    <row r="136" spans="2:23">
      <c r="B136" s="314" t="s">
        <v>523</v>
      </c>
      <c r="C136" s="314" t="s">
        <v>522</v>
      </c>
      <c r="D136" s="314" t="s">
        <v>521</v>
      </c>
      <c r="E136" s="314" t="s">
        <v>1072</v>
      </c>
      <c r="F136" s="451" t="s">
        <v>1184</v>
      </c>
      <c r="G136" s="314" t="s">
        <v>519</v>
      </c>
      <c r="H136" s="316">
        <v>46265</v>
      </c>
      <c r="I136" s="316">
        <v>46630</v>
      </c>
      <c r="J136" s="318">
        <f>EDATE(I136,60)</f>
        <v>48457</v>
      </c>
      <c r="K136" s="321"/>
      <c r="L136" s="320"/>
      <c r="M136" s="320" t="s">
        <v>1185</v>
      </c>
      <c r="O136" s="38" t="s">
        <v>511</v>
      </c>
      <c r="P136" s="44">
        <f>COUNTIF(P3:P130,"&lt;=5")-COUNTIF(P3:P130,"&lt;=4")</f>
        <v>0</v>
      </c>
      <c r="Q136" s="44">
        <f>COUNTIF(Q3:Q130,"&lt;=5")-COUNTIF(Q3:Q130,"&lt;=4")</f>
        <v>22</v>
      </c>
      <c r="R136" s="44">
        <f>COUNTIF(R3:R130,"&lt;=5")-COUNTIF(R3:R130,"&lt;=4")</f>
        <v>0</v>
      </c>
      <c r="T136" s="38" t="s">
        <v>511</v>
      </c>
      <c r="U136" s="44">
        <f>COUNTIFS(P3:P130,"&lt;=5",T3:T130,"N")-COUNTIFS(P3:P130,"&lt;=4",T3:T130,"N")</f>
        <v>0</v>
      </c>
      <c r="V136" s="44">
        <f>COUNTIFS(Q3:Q130,"&lt;=5",T3:T130,"N")-COUNTIFS(Q3:Q130,"&lt;=4",T3:T130,"N")</f>
        <v>10</v>
      </c>
      <c r="W136" s="44">
        <f>COUNTIFS(R3:R130,"&lt;=5",T3:T130,"N")-COUNTIFS(R3:R130,"&lt;=4",T3:T130,"N")</f>
        <v>0</v>
      </c>
    </row>
    <row r="137" spans="2:23">
      <c r="H137" s="51"/>
      <c r="I137" s="51"/>
      <c r="J137" s="51"/>
      <c r="O137" s="54" t="s">
        <v>510</v>
      </c>
      <c r="P137" s="53">
        <f>COUNTIF(P3:P130,"&gt;=0")</f>
        <v>43</v>
      </c>
      <c r="Q137" s="53">
        <f>COUNTIF(Q3:Q130,"&gt;=0")</f>
        <v>74</v>
      </c>
      <c r="R137" s="53">
        <f>COUNTIF(R3:R130,"&gt;=0")</f>
        <v>11</v>
      </c>
      <c r="T137" s="54" t="s">
        <v>510</v>
      </c>
      <c r="U137" s="53">
        <f>SUM(U132:U136)</f>
        <v>17</v>
      </c>
      <c r="V137" s="53">
        <f t="shared" ref="V137:W137" si="17">SUM(V132:V136)</f>
        <v>28</v>
      </c>
      <c r="W137" s="53">
        <f t="shared" si="17"/>
        <v>6</v>
      </c>
    </row>
    <row r="138" spans="2:23">
      <c r="H138" s="51"/>
      <c r="I138" s="51"/>
      <c r="J138" s="51"/>
    </row>
    <row r="139" spans="2:23">
      <c r="H139" s="51"/>
      <c r="I139" s="51"/>
      <c r="J139" s="51"/>
    </row>
    <row r="140" spans="2:23">
      <c r="O140" s="40" t="s">
        <v>518</v>
      </c>
      <c r="P140" s="40" t="s">
        <v>517</v>
      </c>
      <c r="Q140" s="40" t="s">
        <v>516</v>
      </c>
      <c r="R140" s="40" t="s">
        <v>721</v>
      </c>
      <c r="T140" s="52" t="s">
        <v>1068</v>
      </c>
    </row>
    <row r="141" spans="2:23">
      <c r="N141" s="282">
        <v>46053</v>
      </c>
      <c r="O141" s="41">
        <v>41</v>
      </c>
      <c r="P141" s="44">
        <v>85</v>
      </c>
      <c r="Q141" s="44">
        <v>1</v>
      </c>
      <c r="R141" s="44">
        <f>SUM(O141:Q141)</f>
        <v>127</v>
      </c>
      <c r="T141" s="52">
        <v>52</v>
      </c>
    </row>
    <row r="142" spans="2:23">
      <c r="N142" s="282">
        <v>46081</v>
      </c>
      <c r="O142" s="41">
        <v>41</v>
      </c>
      <c r="P142" s="44">
        <v>84</v>
      </c>
      <c r="Q142" s="44">
        <v>2</v>
      </c>
      <c r="R142" s="44">
        <f t="shared" ref="R142:R152" si="18">SUM(O142:Q142)</f>
        <v>127</v>
      </c>
      <c r="T142" s="52">
        <v>52</v>
      </c>
    </row>
    <row r="143" spans="2:23">
      <c r="N143" s="282">
        <v>46112</v>
      </c>
      <c r="O143" s="41">
        <v>36</v>
      </c>
      <c r="P143" s="44">
        <v>88</v>
      </c>
      <c r="Q143" s="44">
        <v>3</v>
      </c>
      <c r="R143" s="44">
        <f t="shared" si="18"/>
        <v>127</v>
      </c>
      <c r="T143" s="52">
        <v>54</v>
      </c>
    </row>
    <row r="144" spans="2:23">
      <c r="N144" s="282">
        <v>46142</v>
      </c>
      <c r="O144" s="41">
        <v>37</v>
      </c>
      <c r="P144" s="44">
        <v>87</v>
      </c>
      <c r="Q144" s="44">
        <v>4</v>
      </c>
      <c r="R144" s="44">
        <f t="shared" si="18"/>
        <v>128</v>
      </c>
      <c r="T144" s="52">
        <v>54</v>
      </c>
    </row>
    <row r="145" spans="14:20">
      <c r="N145" s="282">
        <v>46173</v>
      </c>
      <c r="O145" s="41">
        <v>37</v>
      </c>
      <c r="P145" s="44">
        <v>85</v>
      </c>
      <c r="Q145" s="44">
        <v>6</v>
      </c>
      <c r="R145" s="44">
        <f t="shared" si="18"/>
        <v>128</v>
      </c>
      <c r="T145" s="52">
        <v>54</v>
      </c>
    </row>
    <row r="146" spans="14:20">
      <c r="N146" s="282">
        <v>46203</v>
      </c>
      <c r="O146" s="41">
        <v>31</v>
      </c>
      <c r="P146" s="44">
        <v>90</v>
      </c>
      <c r="Q146" s="44">
        <v>7</v>
      </c>
      <c r="R146" s="44">
        <f t="shared" si="18"/>
        <v>128</v>
      </c>
      <c r="T146" s="52">
        <v>59</v>
      </c>
    </row>
    <row r="147" spans="14:20">
      <c r="N147" s="282">
        <v>46234</v>
      </c>
      <c r="O147" s="41">
        <v>31</v>
      </c>
      <c r="P147" s="44">
        <v>87</v>
      </c>
      <c r="Q147" s="44">
        <v>10</v>
      </c>
      <c r="R147" s="44">
        <f t="shared" si="18"/>
        <v>128</v>
      </c>
      <c r="T147" s="52">
        <v>56</v>
      </c>
    </row>
    <row r="148" spans="14:20">
      <c r="N148" s="282">
        <v>46265</v>
      </c>
      <c r="O148" s="41">
        <f>30+6</f>
        <v>36</v>
      </c>
      <c r="P148" s="44">
        <v>88</v>
      </c>
      <c r="Q148" s="44">
        <v>10</v>
      </c>
      <c r="R148" s="44">
        <f t="shared" si="18"/>
        <v>134</v>
      </c>
      <c r="T148" s="52">
        <v>57</v>
      </c>
    </row>
    <row r="149" spans="14:20">
      <c r="N149" s="282">
        <v>46295</v>
      </c>
      <c r="O149" s="41">
        <f>29+6</f>
        <v>35</v>
      </c>
      <c r="P149" s="44">
        <v>88</v>
      </c>
      <c r="Q149" s="44">
        <v>11</v>
      </c>
      <c r="R149" s="44">
        <f t="shared" si="18"/>
        <v>134</v>
      </c>
      <c r="T149" s="52">
        <v>57</v>
      </c>
    </row>
    <row r="150" spans="14:20">
      <c r="N150" s="282">
        <v>46326</v>
      </c>
      <c r="O150" s="41">
        <f>29+6</f>
        <v>35</v>
      </c>
      <c r="P150" s="44">
        <v>88</v>
      </c>
      <c r="Q150" s="44">
        <v>11</v>
      </c>
      <c r="R150" s="44">
        <f t="shared" si="18"/>
        <v>134</v>
      </c>
      <c r="T150" s="52">
        <v>57</v>
      </c>
    </row>
    <row r="151" spans="14:20">
      <c r="N151" s="282">
        <v>46356</v>
      </c>
      <c r="O151" s="41">
        <f>29+6</f>
        <v>35</v>
      </c>
      <c r="P151" s="44">
        <v>88</v>
      </c>
      <c r="Q151" s="44">
        <v>11</v>
      </c>
      <c r="R151" s="44">
        <f t="shared" si="18"/>
        <v>134</v>
      </c>
      <c r="T151" s="52">
        <v>56</v>
      </c>
    </row>
    <row r="152" spans="14:20">
      <c r="N152" s="282">
        <v>46387</v>
      </c>
      <c r="O152" s="41">
        <f>29+6</f>
        <v>35</v>
      </c>
      <c r="P152" s="44">
        <v>87</v>
      </c>
      <c r="Q152" s="44">
        <v>12</v>
      </c>
      <c r="R152" s="44">
        <f t="shared" si="18"/>
        <v>134</v>
      </c>
      <c r="T152" s="52">
        <v>55</v>
      </c>
    </row>
    <row r="153" spans="14:20">
      <c r="N153" s="282"/>
    </row>
    <row r="154" spans="14:20">
      <c r="N154" s="282"/>
    </row>
  </sheetData>
  <phoneticPr fontId="5"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工作表</vt:lpstr>
      </vt:variant>
      <vt:variant>
        <vt:i4>7</vt:i4>
      </vt:variant>
      <vt:variant>
        <vt:lpstr>已命名的範圍</vt:lpstr>
      </vt:variant>
      <vt:variant>
        <vt:i4>5</vt:i4>
      </vt:variant>
    </vt:vector>
  </HeadingPairs>
  <TitlesOfParts>
    <vt:vector size="12" baseType="lpstr">
      <vt:lpstr>DDIS Dashboard</vt:lpstr>
      <vt:lpstr>SW Sustain Tracking</vt:lpstr>
      <vt:lpstr>Summary </vt:lpstr>
      <vt:lpstr>Task List</vt:lpstr>
      <vt:lpstr>SW sustaining issue list</vt:lpstr>
      <vt:lpstr>C38 NB project list</vt:lpstr>
      <vt:lpstr>C38 AIO project list</vt:lpstr>
      <vt:lpstr>APP</vt:lpstr>
      <vt:lpstr>'SW Sustain Tracking'!BIOS</vt:lpstr>
      <vt:lpstr>Driver</vt:lpstr>
      <vt:lpstr>FW</vt:lpstr>
      <vt:lpstr>VBIOS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 Annie (CITII)</dc:creator>
  <dc:description/>
  <cp:lastModifiedBy>ze cao</cp:lastModifiedBy>
  <cp:revision>2</cp:revision>
  <dcterms:created xsi:type="dcterms:W3CDTF">2015-06-05T18:19:34Z</dcterms:created>
  <dcterms:modified xsi:type="dcterms:W3CDTF">2026-06-04T06:01:02Z</dcterms:modified>
  <dc:language>zh-TW</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